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sa\a1 intake v sn research\"/>
    </mc:Choice>
  </mc:AlternateContent>
  <bookViews>
    <workbookView xWindow="96" yWindow="72" windowWidth="15120" windowHeight="4668" firstSheet="44" activeTab="47"/>
  </bookViews>
  <sheets>
    <sheet name="compare" sheetId="2" state="hidden" r:id="rId1"/>
    <sheet name="template" sheetId="7" state="hidden" r:id="rId2"/>
    <sheet name="comp82dog" sheetId="50" state="hidden" r:id="rId3"/>
    <sheet name="comp227 (2)" sheetId="49" state="hidden" r:id="rId4"/>
    <sheet name="comp47dog" sheetId="48" state="hidden" r:id="rId5"/>
    <sheet name="comp227" sheetId="47" state="hidden" r:id="rId6"/>
    <sheet name="Lane OR" sheetId="54" r:id="rId7"/>
    <sheet name="comp108" sheetId="46" state="hidden" r:id="rId8"/>
    <sheet name="comp116" sheetId="45" state="hidden" r:id="rId9"/>
    <sheet name="Crook" sheetId="8" state="hidden" r:id="rId10"/>
    <sheet name="Deschutes" sheetId="9" state="hidden" r:id="rId11"/>
    <sheet name="Monroe TN" sheetId="19" state="hidden" r:id="rId12"/>
    <sheet name="Jackson" sheetId="6" state="hidden" r:id="rId13"/>
    <sheet name="Haywood" sheetId="23" state="hidden" r:id="rId14"/>
    <sheet name="Fresno" sheetId="12" state="hidden" r:id="rId15"/>
    <sheet name="Utah" sheetId="32" state="hidden" r:id="rId16"/>
    <sheet name="Santa Clara" sheetId="36" state="hidden" r:id="rId17"/>
    <sheet name="Dane" sheetId="14" state="hidden" r:id="rId18"/>
    <sheet name="Marion Polk" sheetId="10" state="hidden" r:id="rId19"/>
    <sheet name="Hattiesburg MS" sheetId="27" r:id="rId20"/>
    <sheet name="Madison" sheetId="11" r:id="rId21"/>
    <sheet name="Maricopa" sheetId="13" state="hidden" r:id="rId22"/>
    <sheet name="Duval zips" sheetId="16" state="hidden" r:id="rId23"/>
    <sheet name="Loudon" sheetId="18" state="hidden" r:id="rId24"/>
    <sheet name="Portland OR" sheetId="4" state="hidden" r:id="rId25"/>
    <sheet name="Duval" sheetId="15" state="hidden" r:id="rId26"/>
    <sheet name="Cumberland" sheetId="29" state="hidden" r:id="rId27"/>
    <sheet name="Kern" sheetId="28" state="hidden" r:id="rId28"/>
    <sheet name="Erie" sheetId="51" state="hidden" r:id="rId29"/>
    <sheet name="Duvalnew" sheetId="52" state="hidden" r:id="rId30"/>
    <sheet name="NYC" sheetId="53" r:id="rId31"/>
    <sheet name="template6" sheetId="35" r:id="rId32"/>
    <sheet name="TN" sheetId="17" state="hidden" r:id="rId33"/>
    <sheet name="template4" sheetId="24" state="hidden" r:id="rId34"/>
    <sheet name="compare4" sheetId="25" state="hidden" r:id="rId35"/>
    <sheet name="template3" sheetId="22" state="hidden" r:id="rId36"/>
    <sheet name="compare3" sheetId="21" state="hidden" r:id="rId37"/>
    <sheet name="compare4 freeze" sheetId="33" state="hidden" r:id="rId38"/>
    <sheet name="compare4 cat" sheetId="31" state="hidden" r:id="rId39"/>
    <sheet name="new compare" sheetId="20" state="hidden" r:id="rId40"/>
    <sheet name="compare5sn" sheetId="37" state="hidden" r:id="rId41"/>
    <sheet name="compare55" sheetId="44" state="hidden" r:id="rId42"/>
    <sheet name="compare525" sheetId="38" state="hidden" r:id="rId43"/>
    <sheet name="Transylvania" sheetId="56" r:id="rId44"/>
    <sheet name="comp419 freeze" sheetId="57" r:id="rId45"/>
    <sheet name="comp107freeze" sheetId="55" r:id="rId46"/>
    <sheet name="comp401" sheetId="34" r:id="rId47"/>
    <sheet name="NOTES" sheetId="3" r:id="rId48"/>
    <sheet name="comp2" sheetId="5" state="hidden" r:id="rId49"/>
  </sheets>
  <externalReferences>
    <externalReference r:id="rId50"/>
    <externalReference r:id="rId51"/>
  </externalReferences>
  <calcPr calcId="152511"/>
</workbook>
</file>

<file path=xl/calcChain.xml><?xml version="1.0" encoding="utf-8"?>
<calcChain xmlns="http://schemas.openxmlformats.org/spreadsheetml/2006/main">
  <c r="T83" i="55" l="1"/>
  <c r="T82" i="55"/>
  <c r="Q82" i="55"/>
  <c r="R82" i="55"/>
  <c r="S82" i="55"/>
  <c r="Q83" i="55"/>
  <c r="R83" i="55"/>
  <c r="S83" i="55"/>
  <c r="P83" i="55"/>
  <c r="P82" i="55"/>
  <c r="T84" i="55"/>
  <c r="T81" i="55"/>
  <c r="Q81" i="55"/>
  <c r="R81" i="55"/>
  <c r="S81" i="55"/>
  <c r="Q84" i="55"/>
  <c r="R84" i="55"/>
  <c r="S84" i="55"/>
  <c r="P84" i="55"/>
  <c r="P81" i="55"/>
  <c r="S249" i="57"/>
  <c r="R249" i="57"/>
  <c r="Q249" i="57"/>
  <c r="P249" i="57"/>
  <c r="O249" i="57"/>
  <c r="S248" i="57"/>
  <c r="R248" i="57"/>
  <c r="Q248" i="57"/>
  <c r="P248" i="57"/>
  <c r="O248" i="57"/>
  <c r="S247" i="57"/>
  <c r="R247" i="57"/>
  <c r="Q247" i="57"/>
  <c r="P247" i="57"/>
  <c r="O247" i="57"/>
  <c r="S246" i="57"/>
  <c r="S250" i="57" s="1"/>
  <c r="R246" i="57"/>
  <c r="Q246" i="57"/>
  <c r="P246" i="57"/>
  <c r="O246" i="57"/>
  <c r="T84" i="57"/>
  <c r="S84" i="57"/>
  <c r="R84" i="57"/>
  <c r="Q84" i="57"/>
  <c r="P84" i="57"/>
  <c r="T83" i="57"/>
  <c r="S83" i="57"/>
  <c r="R83" i="57"/>
  <c r="Q83" i="57"/>
  <c r="P83" i="57"/>
  <c r="T82" i="57"/>
  <c r="S82" i="57"/>
  <c r="R82" i="57"/>
  <c r="Q82" i="57"/>
  <c r="P82" i="57"/>
  <c r="T81" i="57"/>
  <c r="T85" i="57" s="1"/>
  <c r="S81" i="57"/>
  <c r="R81" i="57"/>
  <c r="Q81" i="57"/>
  <c r="P81" i="57"/>
  <c r="AC5" i="57" a="1"/>
  <c r="AC5" i="57" s="1"/>
  <c r="AB5" i="57" a="1"/>
  <c r="AB5" i="57" s="1"/>
  <c r="AA5" i="57" a="1"/>
  <c r="AA5" i="57" s="1"/>
  <c r="Z5" i="57" a="1"/>
  <c r="Z5" i="57" s="1"/>
  <c r="Y5" i="57" a="1"/>
  <c r="Y5" i="57" s="1"/>
  <c r="X5" i="57" a="1"/>
  <c r="X5" i="57" s="1"/>
  <c r="W5" i="57" a="1"/>
  <c r="W5" i="57" s="1"/>
  <c r="V5" i="57" a="1"/>
  <c r="V5" i="57" s="1"/>
  <c r="U5" i="57" a="1"/>
  <c r="U5" i="57" s="1"/>
  <c r="T5" i="57" a="1"/>
  <c r="T5" i="57" s="1"/>
  <c r="S5" i="57" a="1"/>
  <c r="S5" i="57" s="1"/>
  <c r="R5" i="57" a="1"/>
  <c r="R5" i="57" s="1"/>
  <c r="Q5" i="57" a="1"/>
  <c r="Q5" i="57" s="1"/>
  <c r="P5" i="57" a="1"/>
  <c r="P5" i="57" s="1"/>
  <c r="O5" i="57" a="1"/>
  <c r="O5" i="57" s="1"/>
  <c r="N5" i="57" a="1"/>
  <c r="N5" i="57" s="1"/>
  <c r="AC4" i="57" a="1"/>
  <c r="AC4" i="57" s="1"/>
  <c r="AB4" i="57" a="1"/>
  <c r="AB4" i="57" s="1"/>
  <c r="AA4" i="57" a="1"/>
  <c r="AA4" i="57" s="1"/>
  <c r="Z4" i="57" a="1"/>
  <c r="Z4" i="57" s="1"/>
  <c r="Y4" i="57" a="1"/>
  <c r="Y4" i="57" s="1"/>
  <c r="X4" i="57" a="1"/>
  <c r="X4" i="57" s="1"/>
  <c r="W4" i="57" a="1"/>
  <c r="W4" i="57" s="1"/>
  <c r="V4" i="57" a="1"/>
  <c r="V4" i="57" s="1"/>
  <c r="U4" i="57" a="1"/>
  <c r="U4" i="57" s="1"/>
  <c r="T4" i="57" a="1"/>
  <c r="T4" i="57" s="1"/>
  <c r="S4" i="57" a="1"/>
  <c r="S4" i="57" s="1"/>
  <c r="R4" i="57" a="1"/>
  <c r="R4" i="57" s="1"/>
  <c r="Q4" i="57" a="1"/>
  <c r="Q4" i="57" s="1"/>
  <c r="P4" i="57" a="1"/>
  <c r="P4" i="57" s="1"/>
  <c r="O4" i="57" a="1"/>
  <c r="O4" i="57" s="1"/>
  <c r="N4" i="57" a="1"/>
  <c r="N4" i="57" s="1"/>
  <c r="AC3" i="57" a="1"/>
  <c r="AC3" i="57" s="1"/>
  <c r="AB3" i="57" a="1"/>
  <c r="AB3" i="57" s="1"/>
  <c r="AA3" i="57" a="1"/>
  <c r="AA3" i="57" s="1"/>
  <c r="Z3" i="57" a="1"/>
  <c r="Z3" i="57" s="1"/>
  <c r="Y3" i="57" a="1"/>
  <c r="Y3" i="57" s="1"/>
  <c r="X3" i="57" a="1"/>
  <c r="X3" i="57" s="1"/>
  <c r="W3" i="57" a="1"/>
  <c r="W3" i="57" s="1"/>
  <c r="V3" i="57" a="1"/>
  <c r="V3" i="57" s="1"/>
  <c r="U3" i="57" a="1"/>
  <c r="U3" i="57" s="1"/>
  <c r="T3" i="57" a="1"/>
  <c r="T3" i="57" s="1"/>
  <c r="S3" i="57" a="1"/>
  <c r="S3" i="57" s="1"/>
  <c r="R3" i="57" a="1"/>
  <c r="R3" i="57" s="1"/>
  <c r="Q3" i="57" a="1"/>
  <c r="Q3" i="57" s="1"/>
  <c r="P3" i="57" a="1"/>
  <c r="P3" i="57" s="1"/>
  <c r="O3" i="57" a="1"/>
  <c r="O3" i="57" s="1"/>
  <c r="N3" i="57" a="1"/>
  <c r="N3" i="57" s="1"/>
  <c r="AC2" i="57"/>
  <c r="AB2" i="57"/>
  <c r="AA2" i="57" a="1"/>
  <c r="AA2" i="57" s="1"/>
  <c r="Z2" i="57" a="1"/>
  <c r="Z2" i="57" s="1"/>
  <c r="Y2" i="57" a="1"/>
  <c r="Y2" i="57" s="1"/>
  <c r="X2" i="57" a="1"/>
  <c r="X2" i="57" s="1"/>
  <c r="W2" i="57" a="1"/>
  <c r="W2" i="57" s="1"/>
  <c r="V2" i="57" a="1"/>
  <c r="V2" i="57" s="1"/>
  <c r="U2" i="57"/>
  <c r="T2" i="57" a="1"/>
  <c r="T2" i="57" s="1"/>
  <c r="S2" i="57"/>
  <c r="S2" i="57" a="1"/>
  <c r="R2" i="57" a="1"/>
  <c r="R2" i="57" s="1"/>
  <c r="Q2" i="57"/>
  <c r="Q2" i="57" a="1"/>
  <c r="P2" i="57" a="1"/>
  <c r="P2" i="57" s="1"/>
  <c r="O2" i="57"/>
  <c r="O2" i="57" a="1"/>
  <c r="N2" i="57"/>
  <c r="P18" i="56"/>
  <c r="M18" i="56"/>
  <c r="L18" i="56"/>
  <c r="I18" i="56"/>
  <c r="H18" i="56"/>
  <c r="M19" i="56"/>
  <c r="I19" i="56"/>
  <c r="F18" i="56"/>
  <c r="G18" i="56"/>
  <c r="J18" i="56"/>
  <c r="K18" i="56"/>
  <c r="N18" i="56"/>
  <c r="O18" i="56"/>
  <c r="F19" i="56"/>
  <c r="G19" i="56"/>
  <c r="H19" i="56"/>
  <c r="J19" i="56"/>
  <c r="K19" i="56"/>
  <c r="L19" i="56"/>
  <c r="N19" i="56"/>
  <c r="O19" i="56"/>
  <c r="P19" i="56"/>
  <c r="E52" i="56" l="1"/>
  <c r="Q49" i="56"/>
  <c r="Q52" i="56" s="1"/>
  <c r="P49" i="56"/>
  <c r="O49" i="56"/>
  <c r="O52" i="56" s="1"/>
  <c r="N49" i="56"/>
  <c r="N52" i="56" s="1"/>
  <c r="M49" i="56"/>
  <c r="L49" i="56"/>
  <c r="K49" i="56"/>
  <c r="K52" i="56" s="1"/>
  <c r="J49" i="56"/>
  <c r="J52" i="56" s="1"/>
  <c r="I49" i="56"/>
  <c r="H49" i="56"/>
  <c r="G49" i="56"/>
  <c r="G52" i="56" s="1"/>
  <c r="F49" i="56"/>
  <c r="F52" i="56" s="1"/>
  <c r="E49" i="56"/>
  <c r="Q48" i="56"/>
  <c r="Q51" i="56" s="1"/>
  <c r="P48" i="56"/>
  <c r="P51" i="56" s="1"/>
  <c r="O48" i="56"/>
  <c r="O51" i="56" s="1"/>
  <c r="N48" i="56"/>
  <c r="N51" i="56" s="1"/>
  <c r="M48" i="56"/>
  <c r="M51" i="56" s="1"/>
  <c r="L48" i="56"/>
  <c r="L51" i="56" s="1"/>
  <c r="K48" i="56"/>
  <c r="K51" i="56" s="1"/>
  <c r="J48" i="56"/>
  <c r="J51" i="56" s="1"/>
  <c r="I48" i="56"/>
  <c r="I51" i="56" s="1"/>
  <c r="H48" i="56"/>
  <c r="H51" i="56" s="1"/>
  <c r="G48" i="56"/>
  <c r="G51" i="56" s="1"/>
  <c r="F48" i="56"/>
  <c r="F51" i="56" s="1"/>
  <c r="E48" i="56"/>
  <c r="E51" i="56" s="1"/>
  <c r="Q47" i="56"/>
  <c r="Q50" i="56" s="1"/>
  <c r="P47" i="56"/>
  <c r="P50" i="56" s="1"/>
  <c r="O47" i="56"/>
  <c r="O50" i="56" s="1"/>
  <c r="N47" i="56"/>
  <c r="N50" i="56" s="1"/>
  <c r="M47" i="56"/>
  <c r="M50" i="56" s="1"/>
  <c r="N58" i="56" s="1"/>
  <c r="L47" i="56"/>
  <c r="L50" i="56" s="1"/>
  <c r="K47" i="56"/>
  <c r="K50" i="56" s="1"/>
  <c r="J47" i="56"/>
  <c r="J50" i="56" s="1"/>
  <c r="I47" i="56"/>
  <c r="I50" i="56" s="1"/>
  <c r="H47" i="56"/>
  <c r="H50" i="56" s="1"/>
  <c r="G47" i="56"/>
  <c r="G50" i="56" s="1"/>
  <c r="F47" i="56"/>
  <c r="F50" i="56" s="1"/>
  <c r="E47" i="56"/>
  <c r="E50" i="56" s="1"/>
  <c r="O44" i="56"/>
  <c r="N44" i="56"/>
  <c r="M44" i="56"/>
  <c r="L44" i="56"/>
  <c r="K44" i="56"/>
  <c r="J44" i="56"/>
  <c r="I44" i="56"/>
  <c r="H44" i="56"/>
  <c r="G44" i="56"/>
  <c r="F44" i="56"/>
  <c r="E44" i="56"/>
  <c r="Q39" i="56"/>
  <c r="P39" i="56"/>
  <c r="O39" i="56"/>
  <c r="N39" i="56"/>
  <c r="M39" i="56"/>
  <c r="L39" i="56"/>
  <c r="K39" i="56"/>
  <c r="F3" i="56" s="1"/>
  <c r="J39" i="56"/>
  <c r="I39" i="56"/>
  <c r="H39" i="56"/>
  <c r="G39" i="56"/>
  <c r="F39" i="56"/>
  <c r="E39" i="56"/>
  <c r="Q38" i="56"/>
  <c r="P38" i="56"/>
  <c r="O38" i="56"/>
  <c r="N38" i="56"/>
  <c r="M38" i="56"/>
  <c r="L38" i="56"/>
  <c r="K38" i="56"/>
  <c r="E3" i="56" s="1"/>
  <c r="J38" i="56"/>
  <c r="I38" i="56"/>
  <c r="H38" i="56"/>
  <c r="G38" i="56"/>
  <c r="F38" i="56"/>
  <c r="E38" i="56"/>
  <c r="Q37" i="56"/>
  <c r="P37" i="56"/>
  <c r="O37" i="56"/>
  <c r="N37" i="56"/>
  <c r="M37" i="56"/>
  <c r="L37" i="56"/>
  <c r="K37" i="56"/>
  <c r="J37" i="56"/>
  <c r="I37" i="56"/>
  <c r="H37" i="56"/>
  <c r="G37" i="56"/>
  <c r="F37" i="56"/>
  <c r="E37" i="56"/>
  <c r="Q36" i="56"/>
  <c r="P36" i="56"/>
  <c r="O36" i="56"/>
  <c r="N36" i="56"/>
  <c r="M36" i="56"/>
  <c r="L36" i="56"/>
  <c r="K36" i="56"/>
  <c r="J36" i="56"/>
  <c r="I36" i="56"/>
  <c r="H36" i="56"/>
  <c r="G36" i="56"/>
  <c r="F36" i="56"/>
  <c r="E36" i="56"/>
  <c r="Q35" i="56"/>
  <c r="P35" i="56"/>
  <c r="O35" i="56"/>
  <c r="N35" i="56"/>
  <c r="M35" i="56"/>
  <c r="N43" i="56" s="1"/>
  <c r="L35" i="56"/>
  <c r="K35" i="56"/>
  <c r="L43" i="56" s="1"/>
  <c r="J35" i="56"/>
  <c r="I35" i="56"/>
  <c r="J43" i="56" s="1"/>
  <c r="H35" i="56"/>
  <c r="G35" i="56"/>
  <c r="F35" i="56"/>
  <c r="G43" i="56" s="1"/>
  <c r="E35" i="56"/>
  <c r="F43" i="56" s="1"/>
  <c r="Q31" i="56"/>
  <c r="Q46" i="56" s="1"/>
  <c r="P31" i="56"/>
  <c r="P46" i="56" s="1"/>
  <c r="O31" i="56"/>
  <c r="O46" i="56" s="1"/>
  <c r="N31" i="56"/>
  <c r="N46" i="56" s="1"/>
  <c r="M31" i="56"/>
  <c r="M46" i="56" s="1"/>
  <c r="L31" i="56"/>
  <c r="L46" i="56" s="1"/>
  <c r="K31" i="56"/>
  <c r="K46" i="56" s="1"/>
  <c r="J31" i="56"/>
  <c r="J46" i="56" s="1"/>
  <c r="I31" i="56"/>
  <c r="I46" i="56" s="1"/>
  <c r="H31" i="56"/>
  <c r="H46" i="56" s="1"/>
  <c r="G31" i="56"/>
  <c r="G46" i="56" s="1"/>
  <c r="F31" i="56"/>
  <c r="F46" i="56" s="1"/>
  <c r="E31" i="56"/>
  <c r="E46" i="56" s="1"/>
  <c r="O27" i="56"/>
  <c r="N27" i="56"/>
  <c r="M27" i="56"/>
  <c r="K8" i="56" s="1"/>
  <c r="L27" i="56"/>
  <c r="K27" i="56"/>
  <c r="J27" i="56"/>
  <c r="I27" i="56"/>
  <c r="H27" i="56"/>
  <c r="AG2" i="56" s="1"/>
  <c r="G27" i="56"/>
  <c r="F27" i="56"/>
  <c r="E27" i="56"/>
  <c r="K26" i="56"/>
  <c r="G26" i="56"/>
  <c r="I23" i="56"/>
  <c r="AC5" i="56" s="1"/>
  <c r="Q22" i="56"/>
  <c r="P22" i="56"/>
  <c r="O22" i="56"/>
  <c r="N22" i="56"/>
  <c r="M22" i="56"/>
  <c r="F8" i="56" s="1"/>
  <c r="L22" i="56"/>
  <c r="K22" i="56"/>
  <c r="J22" i="56"/>
  <c r="I22" i="56"/>
  <c r="H22" i="56"/>
  <c r="G22" i="56"/>
  <c r="F22" i="56"/>
  <c r="E22" i="56"/>
  <c r="Q21" i="56"/>
  <c r="P21" i="56"/>
  <c r="P8" i="56" s="1"/>
  <c r="O21" i="56"/>
  <c r="P5" i="56" s="1"/>
  <c r="N21" i="56"/>
  <c r="M21" i="56"/>
  <c r="L21" i="56"/>
  <c r="E5" i="56" s="1"/>
  <c r="K21" i="56"/>
  <c r="J21" i="56"/>
  <c r="I21" i="56"/>
  <c r="H21" i="56"/>
  <c r="AA2" i="56" s="1"/>
  <c r="G21" i="56"/>
  <c r="F21" i="56"/>
  <c r="E21" i="56"/>
  <c r="Q20" i="56"/>
  <c r="P20" i="56"/>
  <c r="O20" i="56"/>
  <c r="N20" i="56"/>
  <c r="M20" i="56"/>
  <c r="D8" i="56" s="1"/>
  <c r="L20" i="56"/>
  <c r="K20" i="56"/>
  <c r="J20" i="56"/>
  <c r="I20" i="56"/>
  <c r="H20" i="56"/>
  <c r="G20" i="56"/>
  <c r="F20" i="56"/>
  <c r="E20" i="56"/>
  <c r="Q19" i="56"/>
  <c r="E19" i="56"/>
  <c r="Q18" i="56"/>
  <c r="N26" i="56" s="1"/>
  <c r="M23" i="56"/>
  <c r="G23" i="56"/>
  <c r="E18" i="56"/>
  <c r="N10" i="56"/>
  <c r="Q9" i="56"/>
  <c r="N9" i="56"/>
  <c r="M9" i="56"/>
  <c r="F9" i="56"/>
  <c r="B9" i="56"/>
  <c r="AB8" i="56"/>
  <c r="X8" i="56"/>
  <c r="V8" i="56"/>
  <c r="T8" i="56"/>
  <c r="O8" i="56"/>
  <c r="N8" i="56"/>
  <c r="M8" i="56"/>
  <c r="U8" i="56" s="1"/>
  <c r="C8" i="56"/>
  <c r="B8" i="56"/>
  <c r="Y7" i="56"/>
  <c r="Y10" i="56" s="1"/>
  <c r="N7" i="56"/>
  <c r="C7" i="56"/>
  <c r="C10" i="56" s="1"/>
  <c r="Y6" i="56"/>
  <c r="Y9" i="56" s="1"/>
  <c r="N6" i="56"/>
  <c r="C6" i="56"/>
  <c r="C9" i="56" s="1"/>
  <c r="Y5" i="56"/>
  <c r="Y8" i="56" s="1"/>
  <c r="X5" i="56"/>
  <c r="U5" i="56"/>
  <c r="N5" i="56"/>
  <c r="M5" i="56"/>
  <c r="D5" i="56"/>
  <c r="C5" i="56"/>
  <c r="B5" i="56"/>
  <c r="B6" i="56" s="1"/>
  <c r="B4" i="56"/>
  <c r="K3" i="56"/>
  <c r="B3" i="56"/>
  <c r="Z2" i="56"/>
  <c r="X2" i="56"/>
  <c r="M2" i="56"/>
  <c r="B2" i="56"/>
  <c r="A1" i="56"/>
  <c r="A2" i="56" s="1"/>
  <c r="A3" i="56" s="1"/>
  <c r="T84" i="34"/>
  <c r="T83" i="34"/>
  <c r="S83" i="34"/>
  <c r="T82" i="34"/>
  <c r="S82" i="34"/>
  <c r="T81" i="34"/>
  <c r="S81" i="34"/>
  <c r="Q81" i="34"/>
  <c r="R81" i="34"/>
  <c r="Q82" i="34"/>
  <c r="R82" i="34"/>
  <c r="Q83" i="34"/>
  <c r="R83" i="34"/>
  <c r="Q84" i="34"/>
  <c r="R84" i="34"/>
  <c r="S84" i="34"/>
  <c r="P84" i="34"/>
  <c r="P83" i="34"/>
  <c r="P82" i="34"/>
  <c r="P81" i="34"/>
  <c r="S249" i="55"/>
  <c r="R249" i="55"/>
  <c r="Q249" i="55"/>
  <c r="P249" i="55"/>
  <c r="O249" i="55"/>
  <c r="S248" i="55"/>
  <c r="R248" i="55"/>
  <c r="Q248" i="55"/>
  <c r="P248" i="55"/>
  <c r="O248" i="55"/>
  <c r="S247" i="55"/>
  <c r="R247" i="55"/>
  <c r="Q247" i="55"/>
  <c r="P247" i="55"/>
  <c r="O247" i="55"/>
  <c r="S246" i="55"/>
  <c r="R246" i="55"/>
  <c r="Q246" i="55"/>
  <c r="P246" i="55"/>
  <c r="O246" i="55"/>
  <c r="AC5" i="55" a="1"/>
  <c r="AC5" i="55" s="1"/>
  <c r="AB5" i="55" a="1"/>
  <c r="AB5" i="55" s="1"/>
  <c r="AA5" i="55" a="1"/>
  <c r="AA5" i="55" s="1"/>
  <c r="Z5" i="55" a="1"/>
  <c r="Z5" i="55" s="1"/>
  <c r="Y5" i="55" a="1"/>
  <c r="Y5" i="55" s="1"/>
  <c r="X5" i="55" a="1"/>
  <c r="X5" i="55" s="1"/>
  <c r="W5" i="55" a="1"/>
  <c r="W5" i="55" s="1"/>
  <c r="V5" i="55" a="1"/>
  <c r="V5" i="55" s="1"/>
  <c r="U5" i="55" a="1"/>
  <c r="U5" i="55" s="1"/>
  <c r="T5" i="55" a="1"/>
  <c r="T5" i="55" s="1"/>
  <c r="S5" i="55" a="1"/>
  <c r="S5" i="55" s="1"/>
  <c r="R5" i="55" a="1"/>
  <c r="R5" i="55" s="1"/>
  <c r="Q5" i="55" a="1"/>
  <c r="Q5" i="55" s="1"/>
  <c r="P5" i="55" a="1"/>
  <c r="P5" i="55" s="1"/>
  <c r="O5" i="55" a="1"/>
  <c r="O5" i="55" s="1"/>
  <c r="N5" i="55" a="1"/>
  <c r="N5" i="55" s="1"/>
  <c r="AC4" i="55" a="1"/>
  <c r="AC4" i="55" s="1"/>
  <c r="AB4" i="55" a="1"/>
  <c r="AB4" i="55" s="1"/>
  <c r="AA4" i="55" a="1"/>
  <c r="AA4" i="55" s="1"/>
  <c r="Z4" i="55" a="1"/>
  <c r="Z4" i="55" s="1"/>
  <c r="Y4" i="55" a="1"/>
  <c r="Y4" i="55" s="1"/>
  <c r="X4" i="55" a="1"/>
  <c r="X4" i="55" s="1"/>
  <c r="W4" i="55" a="1"/>
  <c r="W4" i="55" s="1"/>
  <c r="V4" i="55" a="1"/>
  <c r="V4" i="55" s="1"/>
  <c r="U4" i="55" a="1"/>
  <c r="U4" i="55" s="1"/>
  <c r="T4" i="55" a="1"/>
  <c r="T4" i="55" s="1"/>
  <c r="S4" i="55" a="1"/>
  <c r="S4" i="55" s="1"/>
  <c r="R4" i="55" a="1"/>
  <c r="R4" i="55" s="1"/>
  <c r="Q4" i="55" a="1"/>
  <c r="Q4" i="55" s="1"/>
  <c r="P4" i="55" a="1"/>
  <c r="P4" i="55" s="1"/>
  <c r="O4" i="55" a="1"/>
  <c r="O4" i="55" s="1"/>
  <c r="N4" i="55" a="1"/>
  <c r="N4" i="55" s="1"/>
  <c r="AC3" i="55" a="1"/>
  <c r="AC3" i="55" s="1"/>
  <c r="AB3" i="55" a="1"/>
  <c r="AB3" i="55" s="1"/>
  <c r="AA3" i="55" a="1"/>
  <c r="AA3" i="55" s="1"/>
  <c r="Z3" i="55" a="1"/>
  <c r="Z3" i="55" s="1"/>
  <c r="Y3" i="55" a="1"/>
  <c r="Y3" i="55" s="1"/>
  <c r="X3" i="55" a="1"/>
  <c r="X3" i="55" s="1"/>
  <c r="W3" i="55" a="1"/>
  <c r="W3" i="55" s="1"/>
  <c r="V3" i="55" a="1"/>
  <c r="V3" i="55" s="1"/>
  <c r="U3" i="55" a="1"/>
  <c r="U3" i="55" s="1"/>
  <c r="T3" i="55" a="1"/>
  <c r="T3" i="55" s="1"/>
  <c r="S3" i="55" a="1"/>
  <c r="S3" i="55" s="1"/>
  <c r="R3" i="55" a="1"/>
  <c r="R3" i="55" s="1"/>
  <c r="Q3" i="55" a="1"/>
  <c r="Q3" i="55" s="1"/>
  <c r="P3" i="55" a="1"/>
  <c r="P3" i="55" s="1"/>
  <c r="O3" i="55" a="1"/>
  <c r="O3" i="55" s="1"/>
  <c r="N3" i="55" a="1"/>
  <c r="N3" i="55" s="1"/>
  <c r="AC2" i="55"/>
  <c r="AB2" i="55"/>
  <c r="AA2" i="55" a="1"/>
  <c r="AA2" i="55" s="1"/>
  <c r="Z2" i="55" a="1"/>
  <c r="Z2" i="55" s="1"/>
  <c r="Y2" i="55" a="1"/>
  <c r="Y2" i="55" s="1"/>
  <c r="X2" i="55" a="1"/>
  <c r="X2" i="55" s="1"/>
  <c r="W2" i="55" a="1"/>
  <c r="W2" i="55" s="1"/>
  <c r="V2" i="55" a="1"/>
  <c r="V2" i="55" s="1"/>
  <c r="U2" i="55"/>
  <c r="T2" i="55" a="1"/>
  <c r="T2" i="55" s="1"/>
  <c r="S2" i="55" a="1"/>
  <c r="S2" i="55" s="1"/>
  <c r="R2" i="55" a="1"/>
  <c r="R2" i="55" s="1"/>
  <c r="Q2" i="55" a="1"/>
  <c r="Q2" i="55" s="1"/>
  <c r="P2" i="55" a="1"/>
  <c r="P2" i="55" s="1"/>
  <c r="O2" i="55" a="1"/>
  <c r="O2" i="55" s="1"/>
  <c r="N2" i="55"/>
  <c r="T85" i="55" l="1"/>
  <c r="S250" i="55"/>
  <c r="L53" i="56"/>
  <c r="P53" i="56"/>
  <c r="F41" i="56"/>
  <c r="P56" i="56"/>
  <c r="Q55" i="56"/>
  <c r="H56" i="56"/>
  <c r="M53" i="56"/>
  <c r="H40" i="56"/>
  <c r="H43" i="56"/>
  <c r="I59" i="56"/>
  <c r="P41" i="56"/>
  <c r="S9" i="56" s="1"/>
  <c r="I58" i="56"/>
  <c r="L40" i="56"/>
  <c r="G6" i="56" s="1"/>
  <c r="H57" i="56"/>
  <c r="K42" i="56"/>
  <c r="I3" i="56" s="1"/>
  <c r="F42" i="56"/>
  <c r="O55" i="56"/>
  <c r="H59" i="56"/>
  <c r="H52" i="56"/>
  <c r="P52" i="56"/>
  <c r="H41" i="56"/>
  <c r="G42" i="56"/>
  <c r="E59" i="56"/>
  <c r="K54" i="56"/>
  <c r="F4" i="56" s="1"/>
  <c r="L41" i="56"/>
  <c r="H6" i="56" s="1"/>
  <c r="L52" i="56"/>
  <c r="H53" i="56"/>
  <c r="L54" i="56"/>
  <c r="K59" i="56"/>
  <c r="K4" i="56" s="1"/>
  <c r="H42" i="56"/>
  <c r="L42" i="56"/>
  <c r="I6" i="56" s="1"/>
  <c r="N40" i="56"/>
  <c r="M41" i="56"/>
  <c r="H9" i="56" s="1"/>
  <c r="M42" i="56"/>
  <c r="I9" i="56" s="1"/>
  <c r="M43" i="56"/>
  <c r="J9" i="56" s="1"/>
  <c r="F57" i="56"/>
  <c r="J57" i="56"/>
  <c r="O53" i="56"/>
  <c r="J55" i="56"/>
  <c r="J58" i="56"/>
  <c r="A4" i="56"/>
  <c r="L3" i="56"/>
  <c r="W3" i="56" s="1"/>
  <c r="J2" i="56"/>
  <c r="F2" i="56"/>
  <c r="K2" i="56"/>
  <c r="E2" i="56"/>
  <c r="D2" i="56"/>
  <c r="L58" i="56"/>
  <c r="L57" i="56"/>
  <c r="L56" i="56"/>
  <c r="L55" i="56"/>
  <c r="I57" i="56"/>
  <c r="J56" i="56"/>
  <c r="O2" i="56"/>
  <c r="M3" i="56"/>
  <c r="V2" i="56"/>
  <c r="Q2" i="56"/>
  <c r="U2" i="56"/>
  <c r="P2" i="56"/>
  <c r="J6" i="56"/>
  <c r="F6" i="56"/>
  <c r="E6" i="56"/>
  <c r="K6" i="56"/>
  <c r="B7" i="56"/>
  <c r="D6" i="56"/>
  <c r="L23" i="56"/>
  <c r="G5" i="56" s="1"/>
  <c r="K23" i="56"/>
  <c r="G2" i="56" s="1"/>
  <c r="P24" i="56"/>
  <c r="S8" i="56" s="1"/>
  <c r="P23" i="56"/>
  <c r="R8" i="56" s="1"/>
  <c r="H24" i="56"/>
  <c r="AD2" i="56" s="1"/>
  <c r="H25" i="56"/>
  <c r="AE2" i="56" s="1"/>
  <c r="H26" i="56"/>
  <c r="AF2" i="56" s="1"/>
  <c r="AA5" i="56"/>
  <c r="Z5" i="56"/>
  <c r="I26" i="56"/>
  <c r="AF5" i="56" s="1"/>
  <c r="I25" i="56"/>
  <c r="AE5" i="56" s="1"/>
  <c r="I24" i="56"/>
  <c r="AD5" i="56" s="1"/>
  <c r="Q23" i="56"/>
  <c r="O24" i="56"/>
  <c r="S5" i="56" s="1"/>
  <c r="L24" i="56"/>
  <c r="H5" i="56" s="1"/>
  <c r="L2" i="56"/>
  <c r="W2" i="56" s="1"/>
  <c r="AB2" i="56"/>
  <c r="D3" i="56"/>
  <c r="O5" i="56"/>
  <c r="M6" i="56"/>
  <c r="V5" i="56"/>
  <c r="AB5" i="56"/>
  <c r="X6" i="56"/>
  <c r="X9" i="56"/>
  <c r="AG8" i="56"/>
  <c r="AA8" i="56"/>
  <c r="Z8" i="56"/>
  <c r="D9" i="56"/>
  <c r="E9" i="56"/>
  <c r="B10" i="56"/>
  <c r="T9" i="56"/>
  <c r="P9" i="56"/>
  <c r="U9" i="56"/>
  <c r="O9" i="56"/>
  <c r="M10" i="56"/>
  <c r="V9" i="56"/>
  <c r="H23" i="56"/>
  <c r="AC2" i="56" s="1"/>
  <c r="G24" i="56"/>
  <c r="F25" i="56"/>
  <c r="I43" i="56"/>
  <c r="I42" i="56"/>
  <c r="I41" i="56"/>
  <c r="Q40" i="56"/>
  <c r="P40" i="56"/>
  <c r="R9" i="56" s="1"/>
  <c r="M40" i="56"/>
  <c r="G9" i="56" s="1"/>
  <c r="F59" i="56"/>
  <c r="J59" i="56"/>
  <c r="N59" i="56"/>
  <c r="G58" i="56"/>
  <c r="G57" i="56"/>
  <c r="G56" i="56"/>
  <c r="G55" i="56"/>
  <c r="G54" i="56"/>
  <c r="F55" i="56"/>
  <c r="P55" i="56"/>
  <c r="O56" i="56"/>
  <c r="O57" i="56"/>
  <c r="M26" i="56"/>
  <c r="J8" i="56" s="1"/>
  <c r="K24" i="56"/>
  <c r="H2" i="56" s="1"/>
  <c r="L25" i="56"/>
  <c r="I5" i="56" s="1"/>
  <c r="K58" i="56"/>
  <c r="J4" i="56" s="1"/>
  <c r="K57" i="56"/>
  <c r="I4" i="56" s="1"/>
  <c r="K56" i="56"/>
  <c r="H4" i="56" s="1"/>
  <c r="K55" i="56"/>
  <c r="G4" i="56" s="1"/>
  <c r="X3" i="56"/>
  <c r="D4" i="56"/>
  <c r="Q5" i="56"/>
  <c r="AG5" i="56"/>
  <c r="K9" i="56"/>
  <c r="O23" i="56"/>
  <c r="R5" i="56" s="1"/>
  <c r="M24" i="56"/>
  <c r="H8" i="56" s="1"/>
  <c r="M25" i="56"/>
  <c r="I8" i="56" s="1"/>
  <c r="L26" i="56"/>
  <c r="J5" i="56" s="1"/>
  <c r="I40" i="56"/>
  <c r="H58" i="56"/>
  <c r="H55" i="56"/>
  <c r="E54" i="56"/>
  <c r="E53" i="56"/>
  <c r="I54" i="56"/>
  <c r="I52" i="56"/>
  <c r="H54" i="56"/>
  <c r="M54" i="56"/>
  <c r="M59" i="56"/>
  <c r="L59" i="56"/>
  <c r="M52" i="56"/>
  <c r="Q54" i="56"/>
  <c r="Q53" i="56"/>
  <c r="I53" i="56"/>
  <c r="F54" i="56"/>
  <c r="P54" i="56"/>
  <c r="N56" i="56"/>
  <c r="M57" i="56"/>
  <c r="O59" i="56"/>
  <c r="F5" i="56"/>
  <c r="F24" i="56"/>
  <c r="F23" i="56"/>
  <c r="J24" i="56"/>
  <c r="AD8" i="56" s="1"/>
  <c r="J23" i="56"/>
  <c r="AC8" i="56" s="1"/>
  <c r="N24" i="56"/>
  <c r="S2" i="56" s="1"/>
  <c r="N23" i="56"/>
  <c r="R2" i="56" s="1"/>
  <c r="N25" i="56"/>
  <c r="T2" i="56" s="1"/>
  <c r="J26" i="56"/>
  <c r="AF8" i="56" s="1"/>
  <c r="J40" i="56"/>
  <c r="N41" i="56"/>
  <c r="N42" i="56"/>
  <c r="N57" i="56"/>
  <c r="M56" i="56"/>
  <c r="M55" i="56"/>
  <c r="K53" i="56"/>
  <c r="E4" i="56" s="1"/>
  <c r="N54" i="56"/>
  <c r="F56" i="56"/>
  <c r="F58" i="56"/>
  <c r="G59" i="56"/>
  <c r="K5" i="56"/>
  <c r="E8" i="56"/>
  <c r="G8" i="56"/>
  <c r="G25" i="56"/>
  <c r="K25" i="56"/>
  <c r="I2" i="56" s="1"/>
  <c r="O25" i="56"/>
  <c r="T5" i="56" s="1"/>
  <c r="J25" i="56"/>
  <c r="AE8" i="56" s="1"/>
  <c r="F26" i="56"/>
  <c r="G41" i="56"/>
  <c r="G40" i="56"/>
  <c r="K41" i="56"/>
  <c r="H3" i="56" s="1"/>
  <c r="K40" i="56"/>
  <c r="G3" i="56" s="1"/>
  <c r="O41" i="56"/>
  <c r="O40" i="56"/>
  <c r="F40" i="56"/>
  <c r="J41" i="56"/>
  <c r="J42" i="56"/>
  <c r="O42" i="56"/>
  <c r="K43" i="56"/>
  <c r="J3" i="56" s="1"/>
  <c r="I56" i="56"/>
  <c r="I55" i="56"/>
  <c r="G53" i="56"/>
  <c r="J54" i="56"/>
  <c r="O54" i="56"/>
  <c r="N55" i="56"/>
  <c r="M58" i="56"/>
  <c r="Q8" i="56"/>
  <c r="F53" i="56"/>
  <c r="J53" i="56"/>
  <c r="N53" i="56"/>
  <c r="G34" i="3"/>
  <c r="C46" i="3"/>
  <c r="I34" i="3"/>
  <c r="H34" i="3"/>
  <c r="S10" i="56" l="1"/>
  <c r="O10" i="56"/>
  <c r="T10" i="56"/>
  <c r="R10" i="56"/>
  <c r="P10" i="56"/>
  <c r="Q10" i="56"/>
  <c r="V10" i="56"/>
  <c r="U10" i="56"/>
  <c r="AF9" i="56"/>
  <c r="AB9" i="56"/>
  <c r="AE9" i="56"/>
  <c r="Z9" i="56"/>
  <c r="X10" i="56"/>
  <c r="AD9" i="56"/>
  <c r="AC9" i="56"/>
  <c r="AA9" i="56"/>
  <c r="AG9" i="56"/>
  <c r="J7" i="56"/>
  <c r="I7" i="56"/>
  <c r="E7" i="56"/>
  <c r="H7" i="56"/>
  <c r="D7" i="56"/>
  <c r="F7" i="56"/>
  <c r="K7" i="56"/>
  <c r="G7" i="56"/>
  <c r="U3" i="56"/>
  <c r="Q3" i="56"/>
  <c r="S3" i="56"/>
  <c r="T3" i="56"/>
  <c r="O3" i="56"/>
  <c r="M4" i="56"/>
  <c r="R3" i="56"/>
  <c r="V3" i="56"/>
  <c r="P3" i="56"/>
  <c r="AD3" i="56"/>
  <c r="Z3" i="56"/>
  <c r="X4" i="56"/>
  <c r="AE3" i="56"/>
  <c r="AC3" i="56"/>
  <c r="AF3" i="56"/>
  <c r="AA3" i="56"/>
  <c r="AG3" i="56"/>
  <c r="AB3" i="56"/>
  <c r="K10" i="56"/>
  <c r="G10" i="56"/>
  <c r="I10" i="56"/>
  <c r="D10" i="56"/>
  <c r="H10" i="56"/>
  <c r="F10" i="56"/>
  <c r="J10" i="56"/>
  <c r="E10" i="56"/>
  <c r="X7" i="56"/>
  <c r="AD6" i="56"/>
  <c r="Z6" i="56"/>
  <c r="AG6" i="56"/>
  <c r="AC6" i="56"/>
  <c r="AB6" i="56"/>
  <c r="AA6" i="56"/>
  <c r="AE6" i="56"/>
  <c r="AF6" i="56"/>
  <c r="V6" i="56"/>
  <c r="R6" i="56"/>
  <c r="M7" i="56"/>
  <c r="U6" i="56"/>
  <c r="Q6" i="56"/>
  <c r="O6" i="56"/>
  <c r="P6" i="56"/>
  <c r="T6" i="56"/>
  <c r="S6" i="56"/>
  <c r="A5" i="56"/>
  <c r="L4" i="56"/>
  <c r="W4" i="56" s="1"/>
  <c r="AB2" i="34"/>
  <c r="N2" i="34"/>
  <c r="Q22" i="54"/>
  <c r="O49" i="54"/>
  <c r="N22" i="54"/>
  <c r="M27" i="54"/>
  <c r="K20" i="54"/>
  <c r="J22" i="54"/>
  <c r="I27" i="54"/>
  <c r="AG5" i="54" s="1"/>
  <c r="F27" i="54"/>
  <c r="M44" i="54"/>
  <c r="K39" i="54"/>
  <c r="J44" i="54"/>
  <c r="G37" i="54"/>
  <c r="F39" i="54"/>
  <c r="L37" i="54"/>
  <c r="K49" i="54"/>
  <c r="H38" i="54"/>
  <c r="G39" i="54"/>
  <c r="E44" i="54"/>
  <c r="O36" i="54"/>
  <c r="N48" i="54"/>
  <c r="N51" i="54" s="1"/>
  <c r="G48" i="54"/>
  <c r="G51" i="54" s="1"/>
  <c r="F48" i="54"/>
  <c r="F51" i="54" s="1"/>
  <c r="E36" i="54"/>
  <c r="O35" i="54"/>
  <c r="G38" i="54"/>
  <c r="J36" i="54"/>
  <c r="I36" i="54"/>
  <c r="O38" i="54"/>
  <c r="P6" i="54" s="1"/>
  <c r="K47" i="54"/>
  <c r="K50" i="54" s="1"/>
  <c r="M49" i="54"/>
  <c r="F22" i="54"/>
  <c r="E27" i="54"/>
  <c r="M19" i="54"/>
  <c r="K19" i="54"/>
  <c r="J19" i="54"/>
  <c r="E19" i="54"/>
  <c r="O20" i="54"/>
  <c r="O5" i="54" s="1"/>
  <c r="M36" i="54"/>
  <c r="G20" i="54"/>
  <c r="F31" i="54"/>
  <c r="F46" i="54" s="1"/>
  <c r="I19" i="54"/>
  <c r="J31" i="54"/>
  <c r="J46" i="54" s="1"/>
  <c r="G50" i="54"/>
  <c r="P49" i="54"/>
  <c r="L49" i="54"/>
  <c r="L52" i="54" s="1"/>
  <c r="H49" i="54"/>
  <c r="H52" i="54" s="1"/>
  <c r="G49" i="54"/>
  <c r="Q48" i="54"/>
  <c r="Q51" i="54" s="1"/>
  <c r="P48" i="54"/>
  <c r="P51" i="54" s="1"/>
  <c r="L48" i="54"/>
  <c r="L51" i="54" s="1"/>
  <c r="K48" i="54"/>
  <c r="K51" i="54" s="1"/>
  <c r="H48" i="54"/>
  <c r="H51" i="54" s="1"/>
  <c r="Q47" i="54"/>
  <c r="Q50" i="54" s="1"/>
  <c r="P47" i="54"/>
  <c r="P50" i="54" s="1"/>
  <c r="O47" i="54"/>
  <c r="O50" i="54" s="1"/>
  <c r="P56" i="54" s="1"/>
  <c r="L47" i="54"/>
  <c r="H47" i="54"/>
  <c r="G47" i="54"/>
  <c r="O44" i="54"/>
  <c r="V6" i="54" s="1"/>
  <c r="Q39" i="54"/>
  <c r="P39" i="54"/>
  <c r="O39" i="54"/>
  <c r="Q6" i="54" s="1"/>
  <c r="Q38" i="54"/>
  <c r="P38" i="54"/>
  <c r="L38" i="54"/>
  <c r="E6" i="54" s="1"/>
  <c r="Q37" i="54"/>
  <c r="P37" i="54"/>
  <c r="O9" i="54" s="1"/>
  <c r="O37" i="54"/>
  <c r="H37" i="54"/>
  <c r="Q36" i="54"/>
  <c r="P36" i="54"/>
  <c r="L36" i="54"/>
  <c r="K36" i="54"/>
  <c r="H36" i="54"/>
  <c r="Q35" i="54"/>
  <c r="P35" i="54"/>
  <c r="Q40" i="54" s="1"/>
  <c r="L35" i="54"/>
  <c r="H35" i="54"/>
  <c r="G35" i="54"/>
  <c r="Q31" i="54"/>
  <c r="Q46" i="54" s="1"/>
  <c r="P31" i="54"/>
  <c r="P46" i="54" s="1"/>
  <c r="O31" i="54"/>
  <c r="O46" i="54" s="1"/>
  <c r="L31" i="54"/>
  <c r="L46" i="54" s="1"/>
  <c r="K31" i="54"/>
  <c r="K46" i="54" s="1"/>
  <c r="H31" i="54"/>
  <c r="H46" i="54" s="1"/>
  <c r="G31" i="54"/>
  <c r="G46" i="54" s="1"/>
  <c r="N27" i="54"/>
  <c r="K22" i="54"/>
  <c r="F2" i="54" s="1"/>
  <c r="G22" i="54"/>
  <c r="Q21" i="54"/>
  <c r="P21" i="54"/>
  <c r="P8" i="54" s="1"/>
  <c r="O21" i="54"/>
  <c r="L21" i="54"/>
  <c r="E5" i="54" s="1"/>
  <c r="K21" i="54"/>
  <c r="E2" i="54" s="1"/>
  <c r="H21" i="54"/>
  <c r="AA2" i="54" s="1"/>
  <c r="G21" i="54"/>
  <c r="P20" i="54"/>
  <c r="O8" i="54" s="1"/>
  <c r="L20" i="54"/>
  <c r="H20" i="54"/>
  <c r="Q19" i="54"/>
  <c r="P19" i="54"/>
  <c r="O19" i="54"/>
  <c r="N19" i="54"/>
  <c r="L19" i="54"/>
  <c r="H19" i="54"/>
  <c r="G19" i="54"/>
  <c r="Q18" i="54"/>
  <c r="P18" i="54"/>
  <c r="O18" i="54"/>
  <c r="L18" i="54"/>
  <c r="K18" i="54"/>
  <c r="H18" i="54"/>
  <c r="G18" i="54"/>
  <c r="Y10" i="54"/>
  <c r="N10" i="54"/>
  <c r="M10" i="54"/>
  <c r="Y9" i="54"/>
  <c r="M9" i="54"/>
  <c r="C9" i="54"/>
  <c r="X8" i="54"/>
  <c r="V8" i="54"/>
  <c r="T8" i="54"/>
  <c r="M8" i="54"/>
  <c r="U8" i="54" s="1"/>
  <c r="B8" i="54"/>
  <c r="Y7" i="54"/>
  <c r="X7" i="54"/>
  <c r="N7" i="54"/>
  <c r="C7" i="54"/>
  <c r="C10" i="54" s="1"/>
  <c r="Y6" i="54"/>
  <c r="X6" i="54"/>
  <c r="U6" i="54"/>
  <c r="N6" i="54"/>
  <c r="N9" i="54" s="1"/>
  <c r="M6" i="54"/>
  <c r="C6" i="54"/>
  <c r="B6" i="54"/>
  <c r="Y5" i="54"/>
  <c r="Y8" i="54" s="1"/>
  <c r="X5" i="54"/>
  <c r="U5" i="54"/>
  <c r="N5" i="54"/>
  <c r="N8" i="54" s="1"/>
  <c r="M5" i="54"/>
  <c r="C5" i="54"/>
  <c r="C8" i="54" s="1"/>
  <c r="B5" i="54"/>
  <c r="B4" i="54"/>
  <c r="X3" i="54"/>
  <c r="B3" i="54"/>
  <c r="X2" i="54"/>
  <c r="M2" i="54"/>
  <c r="B2" i="54"/>
  <c r="A1" i="54"/>
  <c r="A2" i="54" s="1"/>
  <c r="AF4" i="56" l="1"/>
  <c r="AB4" i="56"/>
  <c r="AE4" i="56"/>
  <c r="AA4" i="56"/>
  <c r="AG4" i="56"/>
  <c r="Z4" i="56"/>
  <c r="AD4" i="56"/>
  <c r="AC4" i="56"/>
  <c r="AE10" i="56"/>
  <c r="AA10" i="56"/>
  <c r="AD10" i="56"/>
  <c r="AC10" i="56"/>
  <c r="Z10" i="56"/>
  <c r="AB10" i="56"/>
  <c r="AG10" i="56"/>
  <c r="AF10" i="56"/>
  <c r="AD7" i="56"/>
  <c r="Z7" i="56"/>
  <c r="AC7" i="56"/>
  <c r="AG7" i="56"/>
  <c r="AB7" i="56"/>
  <c r="AE7" i="56"/>
  <c r="AF7" i="56"/>
  <c r="AA7" i="56"/>
  <c r="V7" i="56"/>
  <c r="R7" i="56"/>
  <c r="S7" i="56"/>
  <c r="Q7" i="56"/>
  <c r="T7" i="56"/>
  <c r="U7" i="56"/>
  <c r="P7" i="56"/>
  <c r="O7" i="56"/>
  <c r="S4" i="56"/>
  <c r="O4" i="56"/>
  <c r="V4" i="56"/>
  <c r="R4" i="56"/>
  <c r="P4" i="56"/>
  <c r="Q4" i="56"/>
  <c r="U4" i="56"/>
  <c r="T4" i="56"/>
  <c r="A6" i="56"/>
  <c r="L5" i="56"/>
  <c r="W5" i="56" s="1"/>
  <c r="T85" i="34"/>
  <c r="P22" i="54"/>
  <c r="O22" i="54"/>
  <c r="Q5" i="54" s="1"/>
  <c r="N44" i="54"/>
  <c r="N49" i="54"/>
  <c r="N52" i="54" s="1"/>
  <c r="I44" i="54"/>
  <c r="AG6" i="54" s="1"/>
  <c r="F44" i="54"/>
  <c r="J39" i="54"/>
  <c r="K37" i="54"/>
  <c r="D3" i="54" s="1"/>
  <c r="N39" i="54"/>
  <c r="P40" i="54"/>
  <c r="R9" i="54" s="1"/>
  <c r="F36" i="54"/>
  <c r="G36" i="54"/>
  <c r="O48" i="54"/>
  <c r="O51" i="54" s="1"/>
  <c r="E38" i="54"/>
  <c r="I38" i="54"/>
  <c r="AA6" i="54" s="1"/>
  <c r="M38" i="54"/>
  <c r="H39" i="54"/>
  <c r="AB3" i="54" s="1"/>
  <c r="L39" i="54"/>
  <c r="F6" i="54" s="1"/>
  <c r="G44" i="54"/>
  <c r="K44" i="54"/>
  <c r="K3" i="54" s="1"/>
  <c r="J35" i="54"/>
  <c r="K41" i="54" s="1"/>
  <c r="H3" i="54" s="1"/>
  <c r="N36" i="54"/>
  <c r="F38" i="54"/>
  <c r="J38" i="54"/>
  <c r="N38" i="54"/>
  <c r="E39" i="54"/>
  <c r="I39" i="54"/>
  <c r="AB6" i="54" s="1"/>
  <c r="M39" i="54"/>
  <c r="H44" i="54"/>
  <c r="AG3" i="54" s="1"/>
  <c r="L44" i="54"/>
  <c r="K6" i="54" s="1"/>
  <c r="J48" i="54"/>
  <c r="J51" i="54" s="1"/>
  <c r="F35" i="54"/>
  <c r="G40" i="54" s="1"/>
  <c r="K35" i="54"/>
  <c r="I42" i="54" s="1"/>
  <c r="AE6" i="54" s="1"/>
  <c r="K38" i="54"/>
  <c r="E3" i="54" s="1"/>
  <c r="Q20" i="54"/>
  <c r="G54" i="54"/>
  <c r="O27" i="54"/>
  <c r="V5" i="54" s="1"/>
  <c r="E49" i="54"/>
  <c r="E52" i="54" s="1"/>
  <c r="I49" i="54"/>
  <c r="I52" i="54" s="1"/>
  <c r="Q49" i="54"/>
  <c r="Q52" i="54" s="1"/>
  <c r="L53" i="54"/>
  <c r="F49" i="54"/>
  <c r="F52" i="54" s="1"/>
  <c r="J49" i="54"/>
  <c r="J52" i="54" s="1"/>
  <c r="E20" i="54"/>
  <c r="I20" i="54"/>
  <c r="Z5" i="54" s="1"/>
  <c r="M20" i="54"/>
  <c r="D8" i="54" s="1"/>
  <c r="L26" i="54"/>
  <c r="J5" i="54" s="1"/>
  <c r="F20" i="54"/>
  <c r="J20" i="54"/>
  <c r="Z8" i="54" s="1"/>
  <c r="N20" i="54"/>
  <c r="O2" i="54" s="1"/>
  <c r="E35" i="54"/>
  <c r="F42" i="54" s="1"/>
  <c r="M35" i="54"/>
  <c r="N42" i="54" s="1"/>
  <c r="F19" i="54"/>
  <c r="J27" i="54"/>
  <c r="AG8" i="54" s="1"/>
  <c r="N35" i="54"/>
  <c r="O42" i="54" s="1"/>
  <c r="T6" i="54" s="1"/>
  <c r="K8" i="54"/>
  <c r="K5" i="54"/>
  <c r="L50" i="54"/>
  <c r="M58" i="54" s="1"/>
  <c r="I21" i="54"/>
  <c r="AA5" i="54" s="1"/>
  <c r="M21" i="54"/>
  <c r="E8" i="54" s="1"/>
  <c r="L22" i="54"/>
  <c r="F5" i="54" s="1"/>
  <c r="H26" i="54"/>
  <c r="AF2" i="54" s="1"/>
  <c r="I37" i="54"/>
  <c r="Z6" i="54" s="1"/>
  <c r="E47" i="54"/>
  <c r="E18" i="54"/>
  <c r="I18" i="54"/>
  <c r="J24" i="54" s="1"/>
  <c r="AD8" i="54" s="1"/>
  <c r="M18" i="54"/>
  <c r="M23" i="54" s="1"/>
  <c r="G8" i="54" s="1"/>
  <c r="P24" i="54"/>
  <c r="S8" i="54" s="1"/>
  <c r="F21" i="54"/>
  <c r="J21" i="54"/>
  <c r="AA8" i="54" s="1"/>
  <c r="N21" i="54"/>
  <c r="P2" i="54" s="1"/>
  <c r="E22" i="54"/>
  <c r="I22" i="54"/>
  <c r="AB5" i="54" s="1"/>
  <c r="M22" i="54"/>
  <c r="F8" i="54" s="1"/>
  <c r="H27" i="54"/>
  <c r="L27" i="54"/>
  <c r="E31" i="54"/>
  <c r="E46" i="54" s="1"/>
  <c r="I31" i="54"/>
  <c r="I46" i="54" s="1"/>
  <c r="M31" i="54"/>
  <c r="M46" i="54" s="1"/>
  <c r="H40" i="54"/>
  <c r="AC3" i="54" s="1"/>
  <c r="F37" i="54"/>
  <c r="J37" i="54"/>
  <c r="N37" i="54"/>
  <c r="F47" i="54"/>
  <c r="F50" i="54" s="1"/>
  <c r="G55" i="54" s="1"/>
  <c r="J47" i="54"/>
  <c r="J50" i="54" s="1"/>
  <c r="H57" i="54" s="1"/>
  <c r="N47" i="54"/>
  <c r="E48" i="54"/>
  <c r="E51" i="54" s="1"/>
  <c r="I48" i="54"/>
  <c r="I51" i="54" s="1"/>
  <c r="M48" i="54"/>
  <c r="M51" i="54" s="1"/>
  <c r="H53" i="54"/>
  <c r="H50" i="54"/>
  <c r="I57" i="54" s="1"/>
  <c r="M52" i="54"/>
  <c r="E21" i="54"/>
  <c r="H22" i="54"/>
  <c r="AB2" i="54" s="1"/>
  <c r="G27" i="54"/>
  <c r="K27" i="54"/>
  <c r="K2" i="54" s="1"/>
  <c r="E37" i="54"/>
  <c r="M37" i="54"/>
  <c r="I47" i="54"/>
  <c r="I50" i="54" s="1"/>
  <c r="M47" i="54"/>
  <c r="M50" i="54" s="1"/>
  <c r="N58" i="54" s="1"/>
  <c r="F18" i="54"/>
  <c r="J18" i="54"/>
  <c r="I24" i="54" s="1"/>
  <c r="AD5" i="54" s="1"/>
  <c r="N18" i="54"/>
  <c r="O23" i="54" s="1"/>
  <c r="N31" i="54"/>
  <c r="N46" i="54" s="1"/>
  <c r="I35" i="54"/>
  <c r="F43" i="54" s="1"/>
  <c r="P41" i="54"/>
  <c r="S9" i="54" s="1"/>
  <c r="P55" i="54"/>
  <c r="R10" i="54" s="1"/>
  <c r="A3" i="54"/>
  <c r="L2" i="54"/>
  <c r="W2" i="54" s="1"/>
  <c r="Q2" i="54"/>
  <c r="M3" i="54"/>
  <c r="V2" i="54"/>
  <c r="I26" i="54"/>
  <c r="AF5" i="54" s="1"/>
  <c r="M26" i="54"/>
  <c r="J8" i="54" s="1"/>
  <c r="M25" i="54"/>
  <c r="I8" i="54" s="1"/>
  <c r="L23" i="54"/>
  <c r="P23" i="54"/>
  <c r="R8" i="54" s="1"/>
  <c r="I25" i="54"/>
  <c r="AE5" i="54" s="1"/>
  <c r="X4" i="54"/>
  <c r="AA3" i="54"/>
  <c r="Q23" i="54"/>
  <c r="Z3" i="54"/>
  <c r="Z7" i="54"/>
  <c r="AE7" i="54"/>
  <c r="B9" i="54"/>
  <c r="L55" i="54"/>
  <c r="F3" i="54"/>
  <c r="B7" i="54"/>
  <c r="D6" i="54"/>
  <c r="S10" i="54"/>
  <c r="U10" i="54"/>
  <c r="T10" i="54"/>
  <c r="F24" i="54"/>
  <c r="N24" i="54"/>
  <c r="S2" i="54" s="1"/>
  <c r="N26" i="54"/>
  <c r="U2" i="54" s="1"/>
  <c r="G52" i="54"/>
  <c r="K52" i="54"/>
  <c r="D4" i="54" s="1"/>
  <c r="K54" i="54"/>
  <c r="F4" i="54" s="1"/>
  <c r="O52" i="54"/>
  <c r="O59" i="54"/>
  <c r="H58" i="54"/>
  <c r="G53" i="54"/>
  <c r="O53" i="54"/>
  <c r="O54" i="54"/>
  <c r="AG2" i="54"/>
  <c r="O6" i="54"/>
  <c r="M7" i="54"/>
  <c r="X9" i="54"/>
  <c r="AB8" i="54"/>
  <c r="T9" i="54"/>
  <c r="P9" i="54"/>
  <c r="V9" i="54"/>
  <c r="Q9" i="54"/>
  <c r="V10" i="54"/>
  <c r="K25" i="54"/>
  <c r="I2" i="54" s="1"/>
  <c r="O25" i="54"/>
  <c r="T5" i="54" s="1"/>
  <c r="M43" i="54"/>
  <c r="P52" i="54"/>
  <c r="O10" i="54" s="1"/>
  <c r="Q55" i="54"/>
  <c r="P53" i="54"/>
  <c r="P10" i="54" s="1"/>
  <c r="D2" i="54"/>
  <c r="Z2" i="54"/>
  <c r="D5" i="54"/>
  <c r="G5" i="54"/>
  <c r="P5" i="54"/>
  <c r="R5" i="54"/>
  <c r="U9" i="54"/>
  <c r="H23" i="54"/>
  <c r="AC2" i="54" s="1"/>
  <c r="G41" i="54"/>
  <c r="O40" i="54"/>
  <c r="R6" i="54" s="1"/>
  <c r="M42" i="54"/>
  <c r="I43" i="54"/>
  <c r="AF6" i="54" s="1"/>
  <c r="L58" i="54"/>
  <c r="K53" i="54"/>
  <c r="E4" i="54" s="1"/>
  <c r="L24" i="54"/>
  <c r="H5" i="54" s="1"/>
  <c r="L25" i="54"/>
  <c r="I5" i="54" s="1"/>
  <c r="Q8" i="54"/>
  <c r="A7" i="56" l="1"/>
  <c r="L6" i="56"/>
  <c r="W6" i="56" s="1"/>
  <c r="Q53" i="54"/>
  <c r="P54" i="54"/>
  <c r="Q10" i="54" s="1"/>
  <c r="N59" i="54"/>
  <c r="Q54" i="54"/>
  <c r="F41" i="54"/>
  <c r="J58" i="54"/>
  <c r="G43" i="54"/>
  <c r="N40" i="54"/>
  <c r="H43" i="54"/>
  <c r="AF3" i="54" s="1"/>
  <c r="H42" i="54"/>
  <c r="AE3" i="54" s="1"/>
  <c r="M53" i="54"/>
  <c r="I41" i="54"/>
  <c r="AD6" i="54" s="1"/>
  <c r="K40" i="54"/>
  <c r="G3" i="54" s="1"/>
  <c r="L40" i="54"/>
  <c r="G6" i="54" s="1"/>
  <c r="N56" i="54"/>
  <c r="L43" i="54"/>
  <c r="J6" i="54" s="1"/>
  <c r="K43" i="54"/>
  <c r="J3" i="54" s="1"/>
  <c r="L41" i="54"/>
  <c r="H6" i="54" s="1"/>
  <c r="J55" i="54"/>
  <c r="G57" i="54"/>
  <c r="L54" i="54"/>
  <c r="F7" i="54" s="1"/>
  <c r="H55" i="54"/>
  <c r="AC4" i="54" s="1"/>
  <c r="L42" i="54"/>
  <c r="I6" i="54" s="1"/>
  <c r="F40" i="54"/>
  <c r="J54" i="54"/>
  <c r="N43" i="54"/>
  <c r="U3" i="54" s="1"/>
  <c r="K59" i="54"/>
  <c r="K4" i="54" s="1"/>
  <c r="F54" i="54"/>
  <c r="K24" i="54"/>
  <c r="H2" i="54" s="1"/>
  <c r="J23" i="54"/>
  <c r="AC8" i="54" s="1"/>
  <c r="K42" i="54"/>
  <c r="I3" i="54" s="1"/>
  <c r="L59" i="54"/>
  <c r="K7" i="54" s="1"/>
  <c r="I58" i="54"/>
  <c r="AF7" i="54" s="1"/>
  <c r="G58" i="54"/>
  <c r="I23" i="54"/>
  <c r="AC5" i="54" s="1"/>
  <c r="J57" i="54"/>
  <c r="G56" i="54"/>
  <c r="M40" i="54"/>
  <c r="G9" i="54" s="1"/>
  <c r="F23" i="54"/>
  <c r="J53" i="54"/>
  <c r="J26" i="54"/>
  <c r="AF8" i="54" s="1"/>
  <c r="I53" i="54"/>
  <c r="AA7" i="54" s="1"/>
  <c r="I56" i="54"/>
  <c r="AD7" i="54" s="1"/>
  <c r="N41" i="54"/>
  <c r="S3" i="54" s="1"/>
  <c r="H56" i="54"/>
  <c r="AD4" i="54" s="1"/>
  <c r="H24" i="54"/>
  <c r="AD2" i="54" s="1"/>
  <c r="F25" i="54"/>
  <c r="K56" i="54"/>
  <c r="H4" i="54" s="1"/>
  <c r="M55" i="54"/>
  <c r="M24" i="54"/>
  <c r="H8" i="54" s="1"/>
  <c r="I59" i="54"/>
  <c r="AG7" i="54" s="1"/>
  <c r="I54" i="54"/>
  <c r="AB7" i="54" s="1"/>
  <c r="J56" i="54"/>
  <c r="I55" i="54"/>
  <c r="AC7" i="54" s="1"/>
  <c r="J25" i="54"/>
  <c r="AE8" i="54" s="1"/>
  <c r="M57" i="54"/>
  <c r="O24" i="54"/>
  <c r="S5" i="54" s="1"/>
  <c r="F59" i="54"/>
  <c r="H25" i="54"/>
  <c r="AE2" i="54" s="1"/>
  <c r="F53" i="54"/>
  <c r="G59" i="54"/>
  <c r="O41" i="54"/>
  <c r="S6" i="54" s="1"/>
  <c r="H54" i="54"/>
  <c r="AB4" i="54" s="1"/>
  <c r="M41" i="54"/>
  <c r="H9" i="54" s="1"/>
  <c r="J59" i="54"/>
  <c r="N53" i="54"/>
  <c r="M54" i="54"/>
  <c r="M59" i="54"/>
  <c r="J42" i="54"/>
  <c r="AE9" i="54" s="1"/>
  <c r="N57" i="54"/>
  <c r="N23" i="54"/>
  <c r="R2" i="54" s="1"/>
  <c r="K23" i="54"/>
  <c r="G2" i="54" s="1"/>
  <c r="K26" i="54"/>
  <c r="J2" i="54" s="1"/>
  <c r="F26" i="54"/>
  <c r="J43" i="54"/>
  <c r="AF9" i="54" s="1"/>
  <c r="J41" i="54"/>
  <c r="AD9" i="54" s="1"/>
  <c r="J40" i="54"/>
  <c r="AC9" i="54" s="1"/>
  <c r="I40" i="54"/>
  <c r="AC6" i="54" s="1"/>
  <c r="G23" i="54"/>
  <c r="G26" i="54"/>
  <c r="E50" i="54"/>
  <c r="E53" i="54"/>
  <c r="E54" i="54"/>
  <c r="H41" i="54"/>
  <c r="AD3" i="54" s="1"/>
  <c r="N50" i="54"/>
  <c r="K58" i="54" s="1"/>
  <c r="J4" i="54" s="1"/>
  <c r="N54" i="54"/>
  <c r="G42" i="54"/>
  <c r="N25" i="54"/>
  <c r="T2" i="54" s="1"/>
  <c r="E59" i="54"/>
  <c r="G25" i="54"/>
  <c r="L56" i="54"/>
  <c r="H7" i="54" s="1"/>
  <c r="G24" i="54"/>
  <c r="K57" i="54"/>
  <c r="I4" i="54" s="1"/>
  <c r="K55" i="54"/>
  <c r="G4" i="54" s="1"/>
  <c r="H59" i="54"/>
  <c r="AG4" i="54" s="1"/>
  <c r="V7" i="54"/>
  <c r="O7" i="54"/>
  <c r="U7" i="54"/>
  <c r="P7" i="54"/>
  <c r="Q7" i="54"/>
  <c r="J7" i="54"/>
  <c r="G7" i="54"/>
  <c r="E7" i="54"/>
  <c r="D7" i="54"/>
  <c r="D9" i="54"/>
  <c r="K9" i="54"/>
  <c r="F9" i="54"/>
  <c r="B10" i="54"/>
  <c r="E9" i="54"/>
  <c r="J9" i="54"/>
  <c r="I9" i="54"/>
  <c r="AF4" i="54"/>
  <c r="AE4" i="54"/>
  <c r="AA4" i="54"/>
  <c r="Z4" i="54"/>
  <c r="AB9" i="54"/>
  <c r="AG9" i="54"/>
  <c r="AA9" i="54"/>
  <c r="X10" i="54"/>
  <c r="Z9" i="54"/>
  <c r="O3" i="54"/>
  <c r="V3" i="54"/>
  <c r="R3" i="54"/>
  <c r="T3" i="54"/>
  <c r="Q3" i="54"/>
  <c r="P3" i="54"/>
  <c r="M4" i="54"/>
  <c r="A4" i="54"/>
  <c r="L3" i="54"/>
  <c r="W3" i="54" s="1"/>
  <c r="S249" i="34"/>
  <c r="S248" i="34"/>
  <c r="S247" i="34"/>
  <c r="S246" i="34"/>
  <c r="P246" i="34"/>
  <c r="Q246" i="34"/>
  <c r="R246" i="34"/>
  <c r="P247" i="34"/>
  <c r="Q247" i="34"/>
  <c r="R247" i="34"/>
  <c r="P248" i="34"/>
  <c r="Q248" i="34"/>
  <c r="R248" i="34"/>
  <c r="P249" i="34"/>
  <c r="Q249" i="34"/>
  <c r="R249" i="34"/>
  <c r="O248" i="34"/>
  <c r="O247" i="34"/>
  <c r="O246" i="34"/>
  <c r="O249" i="34"/>
  <c r="A8" i="56" l="1"/>
  <c r="L7" i="56"/>
  <c r="W7" i="56" s="1"/>
  <c r="O55" i="54"/>
  <c r="R7" i="54" s="1"/>
  <c r="O57" i="54"/>
  <c r="T7" i="54" s="1"/>
  <c r="M56" i="54"/>
  <c r="H10" i="54" s="1"/>
  <c r="L57" i="54"/>
  <c r="I7" i="54" s="1"/>
  <c r="N55" i="54"/>
  <c r="R4" i="54" s="1"/>
  <c r="O56" i="54"/>
  <c r="S7" i="54" s="1"/>
  <c r="F57" i="54"/>
  <c r="F58" i="54"/>
  <c r="F55" i="54"/>
  <c r="F56" i="54"/>
  <c r="L4" i="54"/>
  <c r="W4" i="54" s="1"/>
  <c r="A5" i="54"/>
  <c r="T4" i="54"/>
  <c r="P4" i="54"/>
  <c r="V4" i="54"/>
  <c r="Q4" i="54"/>
  <c r="U4" i="54"/>
  <c r="S4" i="54"/>
  <c r="O4" i="54"/>
  <c r="AE10" i="54"/>
  <c r="AA10" i="54"/>
  <c r="AF10" i="54"/>
  <c r="Z10" i="54"/>
  <c r="AD10" i="54"/>
  <c r="AC10" i="54"/>
  <c r="AB10" i="54"/>
  <c r="AG10" i="54"/>
  <c r="K10" i="54"/>
  <c r="G10" i="54"/>
  <c r="J10" i="54"/>
  <c r="E10" i="54"/>
  <c r="I10" i="54"/>
  <c r="F10" i="54"/>
  <c r="D10" i="54"/>
  <c r="S250" i="34"/>
  <c r="L8" i="56" l="1"/>
  <c r="W8" i="56" s="1"/>
  <c r="A9" i="56"/>
  <c r="L5" i="54"/>
  <c r="W5" i="54" s="1"/>
  <c r="A6" i="54"/>
  <c r="P36" i="53"/>
  <c r="N48" i="53"/>
  <c r="N51" i="53" s="1"/>
  <c r="M36" i="53"/>
  <c r="L36" i="53"/>
  <c r="M39" i="53"/>
  <c r="F9" i="53" s="1"/>
  <c r="K39" i="53"/>
  <c r="F44" i="53"/>
  <c r="H48" i="53"/>
  <c r="H51" i="53" s="1"/>
  <c r="N44" i="53"/>
  <c r="K47" i="53"/>
  <c r="K50" i="53" s="1"/>
  <c r="M19" i="53"/>
  <c r="J19" i="53"/>
  <c r="O18" i="53"/>
  <c r="P24" i="53" s="1"/>
  <c r="L27" i="53"/>
  <c r="J21" i="53"/>
  <c r="AA8" i="53" s="1"/>
  <c r="N21" i="53"/>
  <c r="O48" i="53"/>
  <c r="O51" i="53" s="1"/>
  <c r="N19" i="53"/>
  <c r="K21" i="53"/>
  <c r="E2" i="53" s="1"/>
  <c r="J22" i="53"/>
  <c r="AB8" i="53" s="1"/>
  <c r="N38" i="53"/>
  <c r="P39" i="53"/>
  <c r="K48" i="53"/>
  <c r="K51" i="53" s="1"/>
  <c r="Q36" i="53"/>
  <c r="O36" i="53"/>
  <c r="K36" i="53"/>
  <c r="I48" i="53"/>
  <c r="I51" i="53" s="1"/>
  <c r="G52" i="53"/>
  <c r="Q49" i="53"/>
  <c r="Q52" i="53" s="1"/>
  <c r="P49" i="53"/>
  <c r="P52" i="53" s="1"/>
  <c r="O49" i="53"/>
  <c r="O52" i="53" s="1"/>
  <c r="N49" i="53"/>
  <c r="M49" i="53"/>
  <c r="L49" i="53"/>
  <c r="L52" i="53" s="1"/>
  <c r="K49" i="53"/>
  <c r="K52" i="53" s="1"/>
  <c r="D4" i="53" s="1"/>
  <c r="J49" i="53"/>
  <c r="I49" i="53"/>
  <c r="I52" i="53" s="1"/>
  <c r="H49" i="53"/>
  <c r="H52" i="53" s="1"/>
  <c r="G49" i="53"/>
  <c r="F49" i="53"/>
  <c r="E49" i="53"/>
  <c r="E53" i="53" s="1"/>
  <c r="J48" i="53"/>
  <c r="J51" i="53" s="1"/>
  <c r="G48" i="53"/>
  <c r="G51" i="53" s="1"/>
  <c r="F48" i="53"/>
  <c r="F51" i="53" s="1"/>
  <c r="E48" i="53"/>
  <c r="E51" i="53" s="1"/>
  <c r="G47" i="53"/>
  <c r="G50" i="53" s="1"/>
  <c r="F47" i="53"/>
  <c r="F50" i="53" s="1"/>
  <c r="E47" i="53"/>
  <c r="E50" i="53" s="1"/>
  <c r="E46" i="53"/>
  <c r="E44" i="53"/>
  <c r="G39" i="53"/>
  <c r="F39" i="53"/>
  <c r="E39" i="53"/>
  <c r="Q38" i="53"/>
  <c r="O38" i="53"/>
  <c r="K38" i="53"/>
  <c r="G38" i="53"/>
  <c r="F38" i="53"/>
  <c r="E38" i="53"/>
  <c r="Q37" i="53"/>
  <c r="P37" i="53"/>
  <c r="O37" i="53"/>
  <c r="N37" i="53"/>
  <c r="M37" i="53"/>
  <c r="D9" i="53" s="1"/>
  <c r="L37" i="53"/>
  <c r="K37" i="53"/>
  <c r="J37" i="53"/>
  <c r="I37" i="53"/>
  <c r="H37" i="53"/>
  <c r="G37" i="53"/>
  <c r="F37" i="53"/>
  <c r="E37" i="53"/>
  <c r="J36" i="53"/>
  <c r="G36" i="53"/>
  <c r="F36" i="53"/>
  <c r="E36" i="53"/>
  <c r="G35" i="53"/>
  <c r="F35" i="53"/>
  <c r="E35" i="53"/>
  <c r="Q31" i="53"/>
  <c r="Q46" i="53" s="1"/>
  <c r="P31" i="53"/>
  <c r="P46" i="53" s="1"/>
  <c r="O31" i="53"/>
  <c r="O46" i="53" s="1"/>
  <c r="N31" i="53"/>
  <c r="N46" i="53" s="1"/>
  <c r="M31" i="53"/>
  <c r="M46" i="53" s="1"/>
  <c r="L31" i="53"/>
  <c r="L46" i="53" s="1"/>
  <c r="K31" i="53"/>
  <c r="K46" i="53" s="1"/>
  <c r="J31" i="53"/>
  <c r="J46" i="53" s="1"/>
  <c r="I31" i="53"/>
  <c r="I46" i="53" s="1"/>
  <c r="H31" i="53"/>
  <c r="H46" i="53" s="1"/>
  <c r="G31" i="53"/>
  <c r="G46" i="53" s="1"/>
  <c r="F31" i="53"/>
  <c r="F46" i="53" s="1"/>
  <c r="E31" i="53"/>
  <c r="E27" i="53"/>
  <c r="Q22" i="53"/>
  <c r="F22" i="53"/>
  <c r="E22" i="53"/>
  <c r="Q21" i="53"/>
  <c r="G21" i="53"/>
  <c r="F21" i="53"/>
  <c r="E21" i="53"/>
  <c r="Q20" i="53"/>
  <c r="P20" i="53"/>
  <c r="O20" i="53"/>
  <c r="N20" i="53"/>
  <c r="M20" i="53"/>
  <c r="D8" i="53" s="1"/>
  <c r="L20" i="53"/>
  <c r="K20" i="53"/>
  <c r="D2" i="53" s="1"/>
  <c r="J20" i="53"/>
  <c r="I20" i="53"/>
  <c r="Z5" i="53" s="1"/>
  <c r="H20" i="53"/>
  <c r="Z2" i="53" s="1"/>
  <c r="G20" i="53"/>
  <c r="F20" i="53"/>
  <c r="E20" i="53"/>
  <c r="Q19" i="53"/>
  <c r="I19" i="53"/>
  <c r="G19" i="53"/>
  <c r="F19" i="53"/>
  <c r="E19" i="53"/>
  <c r="Q18" i="53"/>
  <c r="K18" i="53"/>
  <c r="G18" i="53"/>
  <c r="F24" i="53" s="1"/>
  <c r="F18" i="53"/>
  <c r="E18" i="53"/>
  <c r="Y10" i="53"/>
  <c r="N10" i="53"/>
  <c r="C10" i="53"/>
  <c r="B9" i="53"/>
  <c r="X8" i="53"/>
  <c r="U8" i="53"/>
  <c r="M8" i="53"/>
  <c r="B8" i="53"/>
  <c r="Y7" i="53"/>
  <c r="N7" i="53"/>
  <c r="C7" i="53"/>
  <c r="Y6" i="53"/>
  <c r="Y9" i="53" s="1"/>
  <c r="X6" i="53"/>
  <c r="N6" i="53"/>
  <c r="N9" i="53" s="1"/>
  <c r="C6" i="53"/>
  <c r="C9" i="53" s="1"/>
  <c r="Y5" i="53"/>
  <c r="Y8" i="53" s="1"/>
  <c r="X5" i="53"/>
  <c r="N5" i="53"/>
  <c r="N8" i="53" s="1"/>
  <c r="M5" i="53"/>
  <c r="C5" i="53"/>
  <c r="C8" i="53" s="1"/>
  <c r="B5" i="53"/>
  <c r="B4" i="53"/>
  <c r="X3" i="53"/>
  <c r="B3" i="53"/>
  <c r="X2" i="53"/>
  <c r="M2" i="53"/>
  <c r="B2" i="53"/>
  <c r="A1" i="53"/>
  <c r="A2" i="53" s="1"/>
  <c r="A3" i="53" s="1"/>
  <c r="L9" i="56" l="1"/>
  <c r="W9" i="56" s="1"/>
  <c r="A10" i="56"/>
  <c r="L10" i="56" s="1"/>
  <c r="W10" i="56" s="1"/>
  <c r="A7" i="54"/>
  <c r="L6" i="54"/>
  <c r="W6" i="54" s="1"/>
  <c r="H35" i="53"/>
  <c r="H40" i="53" s="1"/>
  <c r="AC3" i="53" s="1"/>
  <c r="H39" i="53"/>
  <c r="AB3" i="53" s="1"/>
  <c r="H38" i="53"/>
  <c r="AA3" i="53" s="1"/>
  <c r="M38" i="53"/>
  <c r="L39" i="53"/>
  <c r="I35" i="53"/>
  <c r="F43" i="53" s="1"/>
  <c r="M35" i="53"/>
  <c r="H36" i="53"/>
  <c r="M48" i="53"/>
  <c r="M51" i="53" s="1"/>
  <c r="M27" i="53"/>
  <c r="K8" i="53" s="1"/>
  <c r="N18" i="53"/>
  <c r="O25" i="53" s="1"/>
  <c r="T5" i="53" s="1"/>
  <c r="O19" i="53"/>
  <c r="L38" i="53"/>
  <c r="P38" i="53"/>
  <c r="K44" i="53"/>
  <c r="K3" i="53" s="1"/>
  <c r="H26" i="53"/>
  <c r="AF2" i="53" s="1"/>
  <c r="K19" i="53"/>
  <c r="O21" i="53"/>
  <c r="P5" i="53" s="1"/>
  <c r="N22" i="53"/>
  <c r="Q2" i="53" s="1"/>
  <c r="O47" i="53"/>
  <c r="O50" i="53" s="1"/>
  <c r="L58" i="53" s="1"/>
  <c r="L26" i="53"/>
  <c r="J5" i="53" s="1"/>
  <c r="J18" i="53"/>
  <c r="K26" i="53" s="1"/>
  <c r="J2" i="53" s="1"/>
  <c r="Q35" i="53"/>
  <c r="Q47" i="53"/>
  <c r="Q48" i="53"/>
  <c r="Q51" i="53" s="1"/>
  <c r="M44" i="53"/>
  <c r="K9" i="53" s="1"/>
  <c r="G44" i="53"/>
  <c r="O44" i="53"/>
  <c r="M47" i="53"/>
  <c r="M50" i="53" s="1"/>
  <c r="L56" i="53" s="1"/>
  <c r="Q39" i="53"/>
  <c r="N35" i="53"/>
  <c r="O42" i="53" s="1"/>
  <c r="I36" i="53"/>
  <c r="N39" i="53"/>
  <c r="N47" i="53"/>
  <c r="N50" i="53" s="1"/>
  <c r="K35" i="53"/>
  <c r="O35" i="53"/>
  <c r="N36" i="53"/>
  <c r="O39" i="53"/>
  <c r="H44" i="53"/>
  <c r="AG3" i="53" s="1"/>
  <c r="L44" i="53"/>
  <c r="L35" i="53"/>
  <c r="P35" i="53"/>
  <c r="K27" i="53"/>
  <c r="K2" i="53" s="1"/>
  <c r="L47" i="53"/>
  <c r="J27" i="53"/>
  <c r="AG8" i="53" s="1"/>
  <c r="L22" i="53"/>
  <c r="F5" i="53" s="1"/>
  <c r="L18" i="53"/>
  <c r="L23" i="53" s="1"/>
  <c r="G5" i="53" s="1"/>
  <c r="K22" i="53"/>
  <c r="F2" i="53" s="1"/>
  <c r="L21" i="53"/>
  <c r="E5" i="53" s="1"/>
  <c r="O27" i="53"/>
  <c r="V5" i="53" s="1"/>
  <c r="P47" i="53"/>
  <c r="P53" i="53" s="1"/>
  <c r="N27" i="53"/>
  <c r="V2" i="53" s="1"/>
  <c r="P22" i="53"/>
  <c r="Q8" i="53" s="1"/>
  <c r="P18" i="53"/>
  <c r="O24" i="53" s="1"/>
  <c r="S5" i="53" s="1"/>
  <c r="O22" i="53"/>
  <c r="Q5" i="53" s="1"/>
  <c r="P21" i="53"/>
  <c r="P8" i="53" s="1"/>
  <c r="L48" i="53"/>
  <c r="L51" i="53" s="1"/>
  <c r="L19" i="53"/>
  <c r="P48" i="53"/>
  <c r="P51" i="53" s="1"/>
  <c r="P19" i="53"/>
  <c r="H47" i="53"/>
  <c r="H50" i="53" s="1"/>
  <c r="I57" i="53" s="1"/>
  <c r="F27" i="53"/>
  <c r="H22" i="53"/>
  <c r="AB2" i="53" s="1"/>
  <c r="H18" i="53"/>
  <c r="G22" i="53"/>
  <c r="H21" i="53"/>
  <c r="AA2" i="53" s="1"/>
  <c r="M52" i="53"/>
  <c r="M21" i="53"/>
  <c r="E8" i="53" s="1"/>
  <c r="M18" i="53"/>
  <c r="N26" i="53" s="1"/>
  <c r="U2" i="53" s="1"/>
  <c r="H19" i="53"/>
  <c r="M22" i="53"/>
  <c r="F8" i="53" s="1"/>
  <c r="A4" i="53"/>
  <c r="L3" i="53"/>
  <c r="W3" i="53" s="1"/>
  <c r="L2" i="53"/>
  <c r="W2" i="53" s="1"/>
  <c r="X4" i="53"/>
  <c r="D5" i="53"/>
  <c r="B6" i="53"/>
  <c r="K5" i="53"/>
  <c r="Z6" i="53"/>
  <c r="G42" i="53"/>
  <c r="F40" i="53"/>
  <c r="F54" i="53"/>
  <c r="F53" i="53"/>
  <c r="J52" i="53"/>
  <c r="N52" i="53"/>
  <c r="F56" i="53"/>
  <c r="F55" i="53"/>
  <c r="E59" i="53"/>
  <c r="M3" i="53"/>
  <c r="P2" i="53"/>
  <c r="E3" i="53"/>
  <c r="Z3" i="53"/>
  <c r="G23" i="53"/>
  <c r="F23" i="53"/>
  <c r="H41" i="53"/>
  <c r="AD3" i="53" s="1"/>
  <c r="G40" i="53"/>
  <c r="H58" i="53"/>
  <c r="G55" i="53"/>
  <c r="O2" i="53"/>
  <c r="D3" i="53"/>
  <c r="O5" i="53"/>
  <c r="U5" i="53"/>
  <c r="M6" i="53"/>
  <c r="X7" i="53"/>
  <c r="F41" i="53"/>
  <c r="F3" i="53"/>
  <c r="E54" i="53"/>
  <c r="F52" i="53"/>
  <c r="M9" i="53"/>
  <c r="V8" i="53"/>
  <c r="S8" i="53"/>
  <c r="Z8" i="53"/>
  <c r="E9" i="53"/>
  <c r="O8" i="53"/>
  <c r="T8" i="53"/>
  <c r="X9" i="53"/>
  <c r="B10" i="53"/>
  <c r="E52" i="53"/>
  <c r="G53" i="53"/>
  <c r="K53" i="53"/>
  <c r="E4" i="53" s="1"/>
  <c r="A8" i="54" l="1"/>
  <c r="L7" i="54"/>
  <c r="W7" i="54" s="1"/>
  <c r="F42" i="53"/>
  <c r="G54" i="53"/>
  <c r="G41" i="53"/>
  <c r="I43" i="53"/>
  <c r="AF6" i="53" s="1"/>
  <c r="J43" i="53"/>
  <c r="I38" i="53"/>
  <c r="AA6" i="53" s="1"/>
  <c r="I40" i="53"/>
  <c r="AC6" i="53" s="1"/>
  <c r="L41" i="53"/>
  <c r="H6" i="53" s="1"/>
  <c r="N43" i="53"/>
  <c r="U3" i="53" s="1"/>
  <c r="G56" i="53"/>
  <c r="L25" i="53"/>
  <c r="I5" i="53" s="1"/>
  <c r="O23" i="53"/>
  <c r="R5" i="53" s="1"/>
  <c r="K25" i="53"/>
  <c r="I2" i="53" s="1"/>
  <c r="O53" i="53"/>
  <c r="G26" i="53"/>
  <c r="H25" i="53"/>
  <c r="AE2" i="53" s="1"/>
  <c r="K23" i="53"/>
  <c r="G2" i="53" s="1"/>
  <c r="O55" i="53"/>
  <c r="P41" i="53"/>
  <c r="S9" i="53" s="1"/>
  <c r="P54" i="53"/>
  <c r="H53" i="53"/>
  <c r="AA4" i="53" s="1"/>
  <c r="O54" i="53"/>
  <c r="K24" i="53"/>
  <c r="H2" i="53" s="1"/>
  <c r="Q40" i="53"/>
  <c r="M25" i="53"/>
  <c r="I8" i="53" s="1"/>
  <c r="O59" i="53"/>
  <c r="I24" i="53"/>
  <c r="AD5" i="53" s="1"/>
  <c r="I25" i="53"/>
  <c r="AE5" i="53" s="1"/>
  <c r="J41" i="53"/>
  <c r="AD9" i="53" s="1"/>
  <c r="F59" i="53"/>
  <c r="G24" i="53"/>
  <c r="K59" i="53"/>
  <c r="K4" i="53" s="1"/>
  <c r="N24" i="53"/>
  <c r="S2" i="53" s="1"/>
  <c r="N23" i="53"/>
  <c r="R2" i="53" s="1"/>
  <c r="N56" i="53"/>
  <c r="M53" i="53"/>
  <c r="E10" i="53" s="1"/>
  <c r="M24" i="53"/>
  <c r="H8" i="53" s="1"/>
  <c r="N53" i="53"/>
  <c r="N55" i="53"/>
  <c r="L57" i="53"/>
  <c r="M41" i="53"/>
  <c r="H9" i="53" s="1"/>
  <c r="L54" i="53"/>
  <c r="N54" i="53"/>
  <c r="Q53" i="53"/>
  <c r="Q50" i="53"/>
  <c r="J44" i="53"/>
  <c r="AG9" i="53" s="1"/>
  <c r="J47" i="53"/>
  <c r="J59" i="53" s="1"/>
  <c r="J38" i="53"/>
  <c r="AA9" i="53" s="1"/>
  <c r="L42" i="53"/>
  <c r="I6" i="53" s="1"/>
  <c r="M59" i="53"/>
  <c r="K10" i="53" s="1"/>
  <c r="I39" i="53"/>
  <c r="AB6" i="53" s="1"/>
  <c r="I42" i="53"/>
  <c r="AE6" i="53" s="1"/>
  <c r="M54" i="53"/>
  <c r="F10" i="53" s="1"/>
  <c r="L50" i="53"/>
  <c r="I58" i="53" s="1"/>
  <c r="AF7" i="53" s="1"/>
  <c r="Q54" i="53"/>
  <c r="J35" i="53"/>
  <c r="K43" i="53" s="1"/>
  <c r="J3" i="53" s="1"/>
  <c r="N42" i="53"/>
  <c r="T3" i="53" s="1"/>
  <c r="P50" i="53"/>
  <c r="P55" i="53" s="1"/>
  <c r="O41" i="53"/>
  <c r="S6" i="53" s="1"/>
  <c r="H43" i="53"/>
  <c r="AF3" i="53" s="1"/>
  <c r="N59" i="53"/>
  <c r="J42" i="53"/>
  <c r="AE9" i="53" s="1"/>
  <c r="I44" i="53"/>
  <c r="AG6" i="53" s="1"/>
  <c r="P40" i="53"/>
  <c r="R9" i="53" s="1"/>
  <c r="J39" i="53"/>
  <c r="AB9" i="53" s="1"/>
  <c r="O40" i="53"/>
  <c r="R6" i="53" s="1"/>
  <c r="N41" i="53"/>
  <c r="S3" i="53" s="1"/>
  <c r="L40" i="53"/>
  <c r="G6" i="53" s="1"/>
  <c r="M43" i="53"/>
  <c r="J9" i="53" s="1"/>
  <c r="L53" i="53"/>
  <c r="M42" i="53"/>
  <c r="I9" i="53" s="1"/>
  <c r="L43" i="53"/>
  <c r="J6" i="53" s="1"/>
  <c r="N40" i="53"/>
  <c r="R3" i="53" s="1"/>
  <c r="M40" i="53"/>
  <c r="G9" i="53" s="1"/>
  <c r="P23" i="53"/>
  <c r="R8" i="53" s="1"/>
  <c r="Q23" i="53"/>
  <c r="N25" i="53"/>
  <c r="T2" i="53" s="1"/>
  <c r="I47" i="53"/>
  <c r="I22" i="53"/>
  <c r="AB5" i="53" s="1"/>
  <c r="I18" i="53"/>
  <c r="I21" i="53"/>
  <c r="AA5" i="53" s="1"/>
  <c r="I27" i="53"/>
  <c r="AG5" i="53" s="1"/>
  <c r="K54" i="53"/>
  <c r="F4" i="53" s="1"/>
  <c r="L59" i="53"/>
  <c r="H55" i="53"/>
  <c r="AC4" i="53" s="1"/>
  <c r="F57" i="53"/>
  <c r="L24" i="53"/>
  <c r="H5" i="53" s="1"/>
  <c r="H27" i="53"/>
  <c r="AG2" i="53" s="1"/>
  <c r="I26" i="53"/>
  <c r="AF5" i="53" s="1"/>
  <c r="F25" i="53"/>
  <c r="H23" i="53"/>
  <c r="AC2" i="53" s="1"/>
  <c r="G27" i="53"/>
  <c r="M26" i="53"/>
  <c r="J8" i="53" s="1"/>
  <c r="M23" i="53"/>
  <c r="G8" i="53" s="1"/>
  <c r="D10" i="53"/>
  <c r="U9" i="53"/>
  <c r="Q9" i="53"/>
  <c r="M10" i="53"/>
  <c r="V9" i="53"/>
  <c r="T9" i="53"/>
  <c r="P9" i="53"/>
  <c r="O9" i="53"/>
  <c r="O6" i="53"/>
  <c r="V6" i="53"/>
  <c r="U6" i="53"/>
  <c r="M7" i="53"/>
  <c r="T6" i="53"/>
  <c r="Q6" i="53"/>
  <c r="P6" i="53"/>
  <c r="AF4" i="53"/>
  <c r="Z4" i="53"/>
  <c r="X10" i="53"/>
  <c r="AF9" i="53"/>
  <c r="Z9" i="53"/>
  <c r="B7" i="53"/>
  <c r="K6" i="53"/>
  <c r="F6" i="53"/>
  <c r="E6" i="53"/>
  <c r="D6" i="53"/>
  <c r="AE7" i="53"/>
  <c r="Z7" i="53"/>
  <c r="V3" i="53"/>
  <c r="Q3" i="53"/>
  <c r="M4" i="53"/>
  <c r="P3" i="53"/>
  <c r="O3" i="53"/>
  <c r="A5" i="53"/>
  <c r="L4" i="53"/>
  <c r="W4" i="53" s="1"/>
  <c r="A9" i="54" l="1"/>
  <c r="L8" i="54"/>
  <c r="W8" i="54" s="1"/>
  <c r="L55" i="53"/>
  <c r="G7" i="53" s="1"/>
  <c r="M57" i="53"/>
  <c r="I10" i="53" s="1"/>
  <c r="O56" i="53"/>
  <c r="S7" i="53" s="1"/>
  <c r="J50" i="53"/>
  <c r="J54" i="53"/>
  <c r="AB10" i="53" s="1"/>
  <c r="J53" i="53"/>
  <c r="AA10" i="53" s="1"/>
  <c r="M58" i="53"/>
  <c r="J10" i="53" s="1"/>
  <c r="N57" i="53"/>
  <c r="T4" i="53" s="1"/>
  <c r="M55" i="53"/>
  <c r="G10" i="53" s="1"/>
  <c r="Q55" i="53"/>
  <c r="K41" i="53"/>
  <c r="H3" i="53" s="1"/>
  <c r="J40" i="53"/>
  <c r="AC9" i="53" s="1"/>
  <c r="I41" i="53"/>
  <c r="AD6" i="53" s="1"/>
  <c r="K42" i="53"/>
  <c r="I3" i="53" s="1"/>
  <c r="K40" i="53"/>
  <c r="G3" i="53" s="1"/>
  <c r="G43" i="53"/>
  <c r="H42" i="53"/>
  <c r="AE3" i="53" s="1"/>
  <c r="N58" i="53"/>
  <c r="U4" i="53" s="1"/>
  <c r="P56" i="53"/>
  <c r="S10" i="53" s="1"/>
  <c r="O57" i="53"/>
  <c r="T7" i="53" s="1"/>
  <c r="M56" i="53"/>
  <c r="H10" i="53" s="1"/>
  <c r="I50" i="53"/>
  <c r="I54" i="53"/>
  <c r="AB7" i="53" s="1"/>
  <c r="I59" i="53"/>
  <c r="AG7" i="53" s="1"/>
  <c r="G59" i="53"/>
  <c r="H54" i="53"/>
  <c r="AB4" i="53" s="1"/>
  <c r="I53" i="53"/>
  <c r="AA7" i="53" s="1"/>
  <c r="H59" i="53"/>
  <c r="AG4" i="53" s="1"/>
  <c r="J26" i="53"/>
  <c r="AF8" i="53" s="1"/>
  <c r="J25" i="53"/>
  <c r="AE8" i="53" s="1"/>
  <c r="J24" i="53"/>
  <c r="AD8" i="53" s="1"/>
  <c r="H24" i="53"/>
  <c r="AD2" i="53" s="1"/>
  <c r="F26" i="53"/>
  <c r="G25" i="53"/>
  <c r="J23" i="53"/>
  <c r="AC8" i="53" s="1"/>
  <c r="I23" i="53"/>
  <c r="AC5" i="53" s="1"/>
  <c r="L5" i="53"/>
  <c r="W5" i="53" s="1"/>
  <c r="A6" i="53"/>
  <c r="P4" i="53"/>
  <c r="S4" i="53"/>
  <c r="O4" i="53"/>
  <c r="Q4" i="53"/>
  <c r="V4" i="53"/>
  <c r="R4" i="53"/>
  <c r="K7" i="53"/>
  <c r="F7" i="53"/>
  <c r="J7" i="53"/>
  <c r="E7" i="53"/>
  <c r="D7" i="53"/>
  <c r="I7" i="53"/>
  <c r="H7" i="53"/>
  <c r="AG10" i="53"/>
  <c r="Z10" i="53"/>
  <c r="O7" i="53"/>
  <c r="V7" i="53"/>
  <c r="Q7" i="53"/>
  <c r="U7" i="53"/>
  <c r="P7" i="53"/>
  <c r="R7" i="53"/>
  <c r="T10" i="53"/>
  <c r="P10" i="53"/>
  <c r="R10" i="53"/>
  <c r="V10" i="53"/>
  <c r="Q10" i="53"/>
  <c r="U10" i="53"/>
  <c r="O10" i="53"/>
  <c r="L9" i="54" l="1"/>
  <c r="W9" i="54" s="1"/>
  <c r="A10" i="54"/>
  <c r="L10" i="54" s="1"/>
  <c r="W10" i="54" s="1"/>
  <c r="K55" i="53"/>
  <c r="G4" i="53" s="1"/>
  <c r="K57" i="53"/>
  <c r="I4" i="53" s="1"/>
  <c r="K58" i="53"/>
  <c r="J4" i="53" s="1"/>
  <c r="H57" i="53"/>
  <c r="AE4" i="53" s="1"/>
  <c r="I56" i="53"/>
  <c r="AD7" i="53" s="1"/>
  <c r="G58" i="53"/>
  <c r="K56" i="53"/>
  <c r="H4" i="53" s="1"/>
  <c r="J58" i="53"/>
  <c r="AF10" i="53" s="1"/>
  <c r="F58" i="53"/>
  <c r="J56" i="53"/>
  <c r="AD10" i="53" s="1"/>
  <c r="J55" i="53"/>
  <c r="AC10" i="53" s="1"/>
  <c r="G57" i="53"/>
  <c r="H56" i="53"/>
  <c r="AD4" i="53" s="1"/>
  <c r="I55" i="53"/>
  <c r="AC7" i="53" s="1"/>
  <c r="J57" i="53"/>
  <c r="AE10" i="53" s="1"/>
  <c r="A7" i="53"/>
  <c r="L6" i="53"/>
  <c r="W6" i="53" s="1"/>
  <c r="L7" i="53" l="1"/>
  <c r="W7" i="53" s="1"/>
  <c r="A8" i="53"/>
  <c r="A9" i="53" l="1"/>
  <c r="L8" i="53"/>
  <c r="W8" i="53" s="1"/>
  <c r="A10" i="53" l="1"/>
  <c r="L10" i="53" s="1"/>
  <c r="W10" i="53" s="1"/>
  <c r="L9" i="53"/>
  <c r="W9" i="53" s="1"/>
  <c r="V2" i="34" l="1" a="1"/>
  <c r="V2" i="34" s="1"/>
  <c r="L2" i="52"/>
  <c r="P56" i="52"/>
  <c r="Q54" i="52"/>
  <c r="Q53" i="52"/>
  <c r="I53" i="52"/>
  <c r="E53" i="52"/>
  <c r="Q52" i="52"/>
  <c r="O52" i="52"/>
  <c r="M52" i="52"/>
  <c r="K52" i="52"/>
  <c r="I52" i="52"/>
  <c r="G52" i="52"/>
  <c r="P51" i="52"/>
  <c r="N51" i="52"/>
  <c r="L51" i="52"/>
  <c r="J51" i="52"/>
  <c r="H51" i="52"/>
  <c r="F51" i="52"/>
  <c r="Q50" i="52"/>
  <c r="M50" i="52"/>
  <c r="J58" i="52" s="1"/>
  <c r="K50" i="52"/>
  <c r="I50" i="52"/>
  <c r="G50" i="52"/>
  <c r="E50" i="52"/>
  <c r="Q49" i="52"/>
  <c r="P49" i="52"/>
  <c r="P52" i="52" s="1"/>
  <c r="M53" i="52"/>
  <c r="L52" i="52"/>
  <c r="H52" i="52"/>
  <c r="F49" i="52"/>
  <c r="E49" i="52"/>
  <c r="Q48" i="52"/>
  <c r="Q51" i="52" s="1"/>
  <c r="P48" i="52"/>
  <c r="O51" i="52"/>
  <c r="M51" i="52"/>
  <c r="K51" i="52"/>
  <c r="I51" i="52"/>
  <c r="G51" i="52"/>
  <c r="F48" i="52"/>
  <c r="E48" i="52"/>
  <c r="E51" i="52" s="1"/>
  <c r="Q47" i="52"/>
  <c r="P47" i="52"/>
  <c r="P53" i="52" s="1"/>
  <c r="O50" i="52"/>
  <c r="N50" i="52"/>
  <c r="K58" i="52" s="1"/>
  <c r="J4" i="52" s="1"/>
  <c r="L54" i="52"/>
  <c r="J50" i="52"/>
  <c r="H50" i="52"/>
  <c r="F47" i="52"/>
  <c r="F50" i="52" s="1"/>
  <c r="G57" i="52" s="1"/>
  <c r="E47" i="52"/>
  <c r="Q46" i="52"/>
  <c r="M46" i="52"/>
  <c r="H46" i="52"/>
  <c r="O44" i="52"/>
  <c r="N44" i="52"/>
  <c r="M44" i="52"/>
  <c r="L44" i="52"/>
  <c r="K44" i="52"/>
  <c r="J44" i="52"/>
  <c r="I44" i="52"/>
  <c r="H44" i="52"/>
  <c r="G44" i="52"/>
  <c r="F44" i="52"/>
  <c r="E44" i="52"/>
  <c r="Q40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Q38" i="52"/>
  <c r="P38" i="52"/>
  <c r="O38" i="52"/>
  <c r="N38" i="52"/>
  <c r="M38" i="52"/>
  <c r="L38" i="52"/>
  <c r="K38" i="52"/>
  <c r="J38" i="52"/>
  <c r="I38" i="52"/>
  <c r="H38" i="52"/>
  <c r="G38" i="52"/>
  <c r="F38" i="52"/>
  <c r="E38" i="52"/>
  <c r="Q37" i="52"/>
  <c r="P37" i="52"/>
  <c r="O37" i="52"/>
  <c r="N37" i="52"/>
  <c r="M37" i="52"/>
  <c r="L37" i="52"/>
  <c r="K37" i="52"/>
  <c r="J37" i="52"/>
  <c r="I37" i="52"/>
  <c r="H37" i="52"/>
  <c r="G37" i="52"/>
  <c r="F37" i="52"/>
  <c r="E37" i="52"/>
  <c r="Q36" i="52"/>
  <c r="P36" i="52"/>
  <c r="O36" i="52"/>
  <c r="N36" i="52"/>
  <c r="M36" i="52"/>
  <c r="L36" i="52"/>
  <c r="K36" i="52"/>
  <c r="J36" i="52"/>
  <c r="I36" i="52"/>
  <c r="H36" i="52"/>
  <c r="G36" i="52"/>
  <c r="F36" i="52"/>
  <c r="E36" i="52"/>
  <c r="Q35" i="52"/>
  <c r="P35" i="52"/>
  <c r="O35" i="52"/>
  <c r="N35" i="52"/>
  <c r="M35" i="52"/>
  <c r="N43" i="52" s="1"/>
  <c r="L35" i="52"/>
  <c r="M40" i="52" s="1"/>
  <c r="K35" i="52"/>
  <c r="J35" i="52"/>
  <c r="I35" i="52"/>
  <c r="J43" i="52" s="1"/>
  <c r="H35" i="52"/>
  <c r="I43" i="52" s="1"/>
  <c r="G35" i="52"/>
  <c r="F35" i="52"/>
  <c r="E35" i="52"/>
  <c r="F43" i="52" s="1"/>
  <c r="Q31" i="52"/>
  <c r="P31" i="52"/>
  <c r="P46" i="52" s="1"/>
  <c r="O31" i="52"/>
  <c r="O46" i="52" s="1"/>
  <c r="N31" i="52"/>
  <c r="N46" i="52" s="1"/>
  <c r="M31" i="52"/>
  <c r="L31" i="52"/>
  <c r="L46" i="52" s="1"/>
  <c r="K31" i="52"/>
  <c r="K46" i="52" s="1"/>
  <c r="J31" i="52"/>
  <c r="J46" i="52" s="1"/>
  <c r="I31" i="52"/>
  <c r="I46" i="52" s="1"/>
  <c r="H31" i="52"/>
  <c r="G31" i="52"/>
  <c r="G46" i="52" s="1"/>
  <c r="F31" i="52"/>
  <c r="F46" i="52" s="1"/>
  <c r="E31" i="52"/>
  <c r="E46" i="52" s="1"/>
  <c r="O27" i="52"/>
  <c r="N27" i="52"/>
  <c r="M27" i="52"/>
  <c r="L27" i="52"/>
  <c r="K27" i="52"/>
  <c r="J27" i="52"/>
  <c r="AG8" i="52" s="1"/>
  <c r="I27" i="52"/>
  <c r="H27" i="52"/>
  <c r="G27" i="52"/>
  <c r="F27" i="52"/>
  <c r="E27" i="52"/>
  <c r="L26" i="52"/>
  <c r="F25" i="52"/>
  <c r="P24" i="52"/>
  <c r="F24" i="52"/>
  <c r="Q23" i="52"/>
  <c r="H23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Q21" i="52"/>
  <c r="P21" i="52"/>
  <c r="O21" i="52"/>
  <c r="N21" i="52"/>
  <c r="M21" i="52"/>
  <c r="L21" i="52"/>
  <c r="K21" i="52"/>
  <c r="E2" i="52" s="1"/>
  <c r="J21" i="52"/>
  <c r="I21" i="52"/>
  <c r="H21" i="52"/>
  <c r="G21" i="52"/>
  <c r="F21" i="52"/>
  <c r="E21" i="52"/>
  <c r="Q20" i="52"/>
  <c r="P20" i="52"/>
  <c r="O20" i="52"/>
  <c r="N20" i="52"/>
  <c r="M20" i="52"/>
  <c r="L20" i="52"/>
  <c r="K20" i="52"/>
  <c r="J20" i="52"/>
  <c r="I20" i="52"/>
  <c r="H20" i="52"/>
  <c r="Z2" i="52" s="1"/>
  <c r="G20" i="52"/>
  <c r="F20" i="52"/>
  <c r="E20" i="52"/>
  <c r="Q19" i="52"/>
  <c r="P19" i="52"/>
  <c r="O19" i="52"/>
  <c r="N19" i="52"/>
  <c r="M19" i="52"/>
  <c r="L19" i="52"/>
  <c r="K19" i="52"/>
  <c r="J19" i="52"/>
  <c r="I19" i="52"/>
  <c r="H19" i="52"/>
  <c r="G19" i="52"/>
  <c r="F19" i="52"/>
  <c r="E19" i="52"/>
  <c r="Q18" i="52"/>
  <c r="P18" i="52"/>
  <c r="P23" i="52" s="1"/>
  <c r="O18" i="52"/>
  <c r="N18" i="52"/>
  <c r="M18" i="52"/>
  <c r="N26" i="52" s="1"/>
  <c r="L18" i="52"/>
  <c r="M26" i="52" s="1"/>
  <c r="K18" i="52"/>
  <c r="L24" i="52" s="1"/>
  <c r="J18" i="52"/>
  <c r="I18" i="52"/>
  <c r="J26" i="52" s="1"/>
  <c r="H18" i="52"/>
  <c r="I26" i="52" s="1"/>
  <c r="G18" i="52"/>
  <c r="H26" i="52" s="1"/>
  <c r="AF2" i="52" s="1"/>
  <c r="F18" i="52"/>
  <c r="E18" i="52"/>
  <c r="F26" i="52" s="1"/>
  <c r="Y10" i="52"/>
  <c r="N10" i="52"/>
  <c r="C10" i="52"/>
  <c r="K9" i="52"/>
  <c r="F9" i="52"/>
  <c r="D9" i="52"/>
  <c r="B9" i="52"/>
  <c r="AF8" i="52"/>
  <c r="AB8" i="52"/>
  <c r="AA8" i="52"/>
  <c r="X8" i="52"/>
  <c r="U8" i="52"/>
  <c r="Q8" i="52"/>
  <c r="P8" i="52"/>
  <c r="M8" i="52"/>
  <c r="K8" i="52"/>
  <c r="E8" i="52"/>
  <c r="D8" i="52"/>
  <c r="B8" i="52"/>
  <c r="Y7" i="52"/>
  <c r="N7" i="52"/>
  <c r="C7" i="52"/>
  <c r="Y6" i="52"/>
  <c r="Y9" i="52" s="1"/>
  <c r="X6" i="52"/>
  <c r="N6" i="52"/>
  <c r="N9" i="52" s="1"/>
  <c r="C6" i="52"/>
  <c r="C9" i="52" s="1"/>
  <c r="AG5" i="52"/>
  <c r="AA5" i="52"/>
  <c r="Z5" i="52"/>
  <c r="Y5" i="52"/>
  <c r="Y8" i="52" s="1"/>
  <c r="X5" i="52"/>
  <c r="Q5" i="52"/>
  <c r="N5" i="52"/>
  <c r="N8" i="52" s="1"/>
  <c r="M5" i="52"/>
  <c r="C5" i="52"/>
  <c r="C8" i="52" s="1"/>
  <c r="B5" i="52"/>
  <c r="D4" i="52"/>
  <c r="B4" i="52"/>
  <c r="X3" i="52"/>
  <c r="B3" i="52"/>
  <c r="AB2" i="52"/>
  <c r="AA2" i="52"/>
  <c r="X2" i="52"/>
  <c r="AG2" i="52" s="1"/>
  <c r="M2" i="52"/>
  <c r="F2" i="52"/>
  <c r="D2" i="52"/>
  <c r="B2" i="52"/>
  <c r="K2" i="52" s="1"/>
  <c r="A2" i="52"/>
  <c r="A3" i="52" s="1"/>
  <c r="A1" i="52"/>
  <c r="M43" i="52" l="1"/>
  <c r="J9" i="52" s="1"/>
  <c r="L23" i="52"/>
  <c r="H24" i="52"/>
  <c r="AD2" i="52" s="1"/>
  <c r="J42" i="52"/>
  <c r="M23" i="52"/>
  <c r="G8" i="52" s="1"/>
  <c r="J24" i="52"/>
  <c r="J25" i="52"/>
  <c r="I40" i="52"/>
  <c r="AC6" i="52" s="1"/>
  <c r="AF5" i="52"/>
  <c r="J8" i="52"/>
  <c r="F42" i="52"/>
  <c r="K57" i="52"/>
  <c r="I4" i="52" s="1"/>
  <c r="K55" i="52"/>
  <c r="A4" i="52"/>
  <c r="L3" i="52"/>
  <c r="W3" i="52" s="1"/>
  <c r="W2" i="52"/>
  <c r="X4" i="52"/>
  <c r="AA3" i="52"/>
  <c r="K4" i="52"/>
  <c r="H5" i="52"/>
  <c r="D5" i="52"/>
  <c r="B6" i="52"/>
  <c r="K5" i="52"/>
  <c r="G5" i="52"/>
  <c r="AA6" i="52"/>
  <c r="Z6" i="52"/>
  <c r="AF6" i="52"/>
  <c r="G43" i="52"/>
  <c r="G42" i="52"/>
  <c r="G41" i="52"/>
  <c r="K43" i="52"/>
  <c r="J3" i="52" s="1"/>
  <c r="I41" i="52"/>
  <c r="AD6" i="52" s="1"/>
  <c r="O40" i="52"/>
  <c r="M41" i="52"/>
  <c r="H9" i="52" s="1"/>
  <c r="N40" i="52"/>
  <c r="F40" i="52"/>
  <c r="K41" i="52"/>
  <c r="K42" i="52"/>
  <c r="I3" i="52" s="1"/>
  <c r="I55" i="52"/>
  <c r="F54" i="52"/>
  <c r="F53" i="52"/>
  <c r="J54" i="52"/>
  <c r="J52" i="52"/>
  <c r="I54" i="52"/>
  <c r="N54" i="52"/>
  <c r="N59" i="52"/>
  <c r="M59" i="52"/>
  <c r="N52" i="52"/>
  <c r="F56" i="52"/>
  <c r="F55" i="52"/>
  <c r="F57" i="52"/>
  <c r="L50" i="52"/>
  <c r="I58" i="52" s="1"/>
  <c r="J53" i="52"/>
  <c r="G54" i="52"/>
  <c r="E59" i="52"/>
  <c r="M3" i="52"/>
  <c r="T2" i="52"/>
  <c r="P2" i="52"/>
  <c r="S2" i="52"/>
  <c r="E3" i="52"/>
  <c r="H3" i="52"/>
  <c r="Z3" i="52"/>
  <c r="J5" i="52"/>
  <c r="AG6" i="52"/>
  <c r="G24" i="52"/>
  <c r="G23" i="52"/>
  <c r="G25" i="52"/>
  <c r="K24" i="52"/>
  <c r="H2" i="52" s="1"/>
  <c r="K23" i="52"/>
  <c r="G2" i="52" s="1"/>
  <c r="O24" i="52"/>
  <c r="O23" i="52"/>
  <c r="R5" i="52" s="1"/>
  <c r="N23" i="52"/>
  <c r="R2" i="52" s="1"/>
  <c r="F23" i="52"/>
  <c r="K25" i="52"/>
  <c r="I2" i="52" s="1"/>
  <c r="K26" i="52"/>
  <c r="J2" i="52" s="1"/>
  <c r="H41" i="52"/>
  <c r="AD3" i="52" s="1"/>
  <c r="H40" i="52"/>
  <c r="AC3" i="52" s="1"/>
  <c r="H42" i="52"/>
  <c r="AE3" i="52" s="1"/>
  <c r="H43" i="52"/>
  <c r="AF3" i="52" s="1"/>
  <c r="L41" i="52"/>
  <c r="L40" i="52"/>
  <c r="L42" i="52"/>
  <c r="P41" i="52"/>
  <c r="P40" i="52"/>
  <c r="G40" i="52"/>
  <c r="O41" i="52"/>
  <c r="O42" i="52"/>
  <c r="L43" i="52"/>
  <c r="G59" i="52"/>
  <c r="K59" i="52"/>
  <c r="O59" i="52"/>
  <c r="H58" i="52"/>
  <c r="H57" i="52"/>
  <c r="H56" i="52"/>
  <c r="H55" i="52"/>
  <c r="N53" i="52"/>
  <c r="H54" i="52"/>
  <c r="G55" i="52"/>
  <c r="F58" i="52"/>
  <c r="F59" i="52"/>
  <c r="O2" i="52"/>
  <c r="U2" i="52"/>
  <c r="D3" i="52"/>
  <c r="AB3" i="52"/>
  <c r="AG3" i="52"/>
  <c r="E5" i="52"/>
  <c r="T5" i="52"/>
  <c r="P5" i="52"/>
  <c r="S5" i="52"/>
  <c r="O5" i="52"/>
  <c r="U5" i="52"/>
  <c r="M6" i="52"/>
  <c r="AB6" i="52"/>
  <c r="X7" i="52"/>
  <c r="H25" i="52"/>
  <c r="AE2" i="52" s="1"/>
  <c r="L25" i="52"/>
  <c r="I5" i="52" s="1"/>
  <c r="O25" i="52"/>
  <c r="F41" i="52"/>
  <c r="P50" i="52"/>
  <c r="I56" i="52"/>
  <c r="I57" i="52"/>
  <c r="J59" i="52"/>
  <c r="Q2" i="52"/>
  <c r="V2" i="52"/>
  <c r="F3" i="52"/>
  <c r="K3" i="52"/>
  <c r="F5" i="52"/>
  <c r="V5" i="52"/>
  <c r="G26" i="52"/>
  <c r="J40" i="52"/>
  <c r="K40" i="52"/>
  <c r="G3" i="52" s="1"/>
  <c r="J41" i="52"/>
  <c r="E54" i="52"/>
  <c r="I59" i="52"/>
  <c r="L58" i="52"/>
  <c r="L57" i="52"/>
  <c r="L56" i="52"/>
  <c r="F52" i="52"/>
  <c r="M54" i="52"/>
  <c r="L59" i="52"/>
  <c r="M9" i="52"/>
  <c r="V8" i="52"/>
  <c r="R8" i="52"/>
  <c r="S8" i="52"/>
  <c r="AD8" i="52"/>
  <c r="Z8" i="52"/>
  <c r="I9" i="52"/>
  <c r="E9" i="52"/>
  <c r="G9" i="52"/>
  <c r="I23" i="52"/>
  <c r="AC5" i="52" s="1"/>
  <c r="M24" i="52"/>
  <c r="H8" i="52" s="1"/>
  <c r="M25" i="52"/>
  <c r="I8" i="52" s="1"/>
  <c r="I42" i="52"/>
  <c r="AE6" i="52" s="1"/>
  <c r="M42" i="52"/>
  <c r="O57" i="52"/>
  <c r="N56" i="52"/>
  <c r="N55" i="52"/>
  <c r="L53" i="52"/>
  <c r="O54" i="52"/>
  <c r="G56" i="52"/>
  <c r="G58" i="52"/>
  <c r="H59" i="52"/>
  <c r="AC2" i="52"/>
  <c r="G4" i="52"/>
  <c r="AB5" i="52"/>
  <c r="O8" i="52"/>
  <c r="T8" i="52"/>
  <c r="AE8" i="52"/>
  <c r="X9" i="52"/>
  <c r="B10" i="52"/>
  <c r="J23" i="52"/>
  <c r="AC8" i="52" s="1"/>
  <c r="I24" i="52"/>
  <c r="AD5" i="52" s="1"/>
  <c r="N24" i="52"/>
  <c r="I25" i="52"/>
  <c r="AE5" i="52" s="1"/>
  <c r="N25" i="52"/>
  <c r="N41" i="52"/>
  <c r="N42" i="52"/>
  <c r="J56" i="52"/>
  <c r="J55" i="52"/>
  <c r="E52" i="52"/>
  <c r="H53" i="52"/>
  <c r="K54" i="52"/>
  <c r="F4" i="52" s="1"/>
  <c r="P54" i="52"/>
  <c r="O55" i="52"/>
  <c r="N58" i="52"/>
  <c r="F8" i="52"/>
  <c r="G53" i="52"/>
  <c r="K53" i="52"/>
  <c r="E4" i="52" s="1"/>
  <c r="O53" i="52"/>
  <c r="K58" i="51"/>
  <c r="J4" i="51" s="1"/>
  <c r="J58" i="51"/>
  <c r="P56" i="51"/>
  <c r="Q54" i="51"/>
  <c r="Q53" i="51"/>
  <c r="I53" i="51"/>
  <c r="E53" i="51"/>
  <c r="Q52" i="51"/>
  <c r="O52" i="51"/>
  <c r="M52" i="51"/>
  <c r="K52" i="51"/>
  <c r="I52" i="51"/>
  <c r="G52" i="51"/>
  <c r="P51" i="51"/>
  <c r="N51" i="51"/>
  <c r="L51" i="51"/>
  <c r="J51" i="51"/>
  <c r="H51" i="51"/>
  <c r="F51" i="51"/>
  <c r="Q50" i="51"/>
  <c r="M50" i="51"/>
  <c r="K50" i="51"/>
  <c r="K55" i="51" s="1"/>
  <c r="I50" i="51"/>
  <c r="G50" i="51"/>
  <c r="E50" i="51"/>
  <c r="F58" i="51" s="1"/>
  <c r="Q49" i="51"/>
  <c r="P49" i="51"/>
  <c r="P52" i="51" s="1"/>
  <c r="O49" i="51"/>
  <c r="N49" i="51"/>
  <c r="M49" i="51"/>
  <c r="M53" i="51" s="1"/>
  <c r="L49" i="51"/>
  <c r="L52" i="51" s="1"/>
  <c r="K49" i="51"/>
  <c r="J49" i="51"/>
  <c r="J59" i="51" s="1"/>
  <c r="I49" i="51"/>
  <c r="H49" i="51"/>
  <c r="H52" i="51" s="1"/>
  <c r="G49" i="51"/>
  <c r="F49" i="51"/>
  <c r="E49" i="51"/>
  <c r="Q48" i="51"/>
  <c r="Q51" i="51" s="1"/>
  <c r="P48" i="51"/>
  <c r="O48" i="51"/>
  <c r="O51" i="51" s="1"/>
  <c r="N48" i="51"/>
  <c r="M48" i="51"/>
  <c r="M51" i="51" s="1"/>
  <c r="L48" i="51"/>
  <c r="K48" i="51"/>
  <c r="K51" i="51" s="1"/>
  <c r="J48" i="51"/>
  <c r="I48" i="51"/>
  <c r="I51" i="51" s="1"/>
  <c r="H48" i="51"/>
  <c r="G48" i="51"/>
  <c r="G51" i="51" s="1"/>
  <c r="F48" i="51"/>
  <c r="E48" i="51"/>
  <c r="E51" i="51" s="1"/>
  <c r="Q47" i="51"/>
  <c r="P47" i="51"/>
  <c r="P53" i="51" s="1"/>
  <c r="O47" i="51"/>
  <c r="O50" i="51" s="1"/>
  <c r="N47" i="51"/>
  <c r="N50" i="51" s="1"/>
  <c r="M47" i="51"/>
  <c r="L47" i="51"/>
  <c r="L54" i="51" s="1"/>
  <c r="K47" i="51"/>
  <c r="J47" i="51"/>
  <c r="J50" i="51" s="1"/>
  <c r="K57" i="51" s="1"/>
  <c r="I47" i="51"/>
  <c r="H47" i="51"/>
  <c r="H50" i="51" s="1"/>
  <c r="I57" i="51" s="1"/>
  <c r="G47" i="51"/>
  <c r="F47" i="51"/>
  <c r="F50" i="51" s="1"/>
  <c r="G57" i="51" s="1"/>
  <c r="E47" i="51"/>
  <c r="Q46" i="51"/>
  <c r="M46" i="51"/>
  <c r="I46" i="51"/>
  <c r="H46" i="51"/>
  <c r="E46" i="51"/>
  <c r="O44" i="51"/>
  <c r="N44" i="51"/>
  <c r="M44" i="51"/>
  <c r="L44" i="51"/>
  <c r="K44" i="51"/>
  <c r="J44" i="51"/>
  <c r="I44" i="51"/>
  <c r="H44" i="51"/>
  <c r="G44" i="51"/>
  <c r="F44" i="51"/>
  <c r="E44" i="51"/>
  <c r="M43" i="51"/>
  <c r="J43" i="51"/>
  <c r="I43" i="51"/>
  <c r="F43" i="51"/>
  <c r="J42" i="51"/>
  <c r="F42" i="51"/>
  <c r="Q40" i="51"/>
  <c r="M40" i="51"/>
  <c r="I40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Q35" i="51"/>
  <c r="P35" i="51"/>
  <c r="O35" i="51"/>
  <c r="N35" i="51"/>
  <c r="M35" i="51"/>
  <c r="N43" i="51" s="1"/>
  <c r="L35" i="51"/>
  <c r="K35" i="51"/>
  <c r="J35" i="51"/>
  <c r="K42" i="51" s="1"/>
  <c r="I35" i="51"/>
  <c r="H35" i="51"/>
  <c r="G35" i="51"/>
  <c r="F41" i="51" s="1"/>
  <c r="F35" i="51"/>
  <c r="E35" i="51"/>
  <c r="Q31" i="51"/>
  <c r="P31" i="51"/>
  <c r="P46" i="51" s="1"/>
  <c r="O31" i="51"/>
  <c r="O46" i="51" s="1"/>
  <c r="N31" i="51"/>
  <c r="N46" i="51" s="1"/>
  <c r="M31" i="51"/>
  <c r="L31" i="51"/>
  <c r="L46" i="51" s="1"/>
  <c r="K31" i="51"/>
  <c r="K46" i="51" s="1"/>
  <c r="J31" i="51"/>
  <c r="J46" i="51" s="1"/>
  <c r="I31" i="51"/>
  <c r="H31" i="51"/>
  <c r="G31" i="51"/>
  <c r="G46" i="51" s="1"/>
  <c r="F31" i="51"/>
  <c r="F46" i="51" s="1"/>
  <c r="E31" i="51"/>
  <c r="O27" i="51"/>
  <c r="N27" i="51"/>
  <c r="M27" i="51"/>
  <c r="L27" i="51"/>
  <c r="K27" i="51"/>
  <c r="J27" i="51"/>
  <c r="AG8" i="51" s="1"/>
  <c r="I27" i="51"/>
  <c r="H27" i="51"/>
  <c r="G27" i="51"/>
  <c r="F27" i="51"/>
  <c r="E27" i="51"/>
  <c r="L26" i="51"/>
  <c r="K26" i="51"/>
  <c r="J2" i="51" s="1"/>
  <c r="H26" i="51"/>
  <c r="K25" i="51"/>
  <c r="I2" i="51" s="1"/>
  <c r="J25" i="51"/>
  <c r="F25" i="51"/>
  <c r="P24" i="51"/>
  <c r="L24" i="51"/>
  <c r="J24" i="51"/>
  <c r="F24" i="51"/>
  <c r="Q23" i="51"/>
  <c r="M23" i="51"/>
  <c r="G8" i="51" s="1"/>
  <c r="L23" i="51"/>
  <c r="H23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Q18" i="51"/>
  <c r="P18" i="51"/>
  <c r="P23" i="51" s="1"/>
  <c r="O18" i="51"/>
  <c r="N18" i="51"/>
  <c r="M18" i="51"/>
  <c r="N26" i="51" s="1"/>
  <c r="L18" i="51"/>
  <c r="M26" i="51" s="1"/>
  <c r="K18" i="51"/>
  <c r="J18" i="51"/>
  <c r="I18" i="51"/>
  <c r="J26" i="51" s="1"/>
  <c r="H18" i="51"/>
  <c r="I26" i="51" s="1"/>
  <c r="G18" i="51"/>
  <c r="F18" i="51"/>
  <c r="E18" i="51"/>
  <c r="F26" i="51" s="1"/>
  <c r="C10" i="51"/>
  <c r="K9" i="51"/>
  <c r="J9" i="51"/>
  <c r="F9" i="51"/>
  <c r="D9" i="51"/>
  <c r="B9" i="51"/>
  <c r="AF8" i="51"/>
  <c r="AB8" i="51"/>
  <c r="AA8" i="51"/>
  <c r="X8" i="51"/>
  <c r="U8" i="51"/>
  <c r="Q8" i="51"/>
  <c r="P8" i="51"/>
  <c r="M8" i="51"/>
  <c r="K8" i="51"/>
  <c r="E8" i="51"/>
  <c r="D8" i="51"/>
  <c r="B8" i="51"/>
  <c r="J8" i="51" s="1"/>
  <c r="Y7" i="51"/>
  <c r="Y10" i="51" s="1"/>
  <c r="N7" i="51"/>
  <c r="N10" i="51" s="1"/>
  <c r="C7" i="51"/>
  <c r="AC6" i="51"/>
  <c r="Y6" i="51"/>
  <c r="Y9" i="51" s="1"/>
  <c r="X6" i="51"/>
  <c r="N6" i="51"/>
  <c r="N9" i="51" s="1"/>
  <c r="C6" i="51"/>
  <c r="C9" i="51" s="1"/>
  <c r="AG5" i="51"/>
  <c r="AA5" i="51"/>
  <c r="Z5" i="51"/>
  <c r="Y5" i="51"/>
  <c r="Y8" i="51" s="1"/>
  <c r="X5" i="51"/>
  <c r="V5" i="51"/>
  <c r="Q5" i="51"/>
  <c r="N5" i="51"/>
  <c r="N8" i="51" s="1"/>
  <c r="M5" i="51"/>
  <c r="F5" i="51"/>
  <c r="C5" i="51"/>
  <c r="C8" i="51" s="1"/>
  <c r="B5" i="51"/>
  <c r="I4" i="51"/>
  <c r="D4" i="51"/>
  <c r="B4" i="51"/>
  <c r="X3" i="51"/>
  <c r="B3" i="51"/>
  <c r="D3" i="51" s="1"/>
  <c r="AF2" i="51"/>
  <c r="AB2" i="51"/>
  <c r="AA2" i="51"/>
  <c r="Z2" i="51"/>
  <c r="X2" i="51"/>
  <c r="AG2" i="51" s="1"/>
  <c r="M2" i="51"/>
  <c r="O2" i="51" s="1"/>
  <c r="F2" i="51"/>
  <c r="E2" i="51"/>
  <c r="D2" i="51"/>
  <c r="B2" i="51"/>
  <c r="K2" i="51" s="1"/>
  <c r="A2" i="51"/>
  <c r="A3" i="51" s="1"/>
  <c r="A1" i="51"/>
  <c r="L55" i="52" l="1"/>
  <c r="D10" i="52"/>
  <c r="K10" i="52"/>
  <c r="F10" i="52"/>
  <c r="E10" i="52"/>
  <c r="U9" i="52"/>
  <c r="Q9" i="52"/>
  <c r="M10" i="52"/>
  <c r="S9" i="52"/>
  <c r="R9" i="52"/>
  <c r="V9" i="52"/>
  <c r="T9" i="52"/>
  <c r="P9" i="52"/>
  <c r="O9" i="52"/>
  <c r="S6" i="52"/>
  <c r="O6" i="52"/>
  <c r="V6" i="52"/>
  <c r="R6" i="52"/>
  <c r="U6" i="52"/>
  <c r="M7" i="52"/>
  <c r="T6" i="52"/>
  <c r="Q6" i="52"/>
  <c r="P6" i="52"/>
  <c r="AG4" i="52"/>
  <c r="AC4" i="52"/>
  <c r="AF4" i="52"/>
  <c r="AB4" i="52"/>
  <c r="Z4" i="52"/>
  <c r="AE4" i="52"/>
  <c r="AD4" i="52"/>
  <c r="AA4" i="52"/>
  <c r="X10" i="52"/>
  <c r="AG9" i="52"/>
  <c r="AC9" i="52"/>
  <c r="AD9" i="52"/>
  <c r="AB9" i="52"/>
  <c r="AF9" i="52"/>
  <c r="AE9" i="52"/>
  <c r="AA9" i="52"/>
  <c r="Z9" i="52"/>
  <c r="Q55" i="52"/>
  <c r="N57" i="52"/>
  <c r="O56" i="52"/>
  <c r="P55" i="52"/>
  <c r="B7" i="52"/>
  <c r="K6" i="52"/>
  <c r="G6" i="52"/>
  <c r="J6" i="52"/>
  <c r="F6" i="52"/>
  <c r="H6" i="52"/>
  <c r="E6" i="52"/>
  <c r="D6" i="52"/>
  <c r="I6" i="52"/>
  <c r="AE7" i="52"/>
  <c r="AA7" i="52"/>
  <c r="AG7" i="52"/>
  <c r="AB7" i="52"/>
  <c r="AF7" i="52"/>
  <c r="Z7" i="52"/>
  <c r="AD7" i="52"/>
  <c r="AC7" i="52"/>
  <c r="V3" i="52"/>
  <c r="R3" i="52"/>
  <c r="Q3" i="52"/>
  <c r="M4" i="52"/>
  <c r="U3" i="52"/>
  <c r="P3" i="52"/>
  <c r="T3" i="52"/>
  <c r="O3" i="52"/>
  <c r="S3" i="52"/>
  <c r="M58" i="52"/>
  <c r="J10" i="52" s="1"/>
  <c r="M57" i="52"/>
  <c r="I10" i="52" s="1"/>
  <c r="M56" i="52"/>
  <c r="H10" i="52" s="1"/>
  <c r="M55" i="52"/>
  <c r="G10" i="52" s="1"/>
  <c r="J57" i="52"/>
  <c r="K56" i="52"/>
  <c r="H4" i="52" s="1"/>
  <c r="A5" i="52"/>
  <c r="L4" i="52"/>
  <c r="W4" i="52" s="1"/>
  <c r="A4" i="51"/>
  <c r="L3" i="51"/>
  <c r="W3" i="51" s="1"/>
  <c r="G43" i="51"/>
  <c r="G42" i="51"/>
  <c r="G41" i="51"/>
  <c r="O40" i="51"/>
  <c r="M41" i="51"/>
  <c r="N40" i="51"/>
  <c r="F40" i="51"/>
  <c r="K41" i="51"/>
  <c r="F54" i="51"/>
  <c r="F53" i="51"/>
  <c r="N54" i="51"/>
  <c r="N59" i="51"/>
  <c r="N52" i="51"/>
  <c r="L50" i="51"/>
  <c r="J53" i="51"/>
  <c r="E59" i="51"/>
  <c r="S2" i="51"/>
  <c r="AA6" i="51"/>
  <c r="AD6" i="51"/>
  <c r="Z6" i="51"/>
  <c r="L41" i="51"/>
  <c r="L40" i="51"/>
  <c r="L42" i="51"/>
  <c r="G40" i="51"/>
  <c r="O42" i="51"/>
  <c r="G59" i="51"/>
  <c r="O59" i="51"/>
  <c r="H54" i="51"/>
  <c r="AG6" i="51"/>
  <c r="G24" i="51"/>
  <c r="G23" i="51"/>
  <c r="G25" i="51"/>
  <c r="K24" i="51"/>
  <c r="H2" i="51" s="1"/>
  <c r="K23" i="51"/>
  <c r="G2" i="51" s="1"/>
  <c r="O24" i="51"/>
  <c r="S5" i="51" s="1"/>
  <c r="O23" i="51"/>
  <c r="R5" i="51" s="1"/>
  <c r="F23" i="51"/>
  <c r="O25" i="51"/>
  <c r="P50" i="51"/>
  <c r="I56" i="51"/>
  <c r="L2" i="51"/>
  <c r="W2" i="51" s="1"/>
  <c r="X4" i="51"/>
  <c r="AE3" i="51"/>
  <c r="AA3" i="51"/>
  <c r="Z3" i="51"/>
  <c r="AG3" i="51"/>
  <c r="K43" i="51"/>
  <c r="I41" i="51"/>
  <c r="I58" i="51"/>
  <c r="I55" i="51"/>
  <c r="J54" i="51"/>
  <c r="J52" i="51"/>
  <c r="F56" i="51"/>
  <c r="F55" i="51"/>
  <c r="F57" i="51"/>
  <c r="G54" i="51"/>
  <c r="M3" i="51"/>
  <c r="T2" i="51"/>
  <c r="P2" i="51"/>
  <c r="I3" i="51"/>
  <c r="E3" i="51"/>
  <c r="H3" i="51"/>
  <c r="J3" i="51"/>
  <c r="AB3" i="51"/>
  <c r="H5" i="51"/>
  <c r="D5" i="51"/>
  <c r="B6" i="51"/>
  <c r="K5" i="51"/>
  <c r="G5" i="51"/>
  <c r="AF5" i="51"/>
  <c r="AF6" i="51"/>
  <c r="H41" i="51"/>
  <c r="AD3" i="51" s="1"/>
  <c r="H40" i="51"/>
  <c r="AC3" i="51" s="1"/>
  <c r="H42" i="51"/>
  <c r="H43" i="51"/>
  <c r="P41" i="51"/>
  <c r="P40" i="51"/>
  <c r="O41" i="51"/>
  <c r="L43" i="51"/>
  <c r="K59" i="51"/>
  <c r="K4" i="51" s="1"/>
  <c r="H58" i="51"/>
  <c r="H57" i="51"/>
  <c r="H56" i="51"/>
  <c r="H55" i="51"/>
  <c r="N53" i="51"/>
  <c r="G55" i="51"/>
  <c r="F59" i="51"/>
  <c r="U2" i="51"/>
  <c r="K3" i="51"/>
  <c r="J5" i="51"/>
  <c r="Q2" i="51"/>
  <c r="V2" i="51"/>
  <c r="F3" i="51"/>
  <c r="AF3" i="51"/>
  <c r="E5" i="51"/>
  <c r="T5" i="51"/>
  <c r="P5" i="51"/>
  <c r="O5" i="51"/>
  <c r="U5" i="51"/>
  <c r="M6" i="51"/>
  <c r="AB6" i="51"/>
  <c r="X7" i="51"/>
  <c r="H25" i="51"/>
  <c r="AE2" i="51" s="1"/>
  <c r="L25" i="51"/>
  <c r="I5" i="51" s="1"/>
  <c r="G26" i="51"/>
  <c r="J40" i="51"/>
  <c r="K40" i="51"/>
  <c r="G3" i="51" s="1"/>
  <c r="J41" i="51"/>
  <c r="E54" i="51"/>
  <c r="I59" i="51"/>
  <c r="L58" i="51"/>
  <c r="L57" i="51"/>
  <c r="L56" i="51"/>
  <c r="F52" i="51"/>
  <c r="M54" i="51"/>
  <c r="L55" i="51"/>
  <c r="L59" i="51"/>
  <c r="M9" i="51"/>
  <c r="V8" i="51"/>
  <c r="R8" i="51"/>
  <c r="S8" i="51"/>
  <c r="AD8" i="51"/>
  <c r="Z8" i="51"/>
  <c r="AC8" i="51"/>
  <c r="E9" i="51"/>
  <c r="G9" i="51"/>
  <c r="I23" i="51"/>
  <c r="AC5" i="51" s="1"/>
  <c r="N23" i="51"/>
  <c r="R2" i="51" s="1"/>
  <c r="H24" i="51"/>
  <c r="AD2" i="51" s="1"/>
  <c r="M24" i="51"/>
  <c r="H8" i="51" s="1"/>
  <c r="M25" i="51"/>
  <c r="I8" i="51" s="1"/>
  <c r="I42" i="51"/>
  <c r="AE6" i="51" s="1"/>
  <c r="M42" i="51"/>
  <c r="I9" i="51" s="1"/>
  <c r="O57" i="51"/>
  <c r="N56" i="51"/>
  <c r="N55" i="51"/>
  <c r="L53" i="51"/>
  <c r="I54" i="51"/>
  <c r="O54" i="51"/>
  <c r="G56" i="51"/>
  <c r="G58" i="51"/>
  <c r="H59" i="51"/>
  <c r="M59" i="51"/>
  <c r="AC2" i="51"/>
  <c r="G4" i="51"/>
  <c r="AB5" i="51"/>
  <c r="O8" i="51"/>
  <c r="T8" i="51"/>
  <c r="AE8" i="51"/>
  <c r="H9" i="51"/>
  <c r="X9" i="51"/>
  <c r="B10" i="51"/>
  <c r="J23" i="51"/>
  <c r="I24" i="51"/>
  <c r="AD5" i="51" s="1"/>
  <c r="N24" i="51"/>
  <c r="I25" i="51"/>
  <c r="AE5" i="51" s="1"/>
  <c r="N25" i="51"/>
  <c r="N41" i="51"/>
  <c r="N42" i="51"/>
  <c r="J56" i="51"/>
  <c r="J55" i="51"/>
  <c r="E52" i="51"/>
  <c r="H53" i="51"/>
  <c r="K54" i="51"/>
  <c r="F4" i="51" s="1"/>
  <c r="P54" i="51"/>
  <c r="O55" i="51"/>
  <c r="N58" i="51"/>
  <c r="F8" i="51"/>
  <c r="G53" i="51"/>
  <c r="K53" i="51"/>
  <c r="E4" i="51" s="1"/>
  <c r="O53" i="51"/>
  <c r="R19" i="50"/>
  <c r="O19" i="50"/>
  <c r="P19" i="50"/>
  <c r="Q19" i="50"/>
  <c r="N19" i="50"/>
  <c r="R18" i="50"/>
  <c r="O18" i="50"/>
  <c r="P18" i="50"/>
  <c r="Q18" i="50"/>
  <c r="N18" i="50"/>
  <c r="R17" i="50"/>
  <c r="O17" i="50"/>
  <c r="P17" i="50"/>
  <c r="Q17" i="50"/>
  <c r="N17" i="50"/>
  <c r="R16" i="50"/>
  <c r="O16" i="50"/>
  <c r="P16" i="50"/>
  <c r="Q16" i="50"/>
  <c r="N16" i="50"/>
  <c r="O4" i="50" a="1"/>
  <c r="O4" i="50"/>
  <c r="O2" i="50" a="1"/>
  <c r="O2" i="50"/>
  <c r="N4" i="50"/>
  <c r="N2" i="50" a="1"/>
  <c r="N2" i="50" s="1"/>
  <c r="P2" i="50" a="1"/>
  <c r="P2" i="50" s="1"/>
  <c r="T2" i="50" a="1"/>
  <c r="T2" i="50" s="1"/>
  <c r="AB2" i="50" a="1"/>
  <c r="AB2" i="50" s="1"/>
  <c r="AA2" i="50" a="1"/>
  <c r="AA2" i="50" s="1"/>
  <c r="M4" i="50"/>
  <c r="P44" i="50"/>
  <c r="O44" i="50"/>
  <c r="N44" i="50"/>
  <c r="M44" i="50"/>
  <c r="AB5" i="50" a="1"/>
  <c r="AB5" i="50" s="1"/>
  <c r="AA5" i="50" a="1"/>
  <c r="AA5" i="50" s="1"/>
  <c r="Z5" i="50" a="1"/>
  <c r="Z5" i="50" s="1"/>
  <c r="Y5" i="50" a="1"/>
  <c r="Y5" i="50" s="1"/>
  <c r="X5" i="50" a="1"/>
  <c r="X5" i="50" s="1"/>
  <c r="W5" i="50" a="1"/>
  <c r="W5" i="50" s="1"/>
  <c r="V5" i="50" a="1"/>
  <c r="V5" i="50" s="1"/>
  <c r="U5" i="50" a="1"/>
  <c r="U5" i="50" s="1"/>
  <c r="T5" i="50" a="1"/>
  <c r="T5" i="50" s="1"/>
  <c r="S5" i="50" a="1"/>
  <c r="S5" i="50" s="1"/>
  <c r="R5" i="50" a="1"/>
  <c r="R5" i="50" s="1"/>
  <c r="Q5" i="50" a="1"/>
  <c r="Q5" i="50" s="1"/>
  <c r="P5" i="50" a="1"/>
  <c r="P5" i="50" s="1"/>
  <c r="O5" i="50" a="1"/>
  <c r="O5" i="50" s="1"/>
  <c r="N5" i="50" a="1"/>
  <c r="N5" i="50" s="1"/>
  <c r="M5" i="50" a="1"/>
  <c r="M5" i="50" s="1"/>
  <c r="AB4" i="50" a="1"/>
  <c r="AB4" i="50" s="1"/>
  <c r="AA4" i="50" a="1"/>
  <c r="AA4" i="50" s="1"/>
  <c r="Z4" i="50" a="1"/>
  <c r="Z4" i="50" s="1"/>
  <c r="Y4" i="50" a="1"/>
  <c r="Y4" i="50" s="1"/>
  <c r="X4" i="50" a="1"/>
  <c r="X4" i="50" s="1"/>
  <c r="W4" i="50" a="1"/>
  <c r="W4" i="50" s="1"/>
  <c r="V4" i="50" a="1"/>
  <c r="V4" i="50" s="1"/>
  <c r="U4" i="50" a="1"/>
  <c r="U4" i="50" s="1"/>
  <c r="T4" i="50" a="1"/>
  <c r="T4" i="50" s="1"/>
  <c r="S4" i="50" a="1"/>
  <c r="S4" i="50" s="1"/>
  <c r="R4" i="50" a="1"/>
  <c r="R4" i="50" s="1"/>
  <c r="Q4" i="50" a="1"/>
  <c r="Q4" i="50" s="1"/>
  <c r="P4" i="50" a="1"/>
  <c r="P4" i="50" s="1"/>
  <c r="AB3" i="50" a="1"/>
  <c r="AB3" i="50" s="1"/>
  <c r="AA3" i="50" a="1"/>
  <c r="AA3" i="50" s="1"/>
  <c r="Z3" i="50" a="1"/>
  <c r="Z3" i="50" s="1"/>
  <c r="Y3" i="50" a="1"/>
  <c r="Y3" i="50" s="1"/>
  <c r="X3" i="50" a="1"/>
  <c r="X3" i="50" s="1"/>
  <c r="W3" i="50" a="1"/>
  <c r="W3" i="50" s="1"/>
  <c r="V3" i="50" a="1"/>
  <c r="V3" i="50" s="1"/>
  <c r="U3" i="50" a="1"/>
  <c r="U3" i="50" s="1"/>
  <c r="T3" i="50" a="1"/>
  <c r="T3" i="50" s="1"/>
  <c r="S3" i="50" a="1"/>
  <c r="S3" i="50" s="1"/>
  <c r="R3" i="50" a="1"/>
  <c r="R3" i="50" s="1"/>
  <c r="Q3" i="50" a="1"/>
  <c r="Q3" i="50" s="1"/>
  <c r="P3" i="50" a="1"/>
  <c r="P3" i="50" s="1"/>
  <c r="O3" i="50" a="1"/>
  <c r="O3" i="50" s="1"/>
  <c r="N3" i="50" a="1"/>
  <c r="N3" i="50" s="1"/>
  <c r="M3" i="50" a="1"/>
  <c r="M3" i="50" s="1"/>
  <c r="Z2" i="50" a="1"/>
  <c r="Z2" i="50" s="1"/>
  <c r="Y2" i="50" a="1"/>
  <c r="Y2" i="50" s="1"/>
  <c r="X2" i="50" a="1"/>
  <c r="X2" i="50" s="1"/>
  <c r="W2" i="50" a="1"/>
  <c r="W2" i="50" s="1"/>
  <c r="V2" i="50" a="1"/>
  <c r="V2" i="50" s="1"/>
  <c r="U2" i="50" a="1"/>
  <c r="U2" i="50" s="1"/>
  <c r="S2" i="50" a="1"/>
  <c r="S2" i="50" s="1"/>
  <c r="R2" i="50" a="1"/>
  <c r="R2" i="50" s="1"/>
  <c r="Q2" i="50" a="1"/>
  <c r="Q2" i="50" s="1"/>
  <c r="M2" i="50" a="1"/>
  <c r="M2" i="50" s="1"/>
  <c r="P44" i="49"/>
  <c r="O44" i="49"/>
  <c r="N44" i="49"/>
  <c r="M44" i="49"/>
  <c r="AB5" i="49" a="1"/>
  <c r="AB5" i="49" s="1"/>
  <c r="AA5" i="49" a="1"/>
  <c r="AA5" i="49" s="1"/>
  <c r="Z5" i="49" a="1"/>
  <c r="Z5" i="49" s="1"/>
  <c r="Y5" i="49" a="1"/>
  <c r="Y5" i="49" s="1"/>
  <c r="X5" i="49" a="1"/>
  <c r="X5" i="49" s="1"/>
  <c r="W5" i="49" a="1"/>
  <c r="W5" i="49" s="1"/>
  <c r="V5" i="49" a="1"/>
  <c r="V5" i="49" s="1"/>
  <c r="U5" i="49" a="1"/>
  <c r="U5" i="49" s="1"/>
  <c r="T5" i="49" a="1"/>
  <c r="T5" i="49" s="1"/>
  <c r="S5" i="49" a="1"/>
  <c r="S5" i="49" s="1"/>
  <c r="R5" i="49" a="1"/>
  <c r="R5" i="49" s="1"/>
  <c r="Q5" i="49" a="1"/>
  <c r="Q5" i="49" s="1"/>
  <c r="P5" i="49" a="1"/>
  <c r="P5" i="49" s="1"/>
  <c r="O5" i="49" a="1"/>
  <c r="O5" i="49" s="1"/>
  <c r="N5" i="49" a="1"/>
  <c r="N5" i="49" s="1"/>
  <c r="M5" i="49" a="1"/>
  <c r="M5" i="49" s="1"/>
  <c r="AB4" i="49" a="1"/>
  <c r="AB4" i="49" s="1"/>
  <c r="AA4" i="49" a="1"/>
  <c r="AA4" i="49" s="1"/>
  <c r="Z4" i="49" a="1"/>
  <c r="Z4" i="49" s="1"/>
  <c r="Y4" i="49" a="1"/>
  <c r="Y4" i="49" s="1"/>
  <c r="X4" i="49" a="1"/>
  <c r="X4" i="49" s="1"/>
  <c r="W4" i="49" a="1"/>
  <c r="W4" i="49" s="1"/>
  <c r="V4" i="49" a="1"/>
  <c r="V4" i="49" s="1"/>
  <c r="U4" i="49" a="1"/>
  <c r="U4" i="49" s="1"/>
  <c r="T4" i="49" a="1"/>
  <c r="T4" i="49" s="1"/>
  <c r="S4" i="49" a="1"/>
  <c r="S4" i="49" s="1"/>
  <c r="R4" i="49" a="1"/>
  <c r="R4" i="49" s="1"/>
  <c r="Q4" i="49" a="1"/>
  <c r="Q4" i="49" s="1"/>
  <c r="P4" i="49" a="1"/>
  <c r="P4" i="49" s="1"/>
  <c r="O4" i="49" a="1"/>
  <c r="O4" i="49" s="1"/>
  <c r="N4" i="49" a="1"/>
  <c r="N4" i="49" s="1"/>
  <c r="M4" i="49" a="1"/>
  <c r="M4" i="49" s="1"/>
  <c r="AB3" i="49" a="1"/>
  <c r="AB3" i="49" s="1"/>
  <c r="AA3" i="49" a="1"/>
  <c r="AA3" i="49" s="1"/>
  <c r="Z3" i="49" a="1"/>
  <c r="Z3" i="49" s="1"/>
  <c r="Y3" i="49" a="1"/>
  <c r="Y3" i="49" s="1"/>
  <c r="X3" i="49" a="1"/>
  <c r="X3" i="49" s="1"/>
  <c r="W3" i="49" a="1"/>
  <c r="W3" i="49" s="1"/>
  <c r="V3" i="49" a="1"/>
  <c r="V3" i="49" s="1"/>
  <c r="U3" i="49" a="1"/>
  <c r="U3" i="49" s="1"/>
  <c r="T3" i="49" a="1"/>
  <c r="T3" i="49" s="1"/>
  <c r="S3" i="49" a="1"/>
  <c r="S3" i="49" s="1"/>
  <c r="R3" i="49" a="1"/>
  <c r="R3" i="49" s="1"/>
  <c r="Q3" i="49" a="1"/>
  <c r="Q3" i="49" s="1"/>
  <c r="P3" i="49" a="1"/>
  <c r="P3" i="49" s="1"/>
  <c r="O3" i="49" a="1"/>
  <c r="O3" i="49" s="1"/>
  <c r="N3" i="49" a="1"/>
  <c r="N3" i="49" s="1"/>
  <c r="M3" i="49" a="1"/>
  <c r="M3" i="49" s="1"/>
  <c r="AB2" i="49"/>
  <c r="AA2" i="49"/>
  <c r="Z2" i="49" a="1"/>
  <c r="Z2" i="49" s="1"/>
  <c r="Y2" i="49" a="1"/>
  <c r="Y2" i="49" s="1"/>
  <c r="X2" i="49" a="1"/>
  <c r="X2" i="49" s="1"/>
  <c r="W2" i="49" a="1"/>
  <c r="W2" i="49" s="1"/>
  <c r="V2" i="49" a="1"/>
  <c r="V2" i="49" s="1"/>
  <c r="U2" i="49" a="1"/>
  <c r="U2" i="49" s="1"/>
  <c r="T2" i="49"/>
  <c r="S2" i="49"/>
  <c r="S2" i="49" a="1"/>
  <c r="R2" i="49"/>
  <c r="R2" i="49" a="1"/>
  <c r="Q2" i="49"/>
  <c r="Q2" i="49" a="1"/>
  <c r="P2" i="49"/>
  <c r="P2" i="49" a="1"/>
  <c r="O2" i="49"/>
  <c r="O2" i="49" a="1"/>
  <c r="N2" i="49"/>
  <c r="N2" i="49" a="1"/>
  <c r="M2" i="49"/>
  <c r="M2" i="49" a="1"/>
  <c r="AA4" i="48"/>
  <c r="M4" i="48" a="1"/>
  <c r="M4" i="48" s="1"/>
  <c r="P44" i="48"/>
  <c r="O44" i="48"/>
  <c r="N44" i="48"/>
  <c r="M44" i="48"/>
  <c r="AB5" i="48" a="1"/>
  <c r="AB5" i="48" s="1"/>
  <c r="AA5" i="48" a="1"/>
  <c r="AA5" i="48" s="1"/>
  <c r="Z5" i="48" a="1"/>
  <c r="Z5" i="48" s="1"/>
  <c r="Y5" i="48" a="1"/>
  <c r="Y5" i="48" s="1"/>
  <c r="X5" i="48" a="1"/>
  <c r="X5" i="48" s="1"/>
  <c r="W5" i="48" a="1"/>
  <c r="W5" i="48" s="1"/>
  <c r="V5" i="48" a="1"/>
  <c r="V5" i="48" s="1"/>
  <c r="U5" i="48" a="1"/>
  <c r="U5" i="48" s="1"/>
  <c r="T5" i="48" a="1"/>
  <c r="T5" i="48" s="1"/>
  <c r="S5" i="48" a="1"/>
  <c r="S5" i="48" s="1"/>
  <c r="R5" i="48" a="1"/>
  <c r="R5" i="48" s="1"/>
  <c r="Q5" i="48" a="1"/>
  <c r="Q5" i="48" s="1"/>
  <c r="P5" i="48" a="1"/>
  <c r="P5" i="48" s="1"/>
  <c r="O5" i="48" a="1"/>
  <c r="O5" i="48" s="1"/>
  <c r="N5" i="48" a="1"/>
  <c r="N5" i="48" s="1"/>
  <c r="M5" i="48" a="1"/>
  <c r="M5" i="48" s="1"/>
  <c r="AB4" i="48" a="1"/>
  <c r="AB4" i="48" s="1"/>
  <c r="Z4" i="48" a="1"/>
  <c r="Z4" i="48" s="1"/>
  <c r="Y4" i="48" a="1"/>
  <c r="Y4" i="48" s="1"/>
  <c r="X4" i="48" a="1"/>
  <c r="X4" i="48" s="1"/>
  <c r="W4" i="48" a="1"/>
  <c r="W4" i="48" s="1"/>
  <c r="V4" i="48" a="1"/>
  <c r="V4" i="48" s="1"/>
  <c r="U4" i="48" a="1"/>
  <c r="U4" i="48" s="1"/>
  <c r="T4" i="48" a="1"/>
  <c r="T4" i="48" s="1"/>
  <c r="S4" i="48" a="1"/>
  <c r="S4" i="48" s="1"/>
  <c r="R4" i="48" a="1"/>
  <c r="R4" i="48" s="1"/>
  <c r="Q4" i="48" a="1"/>
  <c r="Q4" i="48" s="1"/>
  <c r="P4" i="48" a="1"/>
  <c r="P4" i="48" s="1"/>
  <c r="O4" i="48" a="1"/>
  <c r="O4" i="48" s="1"/>
  <c r="N4" i="48" a="1"/>
  <c r="N4" i="48" s="1"/>
  <c r="AB3" i="48" a="1"/>
  <c r="AB3" i="48" s="1"/>
  <c r="AA3" i="48" a="1"/>
  <c r="AA3" i="48" s="1"/>
  <c r="Z3" i="48" a="1"/>
  <c r="Z3" i="48" s="1"/>
  <c r="Y3" i="48" a="1"/>
  <c r="Y3" i="48" s="1"/>
  <c r="X3" i="48" a="1"/>
  <c r="X3" i="48" s="1"/>
  <c r="W3" i="48" a="1"/>
  <c r="W3" i="48" s="1"/>
  <c r="V3" i="48" a="1"/>
  <c r="V3" i="48" s="1"/>
  <c r="U3" i="48" a="1"/>
  <c r="U3" i="48" s="1"/>
  <c r="T3" i="48" a="1"/>
  <c r="T3" i="48" s="1"/>
  <c r="S3" i="48" a="1"/>
  <c r="S3" i="48" s="1"/>
  <c r="R3" i="48" a="1"/>
  <c r="R3" i="48" s="1"/>
  <c r="Q3" i="48" a="1"/>
  <c r="Q3" i="48" s="1"/>
  <c r="P3" i="48" a="1"/>
  <c r="P3" i="48" s="1"/>
  <c r="O3" i="48" a="1"/>
  <c r="O3" i="48" s="1"/>
  <c r="N3" i="48" a="1"/>
  <c r="N3" i="48" s="1"/>
  <c r="M3" i="48" a="1"/>
  <c r="M3" i="48" s="1"/>
  <c r="AB2" i="48"/>
  <c r="AA2" i="48"/>
  <c r="Z2" i="48" a="1"/>
  <c r="Z2" i="48" s="1"/>
  <c r="Y2" i="48" a="1"/>
  <c r="Y2" i="48" s="1"/>
  <c r="X2" i="48" a="1"/>
  <c r="X2" i="48" s="1"/>
  <c r="W2" i="48" a="1"/>
  <c r="W2" i="48" s="1"/>
  <c r="V2" i="48" a="1"/>
  <c r="V2" i="48" s="1"/>
  <c r="U2" i="48" a="1"/>
  <c r="U2" i="48" s="1"/>
  <c r="T2" i="48"/>
  <c r="S2" i="48" a="1"/>
  <c r="S2" i="48" s="1"/>
  <c r="R2" i="48" a="1"/>
  <c r="R2" i="48" s="1"/>
  <c r="Q2" i="48" a="1"/>
  <c r="Q2" i="48" s="1"/>
  <c r="P2" i="48" a="1"/>
  <c r="P2" i="48" s="1"/>
  <c r="O2" i="48" a="1"/>
  <c r="O2" i="48" s="1"/>
  <c r="N2" i="48" a="1"/>
  <c r="N2" i="48" s="1"/>
  <c r="M2" i="48" a="1"/>
  <c r="M2" i="48" s="1"/>
  <c r="P44" i="47"/>
  <c r="O44" i="47"/>
  <c r="N44" i="47"/>
  <c r="M44" i="47"/>
  <c r="AB5" i="47" a="1"/>
  <c r="AB5" i="47" s="1"/>
  <c r="AA5" i="47" a="1"/>
  <c r="AA5" i="47" s="1"/>
  <c r="Z5" i="47" a="1"/>
  <c r="Z5" i="47" s="1"/>
  <c r="Y5" i="47" a="1"/>
  <c r="Y5" i="47" s="1"/>
  <c r="X5" i="47" a="1"/>
  <c r="X5" i="47" s="1"/>
  <c r="W5" i="47" a="1"/>
  <c r="W5" i="47" s="1"/>
  <c r="V5" i="47" a="1"/>
  <c r="V5" i="47" s="1"/>
  <c r="U5" i="47" a="1"/>
  <c r="U5" i="47" s="1"/>
  <c r="T5" i="47" a="1"/>
  <c r="T5" i="47" s="1"/>
  <c r="S5" i="47" a="1"/>
  <c r="S5" i="47" s="1"/>
  <c r="R5" i="47" a="1"/>
  <c r="R5" i="47" s="1"/>
  <c r="Q5" i="47" a="1"/>
  <c r="Q5" i="47" s="1"/>
  <c r="P5" i="47" a="1"/>
  <c r="P5" i="47" s="1"/>
  <c r="O5" i="47" a="1"/>
  <c r="O5" i="47" s="1"/>
  <c r="N5" i="47" a="1"/>
  <c r="N5" i="47" s="1"/>
  <c r="M5" i="47" a="1"/>
  <c r="M5" i="47" s="1"/>
  <c r="AB4" i="47" a="1"/>
  <c r="AB4" i="47" s="1"/>
  <c r="AA4" i="47" a="1"/>
  <c r="AA4" i="47" s="1"/>
  <c r="Z4" i="47" a="1"/>
  <c r="Z4" i="47" s="1"/>
  <c r="Y4" i="47" a="1"/>
  <c r="Y4" i="47" s="1"/>
  <c r="X4" i="47" a="1"/>
  <c r="X4" i="47" s="1"/>
  <c r="W4" i="47" a="1"/>
  <c r="W4" i="47" s="1"/>
  <c r="V4" i="47" a="1"/>
  <c r="V4" i="47" s="1"/>
  <c r="U4" i="47" a="1"/>
  <c r="U4" i="47" s="1"/>
  <c r="T4" i="47" a="1"/>
  <c r="T4" i="47" s="1"/>
  <c r="S4" i="47" a="1"/>
  <c r="S4" i="47" s="1"/>
  <c r="R4" i="47" a="1"/>
  <c r="R4" i="47" s="1"/>
  <c r="Q4" i="47" a="1"/>
  <c r="Q4" i="47" s="1"/>
  <c r="P4" i="47" a="1"/>
  <c r="P4" i="47" s="1"/>
  <c r="O4" i="47" a="1"/>
  <c r="O4" i="47" s="1"/>
  <c r="N4" i="47" a="1"/>
  <c r="N4" i="47" s="1"/>
  <c r="M4" i="47" a="1"/>
  <c r="M4" i="47" s="1"/>
  <c r="AB3" i="47" a="1"/>
  <c r="AB3" i="47" s="1"/>
  <c r="AA3" i="47" a="1"/>
  <c r="AA3" i="47" s="1"/>
  <c r="Z3" i="47" a="1"/>
  <c r="Z3" i="47" s="1"/>
  <c r="Y3" i="47" a="1"/>
  <c r="Y3" i="47" s="1"/>
  <c r="X3" i="47" a="1"/>
  <c r="X3" i="47" s="1"/>
  <c r="W3" i="47" a="1"/>
  <c r="W3" i="47" s="1"/>
  <c r="V3" i="47" a="1"/>
  <c r="V3" i="47" s="1"/>
  <c r="U3" i="47" a="1"/>
  <c r="U3" i="47" s="1"/>
  <c r="T3" i="47" a="1"/>
  <c r="T3" i="47" s="1"/>
  <c r="S3" i="47" a="1"/>
  <c r="S3" i="47" s="1"/>
  <c r="R3" i="47" a="1"/>
  <c r="R3" i="47" s="1"/>
  <c r="Q3" i="47" a="1"/>
  <c r="Q3" i="47" s="1"/>
  <c r="P3" i="47" a="1"/>
  <c r="P3" i="47" s="1"/>
  <c r="O3" i="47" a="1"/>
  <c r="O3" i="47" s="1"/>
  <c r="N3" i="47" a="1"/>
  <c r="N3" i="47" s="1"/>
  <c r="M3" i="47" a="1"/>
  <c r="M3" i="47" s="1"/>
  <c r="AB2" i="47"/>
  <c r="AA2" i="47"/>
  <c r="Z2" i="47" a="1"/>
  <c r="Z2" i="47" s="1"/>
  <c r="Y2" i="47" a="1"/>
  <c r="Y2" i="47" s="1"/>
  <c r="X2" i="47" a="1"/>
  <c r="X2" i="47" s="1"/>
  <c r="W2" i="47" a="1"/>
  <c r="W2" i="47" s="1"/>
  <c r="V2" i="47" a="1"/>
  <c r="V2" i="47" s="1"/>
  <c r="U2" i="47" a="1"/>
  <c r="U2" i="47" s="1"/>
  <c r="T2" i="47"/>
  <c r="S2" i="47" a="1"/>
  <c r="S2" i="47" s="1"/>
  <c r="R2" i="47" a="1"/>
  <c r="R2" i="47" s="1"/>
  <c r="Q2" i="47" a="1"/>
  <c r="Q2" i="47" s="1"/>
  <c r="P2" i="47" a="1"/>
  <c r="P2" i="47" s="1"/>
  <c r="O2" i="47" a="1"/>
  <c r="O2" i="47" s="1"/>
  <c r="N2" i="47" a="1"/>
  <c r="N2" i="47" s="1"/>
  <c r="M2" i="47" a="1"/>
  <c r="M2" i="47" s="1"/>
  <c r="L5" i="52" l="1"/>
  <c r="W5" i="52" s="1"/>
  <c r="A6" i="52"/>
  <c r="T4" i="52"/>
  <c r="P4" i="52"/>
  <c r="S4" i="52"/>
  <c r="O4" i="52"/>
  <c r="Q4" i="52"/>
  <c r="V4" i="52"/>
  <c r="U4" i="52"/>
  <c r="R4" i="52"/>
  <c r="K7" i="52"/>
  <c r="G7" i="52"/>
  <c r="F7" i="52"/>
  <c r="J7" i="52"/>
  <c r="E7" i="52"/>
  <c r="D7" i="52"/>
  <c r="I7" i="52"/>
  <c r="H7" i="52"/>
  <c r="AF10" i="52"/>
  <c r="AB10" i="52"/>
  <c r="AC10" i="52"/>
  <c r="AG10" i="52"/>
  <c r="AA10" i="52"/>
  <c r="AE10" i="52"/>
  <c r="AD10" i="52"/>
  <c r="Z10" i="52"/>
  <c r="S7" i="52"/>
  <c r="O7" i="52"/>
  <c r="V7" i="52"/>
  <c r="Q7" i="52"/>
  <c r="U7" i="52"/>
  <c r="P7" i="52"/>
  <c r="T7" i="52"/>
  <c r="R7" i="52"/>
  <c r="T10" i="52"/>
  <c r="P10" i="52"/>
  <c r="R10" i="52"/>
  <c r="V10" i="52"/>
  <c r="Q10" i="52"/>
  <c r="U10" i="52"/>
  <c r="S10" i="52"/>
  <c r="O10" i="52"/>
  <c r="AG4" i="51"/>
  <c r="AC4" i="51"/>
  <c r="AF4" i="51"/>
  <c r="AB4" i="51"/>
  <c r="AE4" i="51"/>
  <c r="AD4" i="51"/>
  <c r="AA4" i="51"/>
  <c r="Z4" i="51"/>
  <c r="D10" i="51"/>
  <c r="K10" i="51"/>
  <c r="F10" i="51"/>
  <c r="E10" i="51"/>
  <c r="U9" i="51"/>
  <c r="Q9" i="51"/>
  <c r="M10" i="51"/>
  <c r="S9" i="51"/>
  <c r="R9" i="51"/>
  <c r="T9" i="51"/>
  <c r="V9" i="51"/>
  <c r="P9" i="51"/>
  <c r="O9" i="51"/>
  <c r="AE7" i="51"/>
  <c r="AA7" i="51"/>
  <c r="AG7" i="51"/>
  <c r="AB7" i="51"/>
  <c r="AF7" i="51"/>
  <c r="Z7" i="51"/>
  <c r="AC7" i="51"/>
  <c r="AD7" i="51"/>
  <c r="L4" i="51"/>
  <c r="W4" i="51" s="1"/>
  <c r="A5" i="51"/>
  <c r="S6" i="51"/>
  <c r="O6" i="51"/>
  <c r="V6" i="51"/>
  <c r="R6" i="51"/>
  <c r="M7" i="51"/>
  <c r="T6" i="51"/>
  <c r="P6" i="51"/>
  <c r="Q6" i="51"/>
  <c r="U6" i="51"/>
  <c r="N57" i="51"/>
  <c r="P55" i="51"/>
  <c r="Q55" i="51"/>
  <c r="O56" i="51"/>
  <c r="V3" i="51"/>
  <c r="R3" i="51"/>
  <c r="U3" i="51"/>
  <c r="Q3" i="51"/>
  <c r="M4" i="51"/>
  <c r="O3" i="51"/>
  <c r="P3" i="51"/>
  <c r="T3" i="51"/>
  <c r="S3" i="51"/>
  <c r="X10" i="51"/>
  <c r="AG9" i="51"/>
  <c r="AC9" i="51"/>
  <c r="AD9" i="51"/>
  <c r="AB9" i="51"/>
  <c r="AE9" i="51"/>
  <c r="AA9" i="51"/>
  <c r="Z9" i="51"/>
  <c r="AF9" i="51"/>
  <c r="B7" i="51"/>
  <c r="K6" i="51"/>
  <c r="G6" i="51"/>
  <c r="J6" i="51"/>
  <c r="F6" i="51"/>
  <c r="E6" i="51"/>
  <c r="D6" i="51"/>
  <c r="I6" i="51"/>
  <c r="H6" i="51"/>
  <c r="M58" i="51"/>
  <c r="J10" i="51" s="1"/>
  <c r="M57" i="51"/>
  <c r="I10" i="51" s="1"/>
  <c r="M56" i="51"/>
  <c r="H10" i="51" s="1"/>
  <c r="M55" i="51"/>
  <c r="G10" i="51" s="1"/>
  <c r="J57" i="51"/>
  <c r="K56" i="51"/>
  <c r="H4" i="51" s="1"/>
  <c r="P13" i="46"/>
  <c r="O13" i="46"/>
  <c r="N13" i="46"/>
  <c r="M13" i="46"/>
  <c r="AB5" i="46" a="1"/>
  <c r="AB5" i="46" s="1"/>
  <c r="AA5" i="46" a="1"/>
  <c r="AA5" i="46" s="1"/>
  <c r="Z5" i="46" a="1"/>
  <c r="Z5" i="46" s="1"/>
  <c r="Y5" i="46" a="1"/>
  <c r="Y5" i="46" s="1"/>
  <c r="X5" i="46" a="1"/>
  <c r="X5" i="46" s="1"/>
  <c r="W5" i="46" a="1"/>
  <c r="W5" i="46" s="1"/>
  <c r="V5" i="46" a="1"/>
  <c r="V5" i="46" s="1"/>
  <c r="U5" i="46" a="1"/>
  <c r="U5" i="46" s="1"/>
  <c r="T5" i="46" a="1"/>
  <c r="T5" i="46" s="1"/>
  <c r="S5" i="46" a="1"/>
  <c r="S5" i="46" s="1"/>
  <c r="R5" i="46" a="1"/>
  <c r="R5" i="46" s="1"/>
  <c r="Q5" i="46" a="1"/>
  <c r="Q5" i="46" s="1"/>
  <c r="P5" i="46" a="1"/>
  <c r="P5" i="46" s="1"/>
  <c r="O5" i="46" a="1"/>
  <c r="O5" i="46" s="1"/>
  <c r="N5" i="46" a="1"/>
  <c r="N5" i="46" s="1"/>
  <c r="M5" i="46" a="1"/>
  <c r="M5" i="46" s="1"/>
  <c r="AB4" i="46" a="1"/>
  <c r="AB4" i="46" s="1"/>
  <c r="AA4" i="46" a="1"/>
  <c r="AA4" i="46" s="1"/>
  <c r="Z4" i="46" a="1"/>
  <c r="Z4" i="46" s="1"/>
  <c r="Y4" i="46" a="1"/>
  <c r="Y4" i="46" s="1"/>
  <c r="X4" i="46" a="1"/>
  <c r="X4" i="46" s="1"/>
  <c r="W4" i="46" a="1"/>
  <c r="W4" i="46" s="1"/>
  <c r="V4" i="46" a="1"/>
  <c r="V4" i="46" s="1"/>
  <c r="U4" i="46" a="1"/>
  <c r="U4" i="46" s="1"/>
  <c r="T4" i="46" a="1"/>
  <c r="T4" i="46" s="1"/>
  <c r="S4" i="46" a="1"/>
  <c r="S4" i="46" s="1"/>
  <c r="R4" i="46" a="1"/>
  <c r="R4" i="46" s="1"/>
  <c r="Q4" i="46" a="1"/>
  <c r="Q4" i="46" s="1"/>
  <c r="P4" i="46" a="1"/>
  <c r="P4" i="46" s="1"/>
  <c r="O4" i="46" a="1"/>
  <c r="O4" i="46" s="1"/>
  <c r="N4" i="46" a="1"/>
  <c r="N4" i="46" s="1"/>
  <c r="M4" i="46" a="1"/>
  <c r="M4" i="46" s="1"/>
  <c r="AB3" i="46" a="1"/>
  <c r="AB3" i="46" s="1"/>
  <c r="AA3" i="46" a="1"/>
  <c r="AA3" i="46" s="1"/>
  <c r="Z3" i="46" a="1"/>
  <c r="Z3" i="46" s="1"/>
  <c r="Y3" i="46" a="1"/>
  <c r="Y3" i="46" s="1"/>
  <c r="X3" i="46" a="1"/>
  <c r="X3" i="46" s="1"/>
  <c r="W3" i="46" a="1"/>
  <c r="W3" i="46" s="1"/>
  <c r="V3" i="46" a="1"/>
  <c r="V3" i="46" s="1"/>
  <c r="U3" i="46" a="1"/>
  <c r="U3" i="46" s="1"/>
  <c r="T3" i="46" a="1"/>
  <c r="T3" i="46" s="1"/>
  <c r="S3" i="46" a="1"/>
  <c r="S3" i="46" s="1"/>
  <c r="R3" i="46" a="1"/>
  <c r="R3" i="46" s="1"/>
  <c r="Q3" i="46" a="1"/>
  <c r="Q3" i="46" s="1"/>
  <c r="P3" i="46" a="1"/>
  <c r="P3" i="46" s="1"/>
  <c r="O3" i="46" a="1"/>
  <c r="O3" i="46" s="1"/>
  <c r="N3" i="46" a="1"/>
  <c r="N3" i="46" s="1"/>
  <c r="M3" i="46" a="1"/>
  <c r="M3" i="46" s="1"/>
  <c r="AB2" i="46"/>
  <c r="AA2" i="46"/>
  <c r="Z2" i="46" a="1"/>
  <c r="Z2" i="46" s="1"/>
  <c r="Y2" i="46" a="1"/>
  <c r="Y2" i="46" s="1"/>
  <c r="X2" i="46" a="1"/>
  <c r="X2" i="46" s="1"/>
  <c r="W2" i="46" a="1"/>
  <c r="W2" i="46" s="1"/>
  <c r="V2" i="46" a="1"/>
  <c r="V2" i="46" s="1"/>
  <c r="U2" i="46" a="1"/>
  <c r="U2" i="46" s="1"/>
  <c r="T2" i="46"/>
  <c r="S2" i="46"/>
  <c r="S2" i="46" a="1"/>
  <c r="R2" i="46" a="1"/>
  <c r="R2" i="46" s="1"/>
  <c r="Q2" i="46"/>
  <c r="Q2" i="46" a="1"/>
  <c r="P2" i="46" a="1"/>
  <c r="P2" i="46" s="1"/>
  <c r="O2" i="46" a="1"/>
  <c r="O2" i="46" s="1"/>
  <c r="N2" i="46" a="1"/>
  <c r="N2" i="46" s="1"/>
  <c r="M2" i="46" a="1"/>
  <c r="M2" i="46" s="1"/>
  <c r="A7" i="52" l="1"/>
  <c r="L6" i="52"/>
  <c r="W6" i="52" s="1"/>
  <c r="S7" i="51"/>
  <c r="O7" i="51"/>
  <c r="V7" i="51"/>
  <c r="Q7" i="51"/>
  <c r="U7" i="51"/>
  <c r="P7" i="51"/>
  <c r="R7" i="51"/>
  <c r="T7" i="51"/>
  <c r="K7" i="51"/>
  <c r="G7" i="51"/>
  <c r="F7" i="51"/>
  <c r="J7" i="51"/>
  <c r="E7" i="51"/>
  <c r="D7" i="51"/>
  <c r="I7" i="51"/>
  <c r="H7" i="51"/>
  <c r="L5" i="51"/>
  <c r="W5" i="51" s="1"/>
  <c r="A6" i="51"/>
  <c r="AF10" i="51"/>
  <c r="AB10" i="51"/>
  <c r="AC10" i="51"/>
  <c r="AG10" i="51"/>
  <c r="AA10" i="51"/>
  <c r="AD10" i="51"/>
  <c r="AE10" i="51"/>
  <c r="Z10" i="51"/>
  <c r="T10" i="51"/>
  <c r="P10" i="51"/>
  <c r="R10" i="51"/>
  <c r="V10" i="51"/>
  <c r="Q10" i="51"/>
  <c r="S10" i="51"/>
  <c r="U10" i="51"/>
  <c r="O10" i="51"/>
  <c r="T4" i="51"/>
  <c r="P4" i="51"/>
  <c r="S4" i="51"/>
  <c r="O4" i="51"/>
  <c r="V4" i="51"/>
  <c r="R4" i="51"/>
  <c r="Q4" i="51"/>
  <c r="U4" i="51"/>
  <c r="N13" i="45"/>
  <c r="O13" i="45"/>
  <c r="P13" i="45"/>
  <c r="M13" i="45"/>
  <c r="AB5" i="45" a="1"/>
  <c r="AB5" i="45" s="1"/>
  <c r="AA5" i="45" a="1"/>
  <c r="AA5" i="45" s="1"/>
  <c r="Z5" i="45" a="1"/>
  <c r="Z5" i="45" s="1"/>
  <c r="Y5" i="45" a="1"/>
  <c r="Y5" i="45" s="1"/>
  <c r="X5" i="45" a="1"/>
  <c r="X5" i="45" s="1"/>
  <c r="W5" i="45" a="1"/>
  <c r="W5" i="45" s="1"/>
  <c r="V5" i="45" a="1"/>
  <c r="V5" i="45" s="1"/>
  <c r="U5" i="45" a="1"/>
  <c r="U5" i="45" s="1"/>
  <c r="T5" i="45" a="1"/>
  <c r="T5" i="45" s="1"/>
  <c r="S5" i="45" a="1"/>
  <c r="S5" i="45" s="1"/>
  <c r="R5" i="45" a="1"/>
  <c r="R5" i="45" s="1"/>
  <c r="Q5" i="45" a="1"/>
  <c r="Q5" i="45" s="1"/>
  <c r="P5" i="45" a="1"/>
  <c r="P5" i="45" s="1"/>
  <c r="O5" i="45" a="1"/>
  <c r="O5" i="45" s="1"/>
  <c r="N5" i="45" a="1"/>
  <c r="N5" i="45" s="1"/>
  <c r="M5" i="45" a="1"/>
  <c r="M5" i="45" s="1"/>
  <c r="AB4" i="45" a="1"/>
  <c r="AB4" i="45" s="1"/>
  <c r="AA4" i="45" a="1"/>
  <c r="AA4" i="45" s="1"/>
  <c r="Z4" i="45" a="1"/>
  <c r="Z4" i="45" s="1"/>
  <c r="Y4" i="45" a="1"/>
  <c r="Y4" i="45" s="1"/>
  <c r="X4" i="45" a="1"/>
  <c r="X4" i="45" s="1"/>
  <c r="W4" i="45" a="1"/>
  <c r="W4" i="45" s="1"/>
  <c r="V4" i="45" a="1"/>
  <c r="V4" i="45" s="1"/>
  <c r="U4" i="45" a="1"/>
  <c r="U4" i="45" s="1"/>
  <c r="T4" i="45" a="1"/>
  <c r="T4" i="45" s="1"/>
  <c r="S4" i="45" a="1"/>
  <c r="S4" i="45" s="1"/>
  <c r="R4" i="45" a="1"/>
  <c r="R4" i="45" s="1"/>
  <c r="Q4" i="45" a="1"/>
  <c r="Q4" i="45" s="1"/>
  <c r="P4" i="45" a="1"/>
  <c r="P4" i="45" s="1"/>
  <c r="O4" i="45" a="1"/>
  <c r="O4" i="45" s="1"/>
  <c r="N4" i="45" a="1"/>
  <c r="N4" i="45" s="1"/>
  <c r="M4" i="45" a="1"/>
  <c r="M4" i="45" s="1"/>
  <c r="AB3" i="45" a="1"/>
  <c r="AB3" i="45" s="1"/>
  <c r="AA3" i="45" a="1"/>
  <c r="AA3" i="45" s="1"/>
  <c r="Z3" i="45" a="1"/>
  <c r="Z3" i="45" s="1"/>
  <c r="Y3" i="45" a="1"/>
  <c r="Y3" i="45" s="1"/>
  <c r="X3" i="45" a="1"/>
  <c r="X3" i="45" s="1"/>
  <c r="W3" i="45" a="1"/>
  <c r="W3" i="45" s="1"/>
  <c r="V3" i="45" a="1"/>
  <c r="V3" i="45" s="1"/>
  <c r="U3" i="45" a="1"/>
  <c r="U3" i="45" s="1"/>
  <c r="T3" i="45" a="1"/>
  <c r="T3" i="45" s="1"/>
  <c r="S3" i="45" a="1"/>
  <c r="S3" i="45" s="1"/>
  <c r="R3" i="45" a="1"/>
  <c r="R3" i="45" s="1"/>
  <c r="Q3" i="45" a="1"/>
  <c r="Q3" i="45" s="1"/>
  <c r="P3" i="45" a="1"/>
  <c r="P3" i="45" s="1"/>
  <c r="O3" i="45" a="1"/>
  <c r="O3" i="45" s="1"/>
  <c r="N3" i="45" a="1"/>
  <c r="N3" i="45" s="1"/>
  <c r="M3" i="45" a="1"/>
  <c r="M3" i="45" s="1"/>
  <c r="AB2" i="45"/>
  <c r="AA2" i="45"/>
  <c r="Z2" i="45" a="1"/>
  <c r="Z2" i="45" s="1"/>
  <c r="Y2" i="45" a="1"/>
  <c r="Y2" i="45" s="1"/>
  <c r="X2" i="45" a="1"/>
  <c r="X2" i="45" s="1"/>
  <c r="W2" i="45" a="1"/>
  <c r="W2" i="45" s="1"/>
  <c r="V2" i="45" a="1"/>
  <c r="V2" i="45" s="1"/>
  <c r="U2" i="45" a="1"/>
  <c r="U2" i="45" s="1"/>
  <c r="T2" i="45"/>
  <c r="S2" i="45" a="1"/>
  <c r="S2" i="45" s="1"/>
  <c r="R2" i="45" a="1"/>
  <c r="R2" i="45" s="1"/>
  <c r="Q2" i="45" a="1"/>
  <c r="Q2" i="45" s="1"/>
  <c r="P2" i="45" a="1"/>
  <c r="P2" i="45" s="1"/>
  <c r="O2" i="45" a="1"/>
  <c r="O2" i="45" s="1"/>
  <c r="N2" i="45" a="1"/>
  <c r="N2" i="45" s="1"/>
  <c r="M2" i="45" a="1"/>
  <c r="M2" i="45" s="1"/>
  <c r="L7" i="52" l="1"/>
  <c r="W7" i="52" s="1"/>
  <c r="A8" i="52"/>
  <c r="A7" i="51"/>
  <c r="L6" i="51"/>
  <c r="W6" i="51" s="1"/>
  <c r="A9" i="52" l="1"/>
  <c r="L8" i="52"/>
  <c r="W8" i="52" s="1"/>
  <c r="L7" i="51"/>
  <c r="W7" i="51" s="1"/>
  <c r="A8" i="51"/>
  <c r="M2" i="36"/>
  <c r="F55" i="35"/>
  <c r="F56" i="35"/>
  <c r="F57" i="35"/>
  <c r="F58" i="35"/>
  <c r="G54" i="35"/>
  <c r="H54" i="35"/>
  <c r="I54" i="35"/>
  <c r="J54" i="35"/>
  <c r="K54" i="35"/>
  <c r="L54" i="35"/>
  <c r="M54" i="35"/>
  <c r="N54" i="35"/>
  <c r="G55" i="35"/>
  <c r="H55" i="35"/>
  <c r="I55" i="35"/>
  <c r="J55" i="35"/>
  <c r="K55" i="35"/>
  <c r="L55" i="35"/>
  <c r="M55" i="35"/>
  <c r="N55" i="35"/>
  <c r="G56" i="35"/>
  <c r="H56" i="35"/>
  <c r="I56" i="35"/>
  <c r="J56" i="35"/>
  <c r="K56" i="35"/>
  <c r="L56" i="35"/>
  <c r="M56" i="35"/>
  <c r="N56" i="35"/>
  <c r="G57" i="35"/>
  <c r="H57" i="35"/>
  <c r="I57" i="35"/>
  <c r="J57" i="35"/>
  <c r="K57" i="35"/>
  <c r="L57" i="35"/>
  <c r="M57" i="35"/>
  <c r="I10" i="35" s="1"/>
  <c r="N57" i="35"/>
  <c r="G58" i="35"/>
  <c r="H58" i="35"/>
  <c r="I58" i="35"/>
  <c r="J58" i="35"/>
  <c r="K58" i="35"/>
  <c r="L58" i="35"/>
  <c r="M58" i="35"/>
  <c r="N58" i="35"/>
  <c r="G59" i="35"/>
  <c r="H59" i="35"/>
  <c r="I59" i="35"/>
  <c r="J59" i="35"/>
  <c r="K59" i="35"/>
  <c r="L59" i="35"/>
  <c r="M59" i="35"/>
  <c r="N59" i="35"/>
  <c r="O54" i="35"/>
  <c r="P54" i="35"/>
  <c r="Q54" i="35"/>
  <c r="O55" i="35"/>
  <c r="P55" i="35"/>
  <c r="Q55" i="35"/>
  <c r="O56" i="35"/>
  <c r="P56" i="35"/>
  <c r="O57" i="35"/>
  <c r="O59" i="35"/>
  <c r="F40" i="35"/>
  <c r="F41" i="35"/>
  <c r="F42" i="35"/>
  <c r="F43" i="35"/>
  <c r="G40" i="35"/>
  <c r="H40" i="35"/>
  <c r="I40" i="35"/>
  <c r="J40" i="35"/>
  <c r="K40" i="35"/>
  <c r="L40" i="35"/>
  <c r="M40" i="35"/>
  <c r="N40" i="35"/>
  <c r="O40" i="35"/>
  <c r="P40" i="35"/>
  <c r="Q40" i="35"/>
  <c r="G41" i="35"/>
  <c r="H41" i="35"/>
  <c r="I41" i="35"/>
  <c r="J41" i="35"/>
  <c r="K41" i="35"/>
  <c r="L41" i="35"/>
  <c r="M41" i="35"/>
  <c r="N41" i="35"/>
  <c r="O41" i="35"/>
  <c r="P41" i="35"/>
  <c r="G42" i="35"/>
  <c r="H42" i="35"/>
  <c r="I42" i="35"/>
  <c r="J42" i="35"/>
  <c r="K42" i="35"/>
  <c r="L42" i="35"/>
  <c r="M42" i="35"/>
  <c r="N42" i="35"/>
  <c r="O42" i="35"/>
  <c r="G43" i="35"/>
  <c r="H43" i="35"/>
  <c r="I43" i="35"/>
  <c r="J43" i="35"/>
  <c r="K43" i="35"/>
  <c r="L43" i="35"/>
  <c r="M43" i="35"/>
  <c r="N43" i="35"/>
  <c r="F23" i="35"/>
  <c r="G23" i="35"/>
  <c r="H23" i="35"/>
  <c r="I23" i="35"/>
  <c r="J23" i="35"/>
  <c r="K23" i="35"/>
  <c r="L23" i="35"/>
  <c r="M23" i="35"/>
  <c r="N23" i="35"/>
  <c r="O23" i="35"/>
  <c r="P23" i="35"/>
  <c r="Q23" i="35"/>
  <c r="F24" i="35"/>
  <c r="G24" i="35"/>
  <c r="H24" i="35"/>
  <c r="I24" i="35"/>
  <c r="J24" i="35"/>
  <c r="K24" i="35"/>
  <c r="L24" i="35"/>
  <c r="M24" i="35"/>
  <c r="N24" i="35"/>
  <c r="O24" i="35"/>
  <c r="P24" i="35"/>
  <c r="F25" i="35"/>
  <c r="G25" i="35"/>
  <c r="H25" i="35"/>
  <c r="I25" i="35"/>
  <c r="J25" i="35"/>
  <c r="K25" i="35"/>
  <c r="L25" i="35"/>
  <c r="M25" i="35"/>
  <c r="N25" i="35"/>
  <c r="O25" i="35"/>
  <c r="F26" i="35"/>
  <c r="G26" i="35"/>
  <c r="H26" i="35"/>
  <c r="I26" i="35"/>
  <c r="J26" i="35"/>
  <c r="K26" i="35"/>
  <c r="L26" i="35"/>
  <c r="M26" i="35"/>
  <c r="N26" i="35"/>
  <c r="F23" i="28"/>
  <c r="G23" i="28"/>
  <c r="H23" i="28"/>
  <c r="I23" i="28"/>
  <c r="J23" i="28"/>
  <c r="K23" i="28"/>
  <c r="L23" i="28"/>
  <c r="M23" i="28"/>
  <c r="N23" i="28"/>
  <c r="O23" i="28"/>
  <c r="P23" i="28"/>
  <c r="Q23" i="28"/>
  <c r="F24" i="28"/>
  <c r="G24" i="28"/>
  <c r="H24" i="28"/>
  <c r="I24" i="28"/>
  <c r="J24" i="28"/>
  <c r="K24" i="28"/>
  <c r="L24" i="28"/>
  <c r="M24" i="28"/>
  <c r="N24" i="28"/>
  <c r="O24" i="28"/>
  <c r="P24" i="28"/>
  <c r="F25" i="28"/>
  <c r="G25" i="28"/>
  <c r="H25" i="28"/>
  <c r="I25" i="28"/>
  <c r="J25" i="28"/>
  <c r="K25" i="28"/>
  <c r="L25" i="28"/>
  <c r="M25" i="28"/>
  <c r="N25" i="28"/>
  <c r="O25" i="28"/>
  <c r="F26" i="28"/>
  <c r="G26" i="28"/>
  <c r="H26" i="28"/>
  <c r="I26" i="28"/>
  <c r="J26" i="28"/>
  <c r="K26" i="28"/>
  <c r="L26" i="28"/>
  <c r="M26" i="28"/>
  <c r="N26" i="28"/>
  <c r="F23" i="29"/>
  <c r="G23" i="29"/>
  <c r="H23" i="29"/>
  <c r="I23" i="29"/>
  <c r="J23" i="29"/>
  <c r="K23" i="29"/>
  <c r="L23" i="29"/>
  <c r="M23" i="29"/>
  <c r="G8" i="29" s="1"/>
  <c r="N23" i="29"/>
  <c r="O23" i="29"/>
  <c r="P23" i="29"/>
  <c r="Q23" i="29"/>
  <c r="F24" i="29"/>
  <c r="G24" i="29"/>
  <c r="H24" i="29"/>
  <c r="I24" i="29"/>
  <c r="AD5" i="29" s="1"/>
  <c r="J24" i="29"/>
  <c r="K24" i="29"/>
  <c r="L24" i="29"/>
  <c r="M24" i="29"/>
  <c r="N24" i="29"/>
  <c r="O24" i="29"/>
  <c r="P24" i="29"/>
  <c r="F25" i="29"/>
  <c r="G25" i="29"/>
  <c r="H25" i="29"/>
  <c r="I25" i="29"/>
  <c r="J25" i="29"/>
  <c r="AE8" i="29" s="1"/>
  <c r="K25" i="29"/>
  <c r="L25" i="29"/>
  <c r="M25" i="29"/>
  <c r="N25" i="29"/>
  <c r="O25" i="29"/>
  <c r="F26" i="29"/>
  <c r="G26" i="29"/>
  <c r="H26" i="29"/>
  <c r="I26" i="29"/>
  <c r="J26" i="29"/>
  <c r="K26" i="29"/>
  <c r="L26" i="29"/>
  <c r="J5" i="29" s="1"/>
  <c r="M26" i="29"/>
  <c r="N26" i="29"/>
  <c r="F23" i="15"/>
  <c r="G23" i="15"/>
  <c r="H23" i="15"/>
  <c r="I23" i="15"/>
  <c r="J23" i="15"/>
  <c r="AC8" i="15" s="1"/>
  <c r="K23" i="15"/>
  <c r="L23" i="15"/>
  <c r="M23" i="15"/>
  <c r="N23" i="15"/>
  <c r="O23" i="15"/>
  <c r="P23" i="15"/>
  <c r="Q23" i="15"/>
  <c r="F24" i="15"/>
  <c r="G24" i="15"/>
  <c r="H24" i="15"/>
  <c r="I24" i="15"/>
  <c r="J24" i="15"/>
  <c r="K24" i="15"/>
  <c r="L24" i="15"/>
  <c r="M24" i="15"/>
  <c r="N24" i="15"/>
  <c r="O24" i="15"/>
  <c r="P24" i="15"/>
  <c r="F25" i="15"/>
  <c r="G25" i="15"/>
  <c r="H25" i="15"/>
  <c r="I25" i="15"/>
  <c r="J25" i="15"/>
  <c r="K25" i="15"/>
  <c r="L25" i="15"/>
  <c r="M25" i="15"/>
  <c r="N25" i="15"/>
  <c r="O25" i="15"/>
  <c r="F26" i="15"/>
  <c r="G26" i="15"/>
  <c r="H26" i="15"/>
  <c r="I26" i="15"/>
  <c r="J26" i="15"/>
  <c r="K26" i="15"/>
  <c r="L26" i="15"/>
  <c r="M26" i="15"/>
  <c r="N26" i="15"/>
  <c r="U2" i="15" s="1"/>
  <c r="F23" i="4"/>
  <c r="G23" i="4"/>
  <c r="H23" i="4"/>
  <c r="I23" i="4"/>
  <c r="J23" i="4"/>
  <c r="K23" i="4"/>
  <c r="L23" i="4"/>
  <c r="M23" i="4"/>
  <c r="N23" i="4"/>
  <c r="O23" i="4"/>
  <c r="P23" i="4"/>
  <c r="Q23" i="4"/>
  <c r="F24" i="4"/>
  <c r="G24" i="4"/>
  <c r="H24" i="4"/>
  <c r="I24" i="4"/>
  <c r="J24" i="4"/>
  <c r="K24" i="4"/>
  <c r="L24" i="4"/>
  <c r="M24" i="4"/>
  <c r="N24" i="4"/>
  <c r="O24" i="4"/>
  <c r="P24" i="4"/>
  <c r="F25" i="4"/>
  <c r="G25" i="4"/>
  <c r="H25" i="4"/>
  <c r="I25" i="4"/>
  <c r="J25" i="4"/>
  <c r="K25" i="4"/>
  <c r="L25" i="4"/>
  <c r="M25" i="4"/>
  <c r="N25" i="4"/>
  <c r="O25" i="4"/>
  <c r="F26" i="4"/>
  <c r="G26" i="4"/>
  <c r="H26" i="4"/>
  <c r="I26" i="4"/>
  <c r="J26" i="4"/>
  <c r="K26" i="4"/>
  <c r="L26" i="4"/>
  <c r="M26" i="4"/>
  <c r="N26" i="4"/>
  <c r="F23" i="18"/>
  <c r="G23" i="18"/>
  <c r="H23" i="18"/>
  <c r="I23" i="18"/>
  <c r="J23" i="18"/>
  <c r="K23" i="18"/>
  <c r="L23" i="18"/>
  <c r="M23" i="18"/>
  <c r="N23" i="18"/>
  <c r="O23" i="18"/>
  <c r="P23" i="18"/>
  <c r="Q23" i="18"/>
  <c r="F24" i="18"/>
  <c r="G24" i="18"/>
  <c r="H24" i="18"/>
  <c r="I24" i="18"/>
  <c r="J24" i="18"/>
  <c r="K24" i="18"/>
  <c r="L24" i="18"/>
  <c r="M24" i="18"/>
  <c r="N24" i="18"/>
  <c r="O24" i="18"/>
  <c r="P24" i="18"/>
  <c r="F25" i="18"/>
  <c r="G25" i="18"/>
  <c r="H25" i="18"/>
  <c r="I25" i="18"/>
  <c r="J25" i="18"/>
  <c r="K25" i="18"/>
  <c r="L25" i="18"/>
  <c r="M25" i="18"/>
  <c r="N25" i="18"/>
  <c r="O25" i="18"/>
  <c r="F26" i="18"/>
  <c r="G26" i="18"/>
  <c r="H26" i="18"/>
  <c r="I26" i="18"/>
  <c r="J26" i="18"/>
  <c r="K26" i="18"/>
  <c r="L26" i="18"/>
  <c r="M26" i="18"/>
  <c r="N26" i="18"/>
  <c r="F23" i="13"/>
  <c r="G23" i="13"/>
  <c r="H23" i="13"/>
  <c r="I23" i="13"/>
  <c r="J23" i="13"/>
  <c r="K23" i="13"/>
  <c r="L23" i="13"/>
  <c r="M23" i="13"/>
  <c r="N23" i="13"/>
  <c r="O23" i="13"/>
  <c r="P23" i="13"/>
  <c r="Q23" i="13"/>
  <c r="F24" i="13"/>
  <c r="G24" i="13"/>
  <c r="H24" i="13"/>
  <c r="I24" i="13"/>
  <c r="J24" i="13"/>
  <c r="K24" i="13"/>
  <c r="L24" i="13"/>
  <c r="M24" i="13"/>
  <c r="N24" i="13"/>
  <c r="O24" i="13"/>
  <c r="P24" i="13"/>
  <c r="F25" i="13"/>
  <c r="G25" i="13"/>
  <c r="H25" i="13"/>
  <c r="I25" i="13"/>
  <c r="J25" i="13"/>
  <c r="K25" i="13"/>
  <c r="L25" i="13"/>
  <c r="M25" i="13"/>
  <c r="N25" i="13"/>
  <c r="O25" i="13"/>
  <c r="F26" i="13"/>
  <c r="G26" i="13"/>
  <c r="H26" i="13"/>
  <c r="I26" i="13"/>
  <c r="J26" i="13"/>
  <c r="K26" i="13"/>
  <c r="L26" i="13"/>
  <c r="M26" i="13"/>
  <c r="N26" i="13"/>
  <c r="F23" i="11"/>
  <c r="G23" i="11"/>
  <c r="H23" i="11"/>
  <c r="I23" i="11"/>
  <c r="J23" i="11"/>
  <c r="K23" i="11"/>
  <c r="L23" i="11"/>
  <c r="M23" i="11"/>
  <c r="N23" i="11"/>
  <c r="O23" i="11"/>
  <c r="P23" i="11"/>
  <c r="Q23" i="11"/>
  <c r="F24" i="11"/>
  <c r="G24" i="11"/>
  <c r="H24" i="11"/>
  <c r="I24" i="11"/>
  <c r="J24" i="11"/>
  <c r="K24" i="11"/>
  <c r="L24" i="11"/>
  <c r="M24" i="11"/>
  <c r="N24" i="11"/>
  <c r="O24" i="11"/>
  <c r="P24" i="11"/>
  <c r="F25" i="11"/>
  <c r="G25" i="11"/>
  <c r="H25" i="11"/>
  <c r="I25" i="11"/>
  <c r="J25" i="11"/>
  <c r="K25" i="11"/>
  <c r="L25" i="11"/>
  <c r="M25" i="11"/>
  <c r="N25" i="11"/>
  <c r="O25" i="11"/>
  <c r="F26" i="11"/>
  <c r="G26" i="11"/>
  <c r="H26" i="11"/>
  <c r="I26" i="11"/>
  <c r="J26" i="11"/>
  <c r="K26" i="11"/>
  <c r="L26" i="11"/>
  <c r="M26" i="11"/>
  <c r="N26" i="11"/>
  <c r="F23" i="27"/>
  <c r="G23" i="27"/>
  <c r="H23" i="27"/>
  <c r="I23" i="27"/>
  <c r="J23" i="27"/>
  <c r="K23" i="27"/>
  <c r="L23" i="27"/>
  <c r="M23" i="27"/>
  <c r="N23" i="27"/>
  <c r="O23" i="27"/>
  <c r="P23" i="27"/>
  <c r="Q23" i="27"/>
  <c r="F24" i="27"/>
  <c r="G24" i="27"/>
  <c r="H24" i="27"/>
  <c r="I24" i="27"/>
  <c r="J24" i="27"/>
  <c r="K24" i="27"/>
  <c r="L24" i="27"/>
  <c r="M24" i="27"/>
  <c r="N24" i="27"/>
  <c r="O24" i="27"/>
  <c r="P24" i="27"/>
  <c r="F25" i="27"/>
  <c r="G25" i="27"/>
  <c r="H25" i="27"/>
  <c r="I25" i="27"/>
  <c r="J25" i="27"/>
  <c r="K25" i="27"/>
  <c r="L25" i="27"/>
  <c r="M25" i="27"/>
  <c r="N25" i="27"/>
  <c r="O25" i="27"/>
  <c r="F26" i="27"/>
  <c r="G26" i="27"/>
  <c r="H26" i="27"/>
  <c r="I26" i="27"/>
  <c r="J26" i="27"/>
  <c r="K26" i="27"/>
  <c r="L26" i="27"/>
  <c r="M26" i="27"/>
  <c r="N26" i="27"/>
  <c r="F23" i="10"/>
  <c r="G23" i="10"/>
  <c r="H23" i="10"/>
  <c r="I23" i="10"/>
  <c r="J23" i="10"/>
  <c r="K23" i="10"/>
  <c r="L23" i="10"/>
  <c r="M23" i="10"/>
  <c r="N23" i="10"/>
  <c r="O23" i="10"/>
  <c r="P23" i="10"/>
  <c r="Q23" i="10"/>
  <c r="F24" i="10"/>
  <c r="G24" i="10"/>
  <c r="H24" i="10"/>
  <c r="I24" i="10"/>
  <c r="J24" i="10"/>
  <c r="K24" i="10"/>
  <c r="L24" i="10"/>
  <c r="M24" i="10"/>
  <c r="N24" i="10"/>
  <c r="O24" i="10"/>
  <c r="P24" i="10"/>
  <c r="F25" i="10"/>
  <c r="G25" i="10"/>
  <c r="H25" i="10"/>
  <c r="I25" i="10"/>
  <c r="J25" i="10"/>
  <c r="K25" i="10"/>
  <c r="L25" i="10"/>
  <c r="M25" i="10"/>
  <c r="N25" i="10"/>
  <c r="O25" i="10"/>
  <c r="F26" i="10"/>
  <c r="G26" i="10"/>
  <c r="H26" i="10"/>
  <c r="I26" i="10"/>
  <c r="J26" i="10"/>
  <c r="K26" i="10"/>
  <c r="L26" i="10"/>
  <c r="M26" i="10"/>
  <c r="N26" i="10"/>
  <c r="F23" i="14"/>
  <c r="G23" i="14"/>
  <c r="H23" i="14"/>
  <c r="I23" i="14"/>
  <c r="J23" i="14"/>
  <c r="K23" i="14"/>
  <c r="L23" i="14"/>
  <c r="M23" i="14"/>
  <c r="N23" i="14"/>
  <c r="O23" i="14"/>
  <c r="P23" i="14"/>
  <c r="Q23" i="14"/>
  <c r="F24" i="14"/>
  <c r="G24" i="14"/>
  <c r="H24" i="14"/>
  <c r="I24" i="14"/>
  <c r="J24" i="14"/>
  <c r="K24" i="14"/>
  <c r="L24" i="14"/>
  <c r="M24" i="14"/>
  <c r="N24" i="14"/>
  <c r="O24" i="14"/>
  <c r="P24" i="14"/>
  <c r="F25" i="14"/>
  <c r="G25" i="14"/>
  <c r="H25" i="14"/>
  <c r="I25" i="14"/>
  <c r="J25" i="14"/>
  <c r="K25" i="14"/>
  <c r="L25" i="14"/>
  <c r="M25" i="14"/>
  <c r="N25" i="14"/>
  <c r="O25" i="14"/>
  <c r="F26" i="14"/>
  <c r="G26" i="14"/>
  <c r="H26" i="14"/>
  <c r="I26" i="14"/>
  <c r="J26" i="14"/>
  <c r="K26" i="14"/>
  <c r="L26" i="14"/>
  <c r="M26" i="14"/>
  <c r="N26" i="14"/>
  <c r="F23" i="36"/>
  <c r="G23" i="36"/>
  <c r="H23" i="36"/>
  <c r="I23" i="36"/>
  <c r="J23" i="36"/>
  <c r="K23" i="36"/>
  <c r="L23" i="36"/>
  <c r="M23" i="36"/>
  <c r="N23" i="36"/>
  <c r="O23" i="36"/>
  <c r="P23" i="36"/>
  <c r="Q23" i="36"/>
  <c r="F24" i="36"/>
  <c r="G24" i="36"/>
  <c r="H24" i="36"/>
  <c r="I24" i="36"/>
  <c r="J24" i="36"/>
  <c r="K24" i="36"/>
  <c r="L24" i="36"/>
  <c r="M24" i="36"/>
  <c r="N24" i="36"/>
  <c r="O24" i="36"/>
  <c r="P24" i="36"/>
  <c r="F25" i="36"/>
  <c r="G25" i="36"/>
  <c r="H25" i="36"/>
  <c r="I25" i="36"/>
  <c r="J25" i="36"/>
  <c r="K25" i="36"/>
  <c r="L25" i="36"/>
  <c r="M25" i="36"/>
  <c r="N25" i="36"/>
  <c r="O25" i="36"/>
  <c r="F26" i="36"/>
  <c r="G26" i="36"/>
  <c r="H26" i="36"/>
  <c r="I26" i="36"/>
  <c r="J26" i="36"/>
  <c r="K26" i="36"/>
  <c r="L26" i="36"/>
  <c r="M26" i="36"/>
  <c r="N26" i="36"/>
  <c r="F23" i="32"/>
  <c r="G23" i="32"/>
  <c r="H23" i="32"/>
  <c r="I23" i="32"/>
  <c r="J23" i="32"/>
  <c r="K23" i="32"/>
  <c r="L23" i="32"/>
  <c r="M23" i="32"/>
  <c r="N23" i="32"/>
  <c r="O23" i="32"/>
  <c r="P23" i="32"/>
  <c r="F24" i="32"/>
  <c r="G24" i="32"/>
  <c r="H24" i="32"/>
  <c r="I24" i="32"/>
  <c r="J24" i="32"/>
  <c r="K24" i="32"/>
  <c r="L24" i="32"/>
  <c r="M24" i="32"/>
  <c r="N24" i="32"/>
  <c r="O24" i="32"/>
  <c r="F25" i="32"/>
  <c r="G25" i="32"/>
  <c r="H25" i="32"/>
  <c r="I25" i="32"/>
  <c r="J25" i="32"/>
  <c r="K25" i="32"/>
  <c r="L25" i="32"/>
  <c r="M25" i="32"/>
  <c r="N25" i="32"/>
  <c r="F26" i="32"/>
  <c r="G26" i="32"/>
  <c r="H26" i="32"/>
  <c r="I26" i="32"/>
  <c r="J26" i="32"/>
  <c r="K26" i="32"/>
  <c r="L26" i="32"/>
  <c r="M26" i="32"/>
  <c r="F23" i="12"/>
  <c r="G23" i="12"/>
  <c r="H23" i="12"/>
  <c r="I23" i="12"/>
  <c r="J23" i="12"/>
  <c r="K23" i="12"/>
  <c r="L23" i="12"/>
  <c r="M23" i="12"/>
  <c r="N23" i="12"/>
  <c r="O23" i="12"/>
  <c r="P23" i="12"/>
  <c r="Q23" i="12"/>
  <c r="F24" i="12"/>
  <c r="G24" i="12"/>
  <c r="H24" i="12"/>
  <c r="I24" i="12"/>
  <c r="J24" i="12"/>
  <c r="K24" i="12"/>
  <c r="L24" i="12"/>
  <c r="M24" i="12"/>
  <c r="N24" i="12"/>
  <c r="O24" i="12"/>
  <c r="P24" i="12"/>
  <c r="F25" i="12"/>
  <c r="G25" i="12"/>
  <c r="H25" i="12"/>
  <c r="I25" i="12"/>
  <c r="J25" i="12"/>
  <c r="K25" i="12"/>
  <c r="L25" i="12"/>
  <c r="M25" i="12"/>
  <c r="N25" i="12"/>
  <c r="O25" i="12"/>
  <c r="F26" i="12"/>
  <c r="G26" i="12"/>
  <c r="H26" i="12"/>
  <c r="I26" i="12"/>
  <c r="J26" i="12"/>
  <c r="K26" i="12"/>
  <c r="L26" i="12"/>
  <c r="M26" i="12"/>
  <c r="N26" i="12"/>
  <c r="F23" i="23"/>
  <c r="G23" i="23"/>
  <c r="H23" i="23"/>
  <c r="I23" i="23"/>
  <c r="J23" i="23"/>
  <c r="K23" i="23"/>
  <c r="L23" i="23"/>
  <c r="M23" i="23"/>
  <c r="N23" i="23"/>
  <c r="O23" i="23"/>
  <c r="P23" i="23"/>
  <c r="Q23" i="23"/>
  <c r="F24" i="23"/>
  <c r="G24" i="23"/>
  <c r="H24" i="23"/>
  <c r="I24" i="23"/>
  <c r="J24" i="23"/>
  <c r="K24" i="23"/>
  <c r="L24" i="23"/>
  <c r="M24" i="23"/>
  <c r="N24" i="23"/>
  <c r="O24" i="23"/>
  <c r="P24" i="23"/>
  <c r="F25" i="23"/>
  <c r="G25" i="23"/>
  <c r="H25" i="23"/>
  <c r="I25" i="23"/>
  <c r="J25" i="23"/>
  <c r="K25" i="23"/>
  <c r="L25" i="23"/>
  <c r="M25" i="23"/>
  <c r="N25" i="23"/>
  <c r="O25" i="23"/>
  <c r="F26" i="23"/>
  <c r="G26" i="23"/>
  <c r="H26" i="23"/>
  <c r="I26" i="23"/>
  <c r="J26" i="23"/>
  <c r="K26" i="23"/>
  <c r="L26" i="23"/>
  <c r="M26" i="23"/>
  <c r="N26" i="23"/>
  <c r="F23" i="6"/>
  <c r="G23" i="6"/>
  <c r="H23" i="6"/>
  <c r="I23" i="6"/>
  <c r="J23" i="6"/>
  <c r="K23" i="6"/>
  <c r="L23" i="6"/>
  <c r="M23" i="6"/>
  <c r="N23" i="6"/>
  <c r="O23" i="6"/>
  <c r="P23" i="6"/>
  <c r="Q23" i="6"/>
  <c r="F24" i="6"/>
  <c r="G24" i="6"/>
  <c r="H24" i="6"/>
  <c r="I24" i="6"/>
  <c r="J24" i="6"/>
  <c r="K24" i="6"/>
  <c r="L24" i="6"/>
  <c r="M24" i="6"/>
  <c r="N24" i="6"/>
  <c r="O24" i="6"/>
  <c r="P24" i="6"/>
  <c r="F25" i="6"/>
  <c r="G25" i="6"/>
  <c r="H25" i="6"/>
  <c r="I25" i="6"/>
  <c r="J25" i="6"/>
  <c r="K25" i="6"/>
  <c r="L25" i="6"/>
  <c r="M25" i="6"/>
  <c r="N25" i="6"/>
  <c r="O25" i="6"/>
  <c r="F26" i="6"/>
  <c r="G26" i="6"/>
  <c r="H26" i="6"/>
  <c r="I26" i="6"/>
  <c r="J26" i="6"/>
  <c r="K26" i="6"/>
  <c r="L26" i="6"/>
  <c r="M26" i="6"/>
  <c r="N26" i="6"/>
  <c r="F23" i="19"/>
  <c r="G23" i="19"/>
  <c r="H23" i="19"/>
  <c r="I23" i="19"/>
  <c r="J23" i="19"/>
  <c r="K23" i="19"/>
  <c r="L23" i="19"/>
  <c r="M23" i="19"/>
  <c r="N23" i="19"/>
  <c r="O23" i="19"/>
  <c r="P23" i="19"/>
  <c r="Q23" i="19"/>
  <c r="F24" i="19"/>
  <c r="G24" i="19"/>
  <c r="H24" i="19"/>
  <c r="I24" i="19"/>
  <c r="J24" i="19"/>
  <c r="K24" i="19"/>
  <c r="L24" i="19"/>
  <c r="M24" i="19"/>
  <c r="N24" i="19"/>
  <c r="O24" i="19"/>
  <c r="P24" i="19"/>
  <c r="F25" i="19"/>
  <c r="G25" i="19"/>
  <c r="H25" i="19"/>
  <c r="I25" i="19"/>
  <c r="J25" i="19"/>
  <c r="K25" i="19"/>
  <c r="L25" i="19"/>
  <c r="M25" i="19"/>
  <c r="N25" i="19"/>
  <c r="O25" i="19"/>
  <c r="F26" i="19"/>
  <c r="G26" i="19"/>
  <c r="H26" i="19"/>
  <c r="I26" i="19"/>
  <c r="J26" i="19"/>
  <c r="K26" i="19"/>
  <c r="L26" i="19"/>
  <c r="M26" i="19"/>
  <c r="N26" i="19"/>
  <c r="F23" i="9"/>
  <c r="G23" i="9"/>
  <c r="H23" i="9"/>
  <c r="I23" i="9"/>
  <c r="J23" i="9"/>
  <c r="K23" i="9"/>
  <c r="L23" i="9"/>
  <c r="M23" i="9"/>
  <c r="N23" i="9"/>
  <c r="O23" i="9"/>
  <c r="P23" i="9"/>
  <c r="Q23" i="9"/>
  <c r="F24" i="9"/>
  <c r="G24" i="9"/>
  <c r="H24" i="9"/>
  <c r="I24" i="9"/>
  <c r="J24" i="9"/>
  <c r="K24" i="9"/>
  <c r="L24" i="9"/>
  <c r="M24" i="9"/>
  <c r="N24" i="9"/>
  <c r="O24" i="9"/>
  <c r="P24" i="9"/>
  <c r="F25" i="9"/>
  <c r="G25" i="9"/>
  <c r="H25" i="9"/>
  <c r="I25" i="9"/>
  <c r="J25" i="9"/>
  <c r="K25" i="9"/>
  <c r="L25" i="9"/>
  <c r="M25" i="9"/>
  <c r="N25" i="9"/>
  <c r="O25" i="9"/>
  <c r="F26" i="9"/>
  <c r="G26" i="9"/>
  <c r="H26" i="9"/>
  <c r="I26" i="9"/>
  <c r="J26" i="9"/>
  <c r="K26" i="9"/>
  <c r="L26" i="9"/>
  <c r="M26" i="9"/>
  <c r="N26" i="9"/>
  <c r="F23" i="8"/>
  <c r="G23" i="8"/>
  <c r="H23" i="8"/>
  <c r="I23" i="8"/>
  <c r="J23" i="8"/>
  <c r="K23" i="8"/>
  <c r="L23" i="8"/>
  <c r="M23" i="8"/>
  <c r="N23" i="8"/>
  <c r="O23" i="8"/>
  <c r="P23" i="8"/>
  <c r="Q23" i="8"/>
  <c r="F24" i="8"/>
  <c r="G24" i="8"/>
  <c r="H24" i="8"/>
  <c r="I24" i="8"/>
  <c r="J24" i="8"/>
  <c r="K24" i="8"/>
  <c r="L24" i="8"/>
  <c r="M24" i="8"/>
  <c r="N24" i="8"/>
  <c r="O24" i="8"/>
  <c r="P24" i="8"/>
  <c r="F25" i="8"/>
  <c r="G25" i="8"/>
  <c r="H25" i="8"/>
  <c r="I25" i="8"/>
  <c r="J25" i="8"/>
  <c r="K25" i="8"/>
  <c r="L25" i="8"/>
  <c r="M25" i="8"/>
  <c r="N25" i="8"/>
  <c r="O25" i="8"/>
  <c r="F26" i="8"/>
  <c r="G26" i="8"/>
  <c r="H26" i="8"/>
  <c r="I26" i="8"/>
  <c r="J26" i="8"/>
  <c r="K26" i="8"/>
  <c r="L26" i="8"/>
  <c r="M26" i="8"/>
  <c r="N26" i="8"/>
  <c r="F40" i="28"/>
  <c r="G40" i="28"/>
  <c r="H40" i="28"/>
  <c r="I40" i="28"/>
  <c r="J40" i="28"/>
  <c r="K40" i="28"/>
  <c r="L40" i="28"/>
  <c r="M40" i="28"/>
  <c r="N40" i="28"/>
  <c r="O40" i="28"/>
  <c r="P40" i="28"/>
  <c r="Q40" i="28"/>
  <c r="F41" i="28"/>
  <c r="G41" i="28"/>
  <c r="H41" i="28"/>
  <c r="I41" i="28"/>
  <c r="J41" i="28"/>
  <c r="K41" i="28"/>
  <c r="L41" i="28"/>
  <c r="M41" i="28"/>
  <c r="N41" i="28"/>
  <c r="O41" i="28"/>
  <c r="P41" i="28"/>
  <c r="F42" i="28"/>
  <c r="G42" i="28"/>
  <c r="H42" i="28"/>
  <c r="I42" i="28"/>
  <c r="J42" i="28"/>
  <c r="K42" i="28"/>
  <c r="L42" i="28"/>
  <c r="M42" i="28"/>
  <c r="N42" i="28"/>
  <c r="O42" i="28"/>
  <c r="F43" i="28"/>
  <c r="G43" i="28"/>
  <c r="H43" i="28"/>
  <c r="I43" i="28"/>
  <c r="J43" i="28"/>
  <c r="K43" i="28"/>
  <c r="L43" i="28"/>
  <c r="M43" i="28"/>
  <c r="N43" i="28"/>
  <c r="F40" i="29"/>
  <c r="G40" i="29"/>
  <c r="H40" i="29"/>
  <c r="AC3" i="29" s="1"/>
  <c r="I40" i="29"/>
  <c r="J40" i="29"/>
  <c r="K40" i="29"/>
  <c r="L40" i="29"/>
  <c r="M40" i="29"/>
  <c r="N40" i="29"/>
  <c r="O40" i="29"/>
  <c r="P40" i="29"/>
  <c r="Q40" i="29"/>
  <c r="F41" i="29"/>
  <c r="G41" i="29"/>
  <c r="H41" i="29"/>
  <c r="I41" i="29"/>
  <c r="J41" i="29"/>
  <c r="K41" i="29"/>
  <c r="L41" i="29"/>
  <c r="M41" i="29"/>
  <c r="N41" i="29"/>
  <c r="O41" i="29"/>
  <c r="P41" i="29"/>
  <c r="F42" i="29"/>
  <c r="G42" i="29"/>
  <c r="H42" i="29"/>
  <c r="I42" i="29"/>
  <c r="J42" i="29"/>
  <c r="K42" i="29"/>
  <c r="L42" i="29"/>
  <c r="M42" i="29"/>
  <c r="N42" i="29"/>
  <c r="O42" i="29"/>
  <c r="F43" i="29"/>
  <c r="G43" i="29"/>
  <c r="H43" i="29"/>
  <c r="AF3" i="29" s="1"/>
  <c r="I43" i="29"/>
  <c r="J43" i="29"/>
  <c r="K43" i="29"/>
  <c r="L43" i="29"/>
  <c r="M43" i="29"/>
  <c r="N43" i="29"/>
  <c r="F40" i="15"/>
  <c r="G40" i="15"/>
  <c r="H40" i="15"/>
  <c r="I40" i="15"/>
  <c r="J40" i="15"/>
  <c r="K40" i="15"/>
  <c r="L40" i="15"/>
  <c r="M40" i="15"/>
  <c r="N40" i="15"/>
  <c r="O40" i="15"/>
  <c r="P40" i="15"/>
  <c r="Q40" i="15"/>
  <c r="F41" i="15"/>
  <c r="G41" i="15"/>
  <c r="H41" i="15"/>
  <c r="I41" i="15"/>
  <c r="J41" i="15"/>
  <c r="K41" i="15"/>
  <c r="L41" i="15"/>
  <c r="M41" i="15"/>
  <c r="N41" i="15"/>
  <c r="O41" i="15"/>
  <c r="P41" i="15"/>
  <c r="F42" i="15"/>
  <c r="G42" i="15"/>
  <c r="H42" i="15"/>
  <c r="I42" i="15"/>
  <c r="J42" i="15"/>
  <c r="K42" i="15"/>
  <c r="L42" i="15"/>
  <c r="M42" i="15"/>
  <c r="N42" i="15"/>
  <c r="O42" i="15"/>
  <c r="F43" i="15"/>
  <c r="G43" i="15"/>
  <c r="H43" i="15"/>
  <c r="I43" i="15"/>
  <c r="J43" i="15"/>
  <c r="K43" i="15"/>
  <c r="L43" i="15"/>
  <c r="J6" i="15" s="1"/>
  <c r="M43" i="15"/>
  <c r="N43" i="15"/>
  <c r="F40" i="4"/>
  <c r="G40" i="4"/>
  <c r="H40" i="4"/>
  <c r="I40" i="4"/>
  <c r="J40" i="4"/>
  <c r="K40" i="4"/>
  <c r="L40" i="4"/>
  <c r="M40" i="4"/>
  <c r="N40" i="4"/>
  <c r="O40" i="4"/>
  <c r="P40" i="4"/>
  <c r="Q40" i="4"/>
  <c r="F41" i="4"/>
  <c r="G41" i="4"/>
  <c r="H41" i="4"/>
  <c r="I41" i="4"/>
  <c r="J41" i="4"/>
  <c r="K41" i="4"/>
  <c r="L41" i="4"/>
  <c r="M41" i="4"/>
  <c r="N41" i="4"/>
  <c r="O41" i="4"/>
  <c r="P41" i="4"/>
  <c r="F42" i="4"/>
  <c r="G42" i="4"/>
  <c r="H42" i="4"/>
  <c r="I42" i="4"/>
  <c r="J42" i="4"/>
  <c r="K42" i="4"/>
  <c r="L42" i="4"/>
  <c r="M42" i="4"/>
  <c r="N42" i="4"/>
  <c r="O42" i="4"/>
  <c r="F43" i="4"/>
  <c r="G43" i="4"/>
  <c r="H43" i="4"/>
  <c r="I43" i="4"/>
  <c r="J43" i="4"/>
  <c r="K43" i="4"/>
  <c r="L43" i="4"/>
  <c r="M43" i="4"/>
  <c r="N43" i="4"/>
  <c r="F40" i="18"/>
  <c r="G40" i="18"/>
  <c r="H40" i="18"/>
  <c r="I40" i="18"/>
  <c r="J40" i="18"/>
  <c r="K40" i="18"/>
  <c r="L40" i="18"/>
  <c r="M40" i="18"/>
  <c r="N40" i="18"/>
  <c r="O40" i="18"/>
  <c r="P40" i="18"/>
  <c r="Q40" i="18"/>
  <c r="F41" i="18"/>
  <c r="G41" i="18"/>
  <c r="H41" i="18"/>
  <c r="I41" i="18"/>
  <c r="J41" i="18"/>
  <c r="K41" i="18"/>
  <c r="L41" i="18"/>
  <c r="M41" i="18"/>
  <c r="N41" i="18"/>
  <c r="O41" i="18"/>
  <c r="P41" i="18"/>
  <c r="F42" i="18"/>
  <c r="G42" i="18"/>
  <c r="H42" i="18"/>
  <c r="I42" i="18"/>
  <c r="J42" i="18"/>
  <c r="K42" i="18"/>
  <c r="L42" i="18"/>
  <c r="M42" i="18"/>
  <c r="N42" i="18"/>
  <c r="O42" i="18"/>
  <c r="F43" i="18"/>
  <c r="G43" i="18"/>
  <c r="H43" i="18"/>
  <c r="I43" i="18"/>
  <c r="J43" i="18"/>
  <c r="K43" i="18"/>
  <c r="L43" i="18"/>
  <c r="M43" i="18"/>
  <c r="N43" i="18"/>
  <c r="F40" i="13"/>
  <c r="G40" i="13"/>
  <c r="H40" i="13"/>
  <c r="I40" i="13"/>
  <c r="J40" i="13"/>
  <c r="K40" i="13"/>
  <c r="L40" i="13"/>
  <c r="M40" i="13"/>
  <c r="N40" i="13"/>
  <c r="O40" i="13"/>
  <c r="P40" i="13"/>
  <c r="Q40" i="13"/>
  <c r="F41" i="13"/>
  <c r="G41" i="13"/>
  <c r="H41" i="13"/>
  <c r="I41" i="13"/>
  <c r="J41" i="13"/>
  <c r="K41" i="13"/>
  <c r="L41" i="13"/>
  <c r="M41" i="13"/>
  <c r="N41" i="13"/>
  <c r="O41" i="13"/>
  <c r="P41" i="13"/>
  <c r="F42" i="13"/>
  <c r="G42" i="13"/>
  <c r="H42" i="13"/>
  <c r="I42" i="13"/>
  <c r="J42" i="13"/>
  <c r="K42" i="13"/>
  <c r="L42" i="13"/>
  <c r="M42" i="13"/>
  <c r="N42" i="13"/>
  <c r="O42" i="13"/>
  <c r="F43" i="13"/>
  <c r="G43" i="13"/>
  <c r="H43" i="13"/>
  <c r="I43" i="13"/>
  <c r="J43" i="13"/>
  <c r="K43" i="13"/>
  <c r="L43" i="13"/>
  <c r="M43" i="13"/>
  <c r="N43" i="13"/>
  <c r="F40" i="11"/>
  <c r="G40" i="11"/>
  <c r="H40" i="11"/>
  <c r="I40" i="11"/>
  <c r="J40" i="11"/>
  <c r="K40" i="11"/>
  <c r="L40" i="11"/>
  <c r="M40" i="11"/>
  <c r="N40" i="11"/>
  <c r="O40" i="11"/>
  <c r="P40" i="11"/>
  <c r="Q40" i="11"/>
  <c r="F41" i="11"/>
  <c r="G41" i="11"/>
  <c r="H41" i="11"/>
  <c r="I41" i="11"/>
  <c r="J41" i="11"/>
  <c r="K41" i="11"/>
  <c r="L41" i="11"/>
  <c r="M41" i="11"/>
  <c r="N41" i="11"/>
  <c r="O41" i="11"/>
  <c r="P41" i="11"/>
  <c r="F42" i="11"/>
  <c r="G42" i="11"/>
  <c r="H42" i="11"/>
  <c r="I42" i="11"/>
  <c r="J42" i="11"/>
  <c r="K42" i="11"/>
  <c r="L42" i="11"/>
  <c r="M42" i="11"/>
  <c r="N42" i="11"/>
  <c r="O42" i="11"/>
  <c r="F43" i="11"/>
  <c r="G43" i="11"/>
  <c r="H43" i="11"/>
  <c r="I43" i="11"/>
  <c r="J43" i="11"/>
  <c r="K43" i="11"/>
  <c r="L43" i="11"/>
  <c r="M43" i="11"/>
  <c r="N43" i="11"/>
  <c r="F40" i="10"/>
  <c r="G40" i="10"/>
  <c r="H40" i="10"/>
  <c r="I40" i="10"/>
  <c r="J40" i="10"/>
  <c r="K40" i="10"/>
  <c r="L40" i="10"/>
  <c r="M40" i="10"/>
  <c r="N40" i="10"/>
  <c r="O40" i="10"/>
  <c r="P40" i="10"/>
  <c r="Q40" i="10"/>
  <c r="F41" i="10"/>
  <c r="G41" i="10"/>
  <c r="H41" i="10"/>
  <c r="I41" i="10"/>
  <c r="J41" i="10"/>
  <c r="K41" i="10"/>
  <c r="L41" i="10"/>
  <c r="M41" i="10"/>
  <c r="N41" i="10"/>
  <c r="O41" i="10"/>
  <c r="P41" i="10"/>
  <c r="F42" i="10"/>
  <c r="G42" i="10"/>
  <c r="H42" i="10"/>
  <c r="I42" i="10"/>
  <c r="J42" i="10"/>
  <c r="K42" i="10"/>
  <c r="L42" i="10"/>
  <c r="M42" i="10"/>
  <c r="N42" i="10"/>
  <c r="O42" i="10"/>
  <c r="F43" i="10"/>
  <c r="G43" i="10"/>
  <c r="H43" i="10"/>
  <c r="I43" i="10"/>
  <c r="J43" i="10"/>
  <c r="K43" i="10"/>
  <c r="L43" i="10"/>
  <c r="M43" i="10"/>
  <c r="N43" i="10"/>
  <c r="F40" i="14"/>
  <c r="G40" i="14"/>
  <c r="H40" i="14"/>
  <c r="I40" i="14"/>
  <c r="J40" i="14"/>
  <c r="K40" i="14"/>
  <c r="L40" i="14"/>
  <c r="M40" i="14"/>
  <c r="N40" i="14"/>
  <c r="O40" i="14"/>
  <c r="P40" i="14"/>
  <c r="Q40" i="14"/>
  <c r="F41" i="14"/>
  <c r="G41" i="14"/>
  <c r="H41" i="14"/>
  <c r="I41" i="14"/>
  <c r="J41" i="14"/>
  <c r="K41" i="14"/>
  <c r="L41" i="14"/>
  <c r="M41" i="14"/>
  <c r="N41" i="14"/>
  <c r="O41" i="14"/>
  <c r="P41" i="14"/>
  <c r="F42" i="14"/>
  <c r="G42" i="14"/>
  <c r="H42" i="14"/>
  <c r="I42" i="14"/>
  <c r="J42" i="14"/>
  <c r="K42" i="14"/>
  <c r="L42" i="14"/>
  <c r="M42" i="14"/>
  <c r="N42" i="14"/>
  <c r="O42" i="14"/>
  <c r="F43" i="14"/>
  <c r="G43" i="14"/>
  <c r="H43" i="14"/>
  <c r="I43" i="14"/>
  <c r="J43" i="14"/>
  <c r="K43" i="14"/>
  <c r="L43" i="14"/>
  <c r="M43" i="14"/>
  <c r="N43" i="14"/>
  <c r="F40" i="36"/>
  <c r="G40" i="36"/>
  <c r="H40" i="36"/>
  <c r="I40" i="36"/>
  <c r="J40" i="36"/>
  <c r="K40" i="36"/>
  <c r="L40" i="36"/>
  <c r="M40" i="36"/>
  <c r="N40" i="36"/>
  <c r="O40" i="36"/>
  <c r="P40" i="36"/>
  <c r="Q40" i="36"/>
  <c r="F41" i="36"/>
  <c r="G41" i="36"/>
  <c r="H41" i="36"/>
  <c r="I41" i="36"/>
  <c r="J41" i="36"/>
  <c r="K41" i="36"/>
  <c r="L41" i="36"/>
  <c r="M41" i="36"/>
  <c r="N41" i="36"/>
  <c r="O41" i="36"/>
  <c r="P41" i="36"/>
  <c r="F42" i="36"/>
  <c r="G42" i="36"/>
  <c r="H42" i="36"/>
  <c r="I42" i="36"/>
  <c r="J42" i="36"/>
  <c r="K42" i="36"/>
  <c r="L42" i="36"/>
  <c r="M42" i="36"/>
  <c r="N42" i="36"/>
  <c r="O42" i="36"/>
  <c r="F43" i="36"/>
  <c r="G43" i="36"/>
  <c r="H43" i="36"/>
  <c r="I43" i="36"/>
  <c r="J43" i="36"/>
  <c r="K43" i="36"/>
  <c r="L43" i="36"/>
  <c r="M43" i="36"/>
  <c r="N43" i="36"/>
  <c r="F40" i="32"/>
  <c r="G40" i="32"/>
  <c r="H40" i="32"/>
  <c r="I40" i="32"/>
  <c r="J40" i="32"/>
  <c r="K40" i="32"/>
  <c r="L40" i="32"/>
  <c r="M40" i="32"/>
  <c r="N40" i="32"/>
  <c r="O40" i="32"/>
  <c r="F41" i="32"/>
  <c r="G41" i="32"/>
  <c r="H41" i="32"/>
  <c r="I41" i="32"/>
  <c r="J41" i="32"/>
  <c r="K41" i="32"/>
  <c r="L41" i="32"/>
  <c r="M41" i="32"/>
  <c r="N41" i="32"/>
  <c r="F42" i="32"/>
  <c r="G42" i="32"/>
  <c r="H42" i="32"/>
  <c r="I42" i="32"/>
  <c r="J42" i="32"/>
  <c r="K42" i="32"/>
  <c r="L42" i="32"/>
  <c r="M42" i="32"/>
  <c r="F43" i="32"/>
  <c r="G43" i="32"/>
  <c r="H43" i="32"/>
  <c r="I43" i="32"/>
  <c r="J43" i="32"/>
  <c r="K43" i="32"/>
  <c r="L43" i="32"/>
  <c r="J3" i="15"/>
  <c r="R3" i="15"/>
  <c r="R9" i="29"/>
  <c r="U5" i="15"/>
  <c r="T2" i="15"/>
  <c r="S2" i="15"/>
  <c r="G2" i="15"/>
  <c r="I2" i="29"/>
  <c r="AE2" i="29"/>
  <c r="H2" i="29"/>
  <c r="AD8" i="29"/>
  <c r="R8" i="29"/>
  <c r="K54" i="16"/>
  <c r="O59" i="16"/>
  <c r="N59" i="16"/>
  <c r="M59" i="16"/>
  <c r="K10" i="16" s="1"/>
  <c r="L59" i="16"/>
  <c r="K7" i="16" s="1"/>
  <c r="K59" i="16"/>
  <c r="J59" i="16"/>
  <c r="I59" i="16"/>
  <c r="H59" i="16"/>
  <c r="G59" i="16"/>
  <c r="F59" i="16"/>
  <c r="E59" i="16"/>
  <c r="N58" i="16"/>
  <c r="K58" i="16"/>
  <c r="J58" i="16"/>
  <c r="G58" i="16"/>
  <c r="F58" i="16"/>
  <c r="O56" i="16"/>
  <c r="K56" i="16"/>
  <c r="H4" i="16" s="1"/>
  <c r="G56" i="16"/>
  <c r="Q54" i="16"/>
  <c r="P54" i="16"/>
  <c r="O54" i="16"/>
  <c r="N54" i="16"/>
  <c r="M54" i="16"/>
  <c r="L54" i="16"/>
  <c r="F7" i="16" s="1"/>
  <c r="F4" i="16"/>
  <c r="J54" i="16"/>
  <c r="I54" i="16"/>
  <c r="H54" i="16"/>
  <c r="G54" i="16"/>
  <c r="F54" i="16"/>
  <c r="E54" i="16"/>
  <c r="Q53" i="16"/>
  <c r="P53" i="16"/>
  <c r="O53" i="16"/>
  <c r="N53" i="16"/>
  <c r="M53" i="16"/>
  <c r="L53" i="16"/>
  <c r="E7" i="16" s="1"/>
  <c r="K53" i="16"/>
  <c r="J53" i="16"/>
  <c r="I53" i="16"/>
  <c r="H53" i="16"/>
  <c r="G53" i="16"/>
  <c r="F53" i="16"/>
  <c r="E53" i="16"/>
  <c r="Q52" i="16"/>
  <c r="P52" i="16"/>
  <c r="O52" i="16"/>
  <c r="N52" i="16"/>
  <c r="M52" i="16"/>
  <c r="D10" i="16" s="1"/>
  <c r="L52" i="16"/>
  <c r="K52" i="16"/>
  <c r="D4" i="16" s="1"/>
  <c r="J52" i="16"/>
  <c r="I52" i="16"/>
  <c r="H52" i="16"/>
  <c r="G52" i="16"/>
  <c r="F52" i="16"/>
  <c r="E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Q50" i="16"/>
  <c r="P50" i="16"/>
  <c r="Q55" i="16" s="1"/>
  <c r="O50" i="16"/>
  <c r="P56" i="16" s="1"/>
  <c r="N50" i="16"/>
  <c r="O57" i="16" s="1"/>
  <c r="M50" i="16"/>
  <c r="N56" i="16" s="1"/>
  <c r="L50" i="16"/>
  <c r="M58" i="16" s="1"/>
  <c r="J10" i="16" s="1"/>
  <c r="K50" i="16"/>
  <c r="L58" i="16" s="1"/>
  <c r="J7" i="16" s="1"/>
  <c r="J50" i="16"/>
  <c r="K57" i="16" s="1"/>
  <c r="I4" i="16" s="1"/>
  <c r="I50" i="16"/>
  <c r="J56" i="16" s="1"/>
  <c r="H50" i="16"/>
  <c r="I58" i="16" s="1"/>
  <c r="G50" i="16"/>
  <c r="H58" i="16" s="1"/>
  <c r="F50" i="16"/>
  <c r="G57" i="16" s="1"/>
  <c r="E50" i="16"/>
  <c r="F56" i="16" s="1"/>
  <c r="O44" i="16"/>
  <c r="N44" i="16"/>
  <c r="M44" i="16"/>
  <c r="K9" i="16" s="1"/>
  <c r="L44" i="16"/>
  <c r="K6" i="16" s="1"/>
  <c r="K44" i="16"/>
  <c r="J44" i="16"/>
  <c r="I44" i="16"/>
  <c r="H44" i="16"/>
  <c r="G44" i="16"/>
  <c r="F44" i="16"/>
  <c r="E44" i="16"/>
  <c r="N43" i="16"/>
  <c r="K43" i="16"/>
  <c r="J43" i="16"/>
  <c r="G43" i="16"/>
  <c r="F43" i="16"/>
  <c r="O41" i="16"/>
  <c r="K41" i="16"/>
  <c r="H3" i="16" s="1"/>
  <c r="G41" i="16"/>
  <c r="Q39" i="16"/>
  <c r="P39" i="16"/>
  <c r="O39" i="16"/>
  <c r="N39" i="16"/>
  <c r="M39" i="16"/>
  <c r="L39" i="16"/>
  <c r="K39" i="16"/>
  <c r="F3" i="16" s="1"/>
  <c r="J39" i="16"/>
  <c r="I39" i="16"/>
  <c r="H39" i="16"/>
  <c r="G39" i="16"/>
  <c r="F39" i="16"/>
  <c r="E39" i="16"/>
  <c r="Q38" i="16"/>
  <c r="P38" i="16"/>
  <c r="O38" i="16"/>
  <c r="N38" i="16"/>
  <c r="M38" i="16"/>
  <c r="L38" i="16"/>
  <c r="E6" i="16" s="1"/>
  <c r="K38" i="16"/>
  <c r="J38" i="16"/>
  <c r="I38" i="16"/>
  <c r="H38" i="16"/>
  <c r="G38" i="16"/>
  <c r="F38" i="16"/>
  <c r="E38" i="16"/>
  <c r="Q37" i="16"/>
  <c r="P37" i="16"/>
  <c r="O37" i="16"/>
  <c r="N37" i="16"/>
  <c r="M37" i="16"/>
  <c r="D9" i="16" s="1"/>
  <c r="L37" i="16"/>
  <c r="K37" i="16"/>
  <c r="D3" i="16" s="1"/>
  <c r="J37" i="16"/>
  <c r="I37" i="16"/>
  <c r="H37" i="16"/>
  <c r="G37" i="16"/>
  <c r="F37" i="16"/>
  <c r="E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Q35" i="16"/>
  <c r="P35" i="16"/>
  <c r="Q40" i="16" s="1"/>
  <c r="O35" i="16"/>
  <c r="P41" i="16" s="1"/>
  <c r="N35" i="16"/>
  <c r="O42" i="16" s="1"/>
  <c r="M35" i="16"/>
  <c r="N41" i="16" s="1"/>
  <c r="L35" i="16"/>
  <c r="M43" i="16" s="1"/>
  <c r="J9" i="16" s="1"/>
  <c r="K35" i="16"/>
  <c r="L43" i="16" s="1"/>
  <c r="J6" i="16" s="1"/>
  <c r="J35" i="16"/>
  <c r="K42" i="16" s="1"/>
  <c r="I3" i="16" s="1"/>
  <c r="I35" i="16"/>
  <c r="J41" i="16" s="1"/>
  <c r="H35" i="16"/>
  <c r="I43" i="16" s="1"/>
  <c r="G35" i="16"/>
  <c r="H43" i="16" s="1"/>
  <c r="F35" i="16"/>
  <c r="G42" i="16" s="1"/>
  <c r="E35" i="16"/>
  <c r="F41" i="16" s="1"/>
  <c r="O27" i="16"/>
  <c r="N27" i="16"/>
  <c r="M27" i="16"/>
  <c r="L27" i="16"/>
  <c r="K27" i="16"/>
  <c r="J27" i="16"/>
  <c r="I27" i="16"/>
  <c r="H27" i="16"/>
  <c r="G27" i="16"/>
  <c r="F27" i="16"/>
  <c r="E27" i="16"/>
  <c r="O24" i="16"/>
  <c r="M24" i="16"/>
  <c r="K24" i="16"/>
  <c r="I24" i="16"/>
  <c r="G24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Q21" i="16"/>
  <c r="P21" i="16"/>
  <c r="O21" i="16"/>
  <c r="N21" i="16"/>
  <c r="M21" i="16"/>
  <c r="L21" i="16"/>
  <c r="E5" i="16" s="1"/>
  <c r="K21" i="16"/>
  <c r="J21" i="16"/>
  <c r="I21" i="16"/>
  <c r="H21" i="16"/>
  <c r="G21" i="16"/>
  <c r="F21" i="16"/>
  <c r="E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Q18" i="16"/>
  <c r="Q23" i="16" s="1"/>
  <c r="P18" i="16"/>
  <c r="O18" i="16"/>
  <c r="P24" i="16" s="1"/>
  <c r="N18" i="16"/>
  <c r="O25" i="16" s="1"/>
  <c r="M18" i="16"/>
  <c r="N24" i="16" s="1"/>
  <c r="L18" i="16"/>
  <c r="M26" i="16" s="1"/>
  <c r="J8" i="16" s="1"/>
  <c r="K18" i="16"/>
  <c r="L26" i="16" s="1"/>
  <c r="J5" i="16" s="1"/>
  <c r="J18" i="16"/>
  <c r="K25" i="16" s="1"/>
  <c r="I2" i="16" s="1"/>
  <c r="I18" i="16"/>
  <c r="J24" i="16" s="1"/>
  <c r="H18" i="16"/>
  <c r="I26" i="16" s="1"/>
  <c r="G18" i="16"/>
  <c r="H26" i="16" s="1"/>
  <c r="F18" i="16"/>
  <c r="G25" i="16" s="1"/>
  <c r="E18" i="16"/>
  <c r="F24" i="16" s="1"/>
  <c r="O59" i="8"/>
  <c r="N59" i="8"/>
  <c r="M59" i="8"/>
  <c r="L59" i="8"/>
  <c r="K59" i="8"/>
  <c r="J59" i="8"/>
  <c r="I59" i="8"/>
  <c r="H59" i="8"/>
  <c r="G59" i="8"/>
  <c r="F59" i="8"/>
  <c r="E59" i="8"/>
  <c r="N58" i="8"/>
  <c r="M58" i="8"/>
  <c r="L58" i="8"/>
  <c r="K58" i="8"/>
  <c r="J58" i="8"/>
  <c r="I58" i="8"/>
  <c r="H58" i="8"/>
  <c r="G58" i="8"/>
  <c r="F58" i="8"/>
  <c r="O57" i="8"/>
  <c r="N57" i="8"/>
  <c r="M57" i="8"/>
  <c r="L57" i="8"/>
  <c r="K57" i="8"/>
  <c r="J57" i="8"/>
  <c r="I57" i="8"/>
  <c r="H57" i="8"/>
  <c r="G57" i="8"/>
  <c r="F57" i="8"/>
  <c r="P56" i="8"/>
  <c r="O56" i="8"/>
  <c r="N56" i="8"/>
  <c r="M56" i="8"/>
  <c r="L56" i="8"/>
  <c r="K56" i="8"/>
  <c r="J56" i="8"/>
  <c r="I56" i="8"/>
  <c r="H56" i="8"/>
  <c r="G56" i="8"/>
  <c r="F56" i="8"/>
  <c r="Q55" i="8"/>
  <c r="P55" i="8"/>
  <c r="O55" i="8"/>
  <c r="N55" i="8"/>
  <c r="M55" i="8"/>
  <c r="L55" i="8"/>
  <c r="K55" i="8"/>
  <c r="J55" i="8"/>
  <c r="I55" i="8"/>
  <c r="H55" i="8"/>
  <c r="G55" i="8"/>
  <c r="F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O59" i="9"/>
  <c r="N59" i="9"/>
  <c r="M59" i="9"/>
  <c r="L59" i="9"/>
  <c r="K59" i="9"/>
  <c r="J59" i="9"/>
  <c r="I59" i="9"/>
  <c r="H59" i="9"/>
  <c r="G59" i="9"/>
  <c r="F59" i="9"/>
  <c r="E59" i="9"/>
  <c r="N58" i="9"/>
  <c r="M58" i="9"/>
  <c r="L58" i="9"/>
  <c r="K58" i="9"/>
  <c r="J58" i="9"/>
  <c r="I58" i="9"/>
  <c r="H58" i="9"/>
  <c r="G58" i="9"/>
  <c r="F58" i="9"/>
  <c r="O57" i="9"/>
  <c r="N57" i="9"/>
  <c r="M57" i="9"/>
  <c r="L57" i="9"/>
  <c r="K57" i="9"/>
  <c r="J57" i="9"/>
  <c r="I57" i="9"/>
  <c r="H57" i="9"/>
  <c r="G57" i="9"/>
  <c r="F57" i="9"/>
  <c r="P56" i="9"/>
  <c r="O56" i="9"/>
  <c r="N56" i="9"/>
  <c r="M56" i="9"/>
  <c r="L56" i="9"/>
  <c r="K56" i="9"/>
  <c r="J56" i="9"/>
  <c r="I56" i="9"/>
  <c r="H56" i="9"/>
  <c r="G56" i="9"/>
  <c r="F56" i="9"/>
  <c r="Q55" i="9"/>
  <c r="P55" i="9"/>
  <c r="O55" i="9"/>
  <c r="N55" i="9"/>
  <c r="M55" i="9"/>
  <c r="L55" i="9"/>
  <c r="K55" i="9"/>
  <c r="J55" i="9"/>
  <c r="I55" i="9"/>
  <c r="H55" i="9"/>
  <c r="G55" i="9"/>
  <c r="F55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O59" i="19"/>
  <c r="N59" i="19"/>
  <c r="M59" i="19"/>
  <c r="L59" i="19"/>
  <c r="K59" i="19"/>
  <c r="J59" i="19"/>
  <c r="I59" i="19"/>
  <c r="H59" i="19"/>
  <c r="G59" i="19"/>
  <c r="F59" i="19"/>
  <c r="E59" i="19"/>
  <c r="N58" i="19"/>
  <c r="M58" i="19"/>
  <c r="L58" i="19"/>
  <c r="K58" i="19"/>
  <c r="J58" i="19"/>
  <c r="I58" i="19"/>
  <c r="H58" i="19"/>
  <c r="G58" i="19"/>
  <c r="F58" i="19"/>
  <c r="O57" i="19"/>
  <c r="N57" i="19"/>
  <c r="M57" i="19"/>
  <c r="L57" i="19"/>
  <c r="K57" i="19"/>
  <c r="J57" i="19"/>
  <c r="I57" i="19"/>
  <c r="H57" i="19"/>
  <c r="G57" i="19"/>
  <c r="F57" i="19"/>
  <c r="P56" i="19"/>
  <c r="O56" i="19"/>
  <c r="N56" i="19"/>
  <c r="M56" i="19"/>
  <c r="L56" i="19"/>
  <c r="K56" i="19"/>
  <c r="J56" i="19"/>
  <c r="I56" i="19"/>
  <c r="H56" i="19"/>
  <c r="G56" i="19"/>
  <c r="F56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O59" i="6"/>
  <c r="N59" i="6"/>
  <c r="M59" i="6"/>
  <c r="L59" i="6"/>
  <c r="K59" i="6"/>
  <c r="J59" i="6"/>
  <c r="I59" i="6"/>
  <c r="H59" i="6"/>
  <c r="G59" i="6"/>
  <c r="F59" i="6"/>
  <c r="E59" i="6"/>
  <c r="N58" i="6"/>
  <c r="M58" i="6"/>
  <c r="L58" i="6"/>
  <c r="K58" i="6"/>
  <c r="J58" i="6"/>
  <c r="I58" i="6"/>
  <c r="H58" i="6"/>
  <c r="G58" i="6"/>
  <c r="F58" i="6"/>
  <c r="O57" i="6"/>
  <c r="N57" i="6"/>
  <c r="M57" i="6"/>
  <c r="L57" i="6"/>
  <c r="K57" i="6"/>
  <c r="J57" i="6"/>
  <c r="I57" i="6"/>
  <c r="H57" i="6"/>
  <c r="G57" i="6"/>
  <c r="F57" i="6"/>
  <c r="P56" i="6"/>
  <c r="O56" i="6"/>
  <c r="N56" i="6"/>
  <c r="M56" i="6"/>
  <c r="L56" i="6"/>
  <c r="K56" i="6"/>
  <c r="J56" i="6"/>
  <c r="I56" i="6"/>
  <c r="H56" i="6"/>
  <c r="G56" i="6"/>
  <c r="F56" i="6"/>
  <c r="Q55" i="6"/>
  <c r="P55" i="6"/>
  <c r="O55" i="6"/>
  <c r="N55" i="6"/>
  <c r="M55" i="6"/>
  <c r="L55" i="6"/>
  <c r="K55" i="6"/>
  <c r="J55" i="6"/>
  <c r="I55" i="6"/>
  <c r="H55" i="6"/>
  <c r="G55" i="6"/>
  <c r="F55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O59" i="23"/>
  <c r="N59" i="23"/>
  <c r="M59" i="23"/>
  <c r="L59" i="23"/>
  <c r="K59" i="23"/>
  <c r="J59" i="23"/>
  <c r="I59" i="23"/>
  <c r="H59" i="23"/>
  <c r="G59" i="23"/>
  <c r="F59" i="23"/>
  <c r="E59" i="23"/>
  <c r="N58" i="23"/>
  <c r="M58" i="23"/>
  <c r="L58" i="23"/>
  <c r="K58" i="23"/>
  <c r="J58" i="23"/>
  <c r="I58" i="23"/>
  <c r="H58" i="23"/>
  <c r="G58" i="23"/>
  <c r="F58" i="23"/>
  <c r="O57" i="23"/>
  <c r="N57" i="23"/>
  <c r="M57" i="23"/>
  <c r="L57" i="23"/>
  <c r="K57" i="23"/>
  <c r="J57" i="23"/>
  <c r="I57" i="23"/>
  <c r="H57" i="23"/>
  <c r="G57" i="23"/>
  <c r="F57" i="23"/>
  <c r="P56" i="23"/>
  <c r="O56" i="23"/>
  <c r="N56" i="23"/>
  <c r="M56" i="23"/>
  <c r="L56" i="23"/>
  <c r="K56" i="23"/>
  <c r="J56" i="23"/>
  <c r="I56" i="23"/>
  <c r="H56" i="23"/>
  <c r="G56" i="23"/>
  <c r="F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O59" i="12"/>
  <c r="N59" i="12"/>
  <c r="M59" i="12"/>
  <c r="L59" i="12"/>
  <c r="K59" i="12"/>
  <c r="J59" i="12"/>
  <c r="I59" i="12"/>
  <c r="H59" i="12"/>
  <c r="G59" i="12"/>
  <c r="F59" i="12"/>
  <c r="E59" i="12"/>
  <c r="N58" i="12"/>
  <c r="M58" i="12"/>
  <c r="L58" i="12"/>
  <c r="K58" i="12"/>
  <c r="J58" i="12"/>
  <c r="I58" i="12"/>
  <c r="H58" i="12"/>
  <c r="G58" i="12"/>
  <c r="F58" i="12"/>
  <c r="O57" i="12"/>
  <c r="N57" i="12"/>
  <c r="M57" i="12"/>
  <c r="L57" i="12"/>
  <c r="K57" i="12"/>
  <c r="J57" i="12"/>
  <c r="I57" i="12"/>
  <c r="H57" i="12"/>
  <c r="G57" i="12"/>
  <c r="F57" i="12"/>
  <c r="P56" i="12"/>
  <c r="O56" i="12"/>
  <c r="N56" i="12"/>
  <c r="M56" i="12"/>
  <c r="L56" i="12"/>
  <c r="K56" i="12"/>
  <c r="J56" i="12"/>
  <c r="I56" i="12"/>
  <c r="H56" i="12"/>
  <c r="G56" i="12"/>
  <c r="F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O59" i="10"/>
  <c r="N59" i="10"/>
  <c r="M59" i="10"/>
  <c r="L59" i="10"/>
  <c r="K59" i="10"/>
  <c r="J59" i="10"/>
  <c r="I59" i="10"/>
  <c r="H59" i="10"/>
  <c r="G59" i="10"/>
  <c r="F59" i="10"/>
  <c r="E59" i="10"/>
  <c r="N58" i="10"/>
  <c r="M58" i="10"/>
  <c r="L58" i="10"/>
  <c r="K58" i="10"/>
  <c r="J58" i="10"/>
  <c r="I58" i="10"/>
  <c r="H58" i="10"/>
  <c r="G58" i="10"/>
  <c r="F58" i="10"/>
  <c r="O57" i="10"/>
  <c r="N57" i="10"/>
  <c r="M57" i="10"/>
  <c r="L57" i="10"/>
  <c r="K57" i="10"/>
  <c r="J57" i="10"/>
  <c r="I57" i="10"/>
  <c r="H57" i="10"/>
  <c r="G57" i="10"/>
  <c r="F57" i="10"/>
  <c r="P56" i="10"/>
  <c r="O56" i="10"/>
  <c r="N56" i="10"/>
  <c r="M56" i="10"/>
  <c r="L56" i="10"/>
  <c r="K56" i="10"/>
  <c r="J56" i="10"/>
  <c r="I56" i="10"/>
  <c r="H56" i="10"/>
  <c r="G56" i="10"/>
  <c r="F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O59" i="14"/>
  <c r="N59" i="14"/>
  <c r="M59" i="14"/>
  <c r="L59" i="14"/>
  <c r="K59" i="14"/>
  <c r="J59" i="14"/>
  <c r="I59" i="14"/>
  <c r="H59" i="14"/>
  <c r="G59" i="14"/>
  <c r="F59" i="14"/>
  <c r="E59" i="14"/>
  <c r="N58" i="14"/>
  <c r="M58" i="14"/>
  <c r="L58" i="14"/>
  <c r="K58" i="14"/>
  <c r="J58" i="14"/>
  <c r="I58" i="14"/>
  <c r="H58" i="14"/>
  <c r="G58" i="14"/>
  <c r="F58" i="14"/>
  <c r="O57" i="14"/>
  <c r="N57" i="14"/>
  <c r="M57" i="14"/>
  <c r="L57" i="14"/>
  <c r="K57" i="14"/>
  <c r="J57" i="14"/>
  <c r="I57" i="14"/>
  <c r="H57" i="14"/>
  <c r="G57" i="14"/>
  <c r="F57" i="14"/>
  <c r="P56" i="14"/>
  <c r="O56" i="14"/>
  <c r="N56" i="14"/>
  <c r="M56" i="14"/>
  <c r="L56" i="14"/>
  <c r="K56" i="14"/>
  <c r="J56" i="14"/>
  <c r="I56" i="14"/>
  <c r="H56" i="14"/>
  <c r="G56" i="14"/>
  <c r="F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O59" i="11"/>
  <c r="N59" i="11"/>
  <c r="M59" i="11"/>
  <c r="L59" i="11"/>
  <c r="K59" i="11"/>
  <c r="J59" i="11"/>
  <c r="I59" i="11"/>
  <c r="H59" i="11"/>
  <c r="G59" i="11"/>
  <c r="F59" i="11"/>
  <c r="E59" i="11"/>
  <c r="N58" i="11"/>
  <c r="M58" i="11"/>
  <c r="L58" i="11"/>
  <c r="K58" i="11"/>
  <c r="J58" i="11"/>
  <c r="I58" i="11"/>
  <c r="H58" i="11"/>
  <c r="G58" i="11"/>
  <c r="F58" i="11"/>
  <c r="O57" i="11"/>
  <c r="N57" i="11"/>
  <c r="M57" i="11"/>
  <c r="L57" i="11"/>
  <c r="K57" i="11"/>
  <c r="J57" i="11"/>
  <c r="I57" i="11"/>
  <c r="H57" i="11"/>
  <c r="G57" i="11"/>
  <c r="F57" i="11"/>
  <c r="P56" i="11"/>
  <c r="O56" i="11"/>
  <c r="N56" i="11"/>
  <c r="M56" i="11"/>
  <c r="L56" i="11"/>
  <c r="K56" i="11"/>
  <c r="J56" i="11"/>
  <c r="I56" i="11"/>
  <c r="H56" i="11"/>
  <c r="G56" i="11"/>
  <c r="F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O59" i="13"/>
  <c r="N59" i="13"/>
  <c r="M59" i="13"/>
  <c r="L59" i="13"/>
  <c r="K59" i="13"/>
  <c r="J59" i="13"/>
  <c r="I59" i="13"/>
  <c r="H59" i="13"/>
  <c r="G59" i="13"/>
  <c r="F59" i="13"/>
  <c r="E59" i="13"/>
  <c r="N58" i="13"/>
  <c r="M58" i="13"/>
  <c r="L58" i="13"/>
  <c r="K58" i="13"/>
  <c r="J58" i="13"/>
  <c r="I58" i="13"/>
  <c r="H58" i="13"/>
  <c r="G58" i="13"/>
  <c r="F58" i="13"/>
  <c r="O57" i="13"/>
  <c r="N57" i="13"/>
  <c r="M57" i="13"/>
  <c r="L57" i="13"/>
  <c r="K57" i="13"/>
  <c r="J57" i="13"/>
  <c r="I57" i="13"/>
  <c r="H57" i="13"/>
  <c r="G57" i="13"/>
  <c r="F57" i="13"/>
  <c r="P56" i="13"/>
  <c r="O56" i="13"/>
  <c r="N56" i="13"/>
  <c r="M56" i="13"/>
  <c r="L56" i="13"/>
  <c r="K56" i="13"/>
  <c r="J56" i="13"/>
  <c r="I56" i="13"/>
  <c r="H56" i="13"/>
  <c r="G56" i="13"/>
  <c r="F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O59" i="18"/>
  <c r="N59" i="18"/>
  <c r="M59" i="18"/>
  <c r="L59" i="18"/>
  <c r="K59" i="18"/>
  <c r="J59" i="18"/>
  <c r="I59" i="18"/>
  <c r="H59" i="18"/>
  <c r="G59" i="18"/>
  <c r="F59" i="18"/>
  <c r="E59" i="18"/>
  <c r="N58" i="18"/>
  <c r="M58" i="18"/>
  <c r="L58" i="18"/>
  <c r="K58" i="18"/>
  <c r="J58" i="18"/>
  <c r="I58" i="18"/>
  <c r="H58" i="18"/>
  <c r="G58" i="18"/>
  <c r="F58" i="18"/>
  <c r="O57" i="18"/>
  <c r="N57" i="18"/>
  <c r="M57" i="18"/>
  <c r="L57" i="18"/>
  <c r="K57" i="18"/>
  <c r="J57" i="18"/>
  <c r="I57" i="18"/>
  <c r="H57" i="18"/>
  <c r="G57" i="18"/>
  <c r="F57" i="18"/>
  <c r="P56" i="18"/>
  <c r="O56" i="18"/>
  <c r="N56" i="18"/>
  <c r="M56" i="18"/>
  <c r="L56" i="18"/>
  <c r="K56" i="18"/>
  <c r="J56" i="18"/>
  <c r="I56" i="18"/>
  <c r="H56" i="18"/>
  <c r="G56" i="18"/>
  <c r="F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O59" i="28"/>
  <c r="N59" i="28"/>
  <c r="M59" i="28"/>
  <c r="L59" i="28"/>
  <c r="K59" i="28"/>
  <c r="J59" i="28"/>
  <c r="I59" i="28"/>
  <c r="H59" i="28"/>
  <c r="G59" i="28"/>
  <c r="F59" i="28"/>
  <c r="E59" i="28"/>
  <c r="N58" i="28"/>
  <c r="M58" i="28"/>
  <c r="L58" i="28"/>
  <c r="K58" i="28"/>
  <c r="J58" i="28"/>
  <c r="I58" i="28"/>
  <c r="H58" i="28"/>
  <c r="G58" i="28"/>
  <c r="F58" i="28"/>
  <c r="O57" i="28"/>
  <c r="N57" i="28"/>
  <c r="M57" i="28"/>
  <c r="L57" i="28"/>
  <c r="K57" i="28"/>
  <c r="J57" i="28"/>
  <c r="I57" i="28"/>
  <c r="H57" i="28"/>
  <c r="G57" i="28"/>
  <c r="F57" i="28"/>
  <c r="P56" i="28"/>
  <c r="O56" i="28"/>
  <c r="N56" i="28"/>
  <c r="M56" i="28"/>
  <c r="L56" i="28"/>
  <c r="K56" i="28"/>
  <c r="J56" i="28"/>
  <c r="I56" i="28"/>
  <c r="H56" i="28"/>
  <c r="G56" i="28"/>
  <c r="F56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O59" i="27"/>
  <c r="N59" i="27"/>
  <c r="M59" i="27"/>
  <c r="L59" i="27"/>
  <c r="K59" i="27"/>
  <c r="J59" i="27"/>
  <c r="I59" i="27"/>
  <c r="H59" i="27"/>
  <c r="G59" i="27"/>
  <c r="F59" i="27"/>
  <c r="E59" i="27"/>
  <c r="N58" i="27"/>
  <c r="M58" i="27"/>
  <c r="L58" i="27"/>
  <c r="K58" i="27"/>
  <c r="J58" i="27"/>
  <c r="I58" i="27"/>
  <c r="H58" i="27"/>
  <c r="G58" i="27"/>
  <c r="F58" i="27"/>
  <c r="O57" i="27"/>
  <c r="N57" i="27"/>
  <c r="M57" i="27"/>
  <c r="L57" i="27"/>
  <c r="K57" i="27"/>
  <c r="J57" i="27"/>
  <c r="I57" i="27"/>
  <c r="H57" i="27"/>
  <c r="G57" i="27"/>
  <c r="F57" i="27"/>
  <c r="P56" i="27"/>
  <c r="O56" i="27"/>
  <c r="N56" i="27"/>
  <c r="M56" i="27"/>
  <c r="L56" i="27"/>
  <c r="K56" i="27"/>
  <c r="J56" i="27"/>
  <c r="I56" i="27"/>
  <c r="H56" i="27"/>
  <c r="G56" i="27"/>
  <c r="F56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O59" i="4"/>
  <c r="N59" i="4"/>
  <c r="M59" i="4"/>
  <c r="L59" i="4"/>
  <c r="K59" i="4"/>
  <c r="J59" i="4"/>
  <c r="I59" i="4"/>
  <c r="H59" i="4"/>
  <c r="G59" i="4"/>
  <c r="F59" i="4"/>
  <c r="E59" i="4"/>
  <c r="N58" i="4"/>
  <c r="M58" i="4"/>
  <c r="L58" i="4"/>
  <c r="K58" i="4"/>
  <c r="J58" i="4"/>
  <c r="I58" i="4"/>
  <c r="H58" i="4"/>
  <c r="G58" i="4"/>
  <c r="F58" i="4"/>
  <c r="O57" i="4"/>
  <c r="N57" i="4"/>
  <c r="M57" i="4"/>
  <c r="L57" i="4"/>
  <c r="K57" i="4"/>
  <c r="J57" i="4"/>
  <c r="I57" i="4"/>
  <c r="H57" i="4"/>
  <c r="G57" i="4"/>
  <c r="F57" i="4"/>
  <c r="P56" i="4"/>
  <c r="O56" i="4"/>
  <c r="N56" i="4"/>
  <c r="M56" i="4"/>
  <c r="L56" i="4"/>
  <c r="K56" i="4"/>
  <c r="J56" i="4"/>
  <c r="I56" i="4"/>
  <c r="H56" i="4"/>
  <c r="G56" i="4"/>
  <c r="F56" i="4"/>
  <c r="Q55" i="4"/>
  <c r="P55" i="4"/>
  <c r="O55" i="4"/>
  <c r="N55" i="4"/>
  <c r="M55" i="4"/>
  <c r="L55" i="4"/>
  <c r="K55" i="4"/>
  <c r="J55" i="4"/>
  <c r="I55" i="4"/>
  <c r="H55" i="4"/>
  <c r="G55" i="4"/>
  <c r="F55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M59" i="32"/>
  <c r="L59" i="32"/>
  <c r="K59" i="32"/>
  <c r="J59" i="32"/>
  <c r="I59" i="32"/>
  <c r="H59" i="32"/>
  <c r="G59" i="32"/>
  <c r="F59" i="32"/>
  <c r="E59" i="32"/>
  <c r="L58" i="32"/>
  <c r="K58" i="32"/>
  <c r="J58" i="32"/>
  <c r="I58" i="32"/>
  <c r="H58" i="32"/>
  <c r="G58" i="32"/>
  <c r="F58" i="32"/>
  <c r="M57" i="32"/>
  <c r="L57" i="32"/>
  <c r="K57" i="32"/>
  <c r="J57" i="32"/>
  <c r="I57" i="32"/>
  <c r="H57" i="32"/>
  <c r="G57" i="32"/>
  <c r="F57" i="32"/>
  <c r="N56" i="32"/>
  <c r="M56" i="32"/>
  <c r="L56" i="32"/>
  <c r="K56" i="32"/>
  <c r="J56" i="32"/>
  <c r="I56" i="32"/>
  <c r="H56" i="32"/>
  <c r="G56" i="32"/>
  <c r="F56" i="32"/>
  <c r="O55" i="32"/>
  <c r="N55" i="32"/>
  <c r="M55" i="32"/>
  <c r="L55" i="32"/>
  <c r="K55" i="32"/>
  <c r="J55" i="32"/>
  <c r="I55" i="32"/>
  <c r="H55" i="32"/>
  <c r="G55" i="32"/>
  <c r="F55" i="32"/>
  <c r="N54" i="32"/>
  <c r="M54" i="32"/>
  <c r="L54" i="32"/>
  <c r="K54" i="32"/>
  <c r="J54" i="32"/>
  <c r="I54" i="32"/>
  <c r="H54" i="32"/>
  <c r="G54" i="32"/>
  <c r="F54" i="32"/>
  <c r="E54" i="32"/>
  <c r="O59" i="29"/>
  <c r="N59" i="29"/>
  <c r="M59" i="29"/>
  <c r="L59" i="29"/>
  <c r="K59" i="29"/>
  <c r="J59" i="29"/>
  <c r="I59" i="29"/>
  <c r="H59" i="29"/>
  <c r="G59" i="29"/>
  <c r="F59" i="29"/>
  <c r="E59" i="29"/>
  <c r="N58" i="29"/>
  <c r="M58" i="29"/>
  <c r="L58" i="29"/>
  <c r="K58" i="29"/>
  <c r="J58" i="29"/>
  <c r="I58" i="29"/>
  <c r="H58" i="29"/>
  <c r="G58" i="29"/>
  <c r="F58" i="29"/>
  <c r="O57" i="29"/>
  <c r="N57" i="29"/>
  <c r="M57" i="29"/>
  <c r="L57" i="29"/>
  <c r="K57" i="29"/>
  <c r="J57" i="29"/>
  <c r="I57" i="29"/>
  <c r="H57" i="29"/>
  <c r="G57" i="29"/>
  <c r="F57" i="29"/>
  <c r="P56" i="29"/>
  <c r="O56" i="29"/>
  <c r="N56" i="29"/>
  <c r="M56" i="29"/>
  <c r="L56" i="29"/>
  <c r="K56" i="29"/>
  <c r="H4" i="29" s="1"/>
  <c r="J56" i="29"/>
  <c r="I56" i="29"/>
  <c r="H56" i="29"/>
  <c r="G56" i="29"/>
  <c r="F56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O59" i="15"/>
  <c r="N59" i="15"/>
  <c r="M59" i="15"/>
  <c r="L59" i="15"/>
  <c r="K59" i="15"/>
  <c r="J59" i="15"/>
  <c r="I59" i="15"/>
  <c r="H59" i="15"/>
  <c r="G59" i="15"/>
  <c r="F59" i="15"/>
  <c r="E59" i="15"/>
  <c r="N58" i="15"/>
  <c r="M58" i="15"/>
  <c r="L58" i="15"/>
  <c r="K58" i="15"/>
  <c r="J58" i="15"/>
  <c r="I58" i="15"/>
  <c r="H58" i="15"/>
  <c r="G58" i="15"/>
  <c r="F58" i="15"/>
  <c r="O57" i="15"/>
  <c r="N57" i="15"/>
  <c r="M57" i="15"/>
  <c r="L57" i="15"/>
  <c r="K57" i="15"/>
  <c r="J57" i="15"/>
  <c r="I57" i="15"/>
  <c r="H57" i="15"/>
  <c r="G57" i="15"/>
  <c r="F57" i="15"/>
  <c r="P56" i="15"/>
  <c r="O56" i="15"/>
  <c r="N56" i="15"/>
  <c r="M56" i="15"/>
  <c r="L56" i="15"/>
  <c r="K56" i="15"/>
  <c r="J56" i="15"/>
  <c r="I56" i="15"/>
  <c r="H56" i="15"/>
  <c r="G56" i="15"/>
  <c r="F56" i="15"/>
  <c r="Q55" i="15"/>
  <c r="P55" i="15"/>
  <c r="O55" i="15"/>
  <c r="N55" i="15"/>
  <c r="M55" i="15"/>
  <c r="L55" i="15"/>
  <c r="K55" i="15"/>
  <c r="G4" i="15" s="1"/>
  <c r="J55" i="15"/>
  <c r="I55" i="15"/>
  <c r="H55" i="15"/>
  <c r="G55" i="15"/>
  <c r="F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O59" i="36"/>
  <c r="N59" i="36"/>
  <c r="M59" i="36"/>
  <c r="K10" i="36" s="1"/>
  <c r="L59" i="36"/>
  <c r="K59" i="36"/>
  <c r="J59" i="36"/>
  <c r="I59" i="36"/>
  <c r="H59" i="36"/>
  <c r="G59" i="36"/>
  <c r="F59" i="36"/>
  <c r="E59" i="36"/>
  <c r="N58" i="36"/>
  <c r="M58" i="36"/>
  <c r="L58" i="36"/>
  <c r="K58" i="36"/>
  <c r="J58" i="36"/>
  <c r="I58" i="36"/>
  <c r="H58" i="36"/>
  <c r="G58" i="36"/>
  <c r="F58" i="36"/>
  <c r="O57" i="36"/>
  <c r="N57" i="36"/>
  <c r="M57" i="36"/>
  <c r="L57" i="36"/>
  <c r="K57" i="36"/>
  <c r="J57" i="36"/>
  <c r="I57" i="36"/>
  <c r="H57" i="36"/>
  <c r="G57" i="36"/>
  <c r="F57" i="36"/>
  <c r="P56" i="36"/>
  <c r="O56" i="36"/>
  <c r="N56" i="36"/>
  <c r="M56" i="36"/>
  <c r="L56" i="36"/>
  <c r="K56" i="36"/>
  <c r="J56" i="36"/>
  <c r="I56" i="36"/>
  <c r="H56" i="36"/>
  <c r="G56" i="36"/>
  <c r="F56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Q54" i="36"/>
  <c r="P54" i="36"/>
  <c r="O54" i="36"/>
  <c r="N54" i="36"/>
  <c r="M54" i="36"/>
  <c r="L54" i="36"/>
  <c r="K54" i="36"/>
  <c r="J54" i="36"/>
  <c r="I54" i="36"/>
  <c r="H54" i="36"/>
  <c r="G54" i="36"/>
  <c r="F54" i="36"/>
  <c r="E54" i="36"/>
  <c r="O44" i="8"/>
  <c r="N44" i="8"/>
  <c r="M44" i="8"/>
  <c r="L44" i="8"/>
  <c r="K44" i="8"/>
  <c r="J44" i="8"/>
  <c r="I44" i="8"/>
  <c r="H44" i="8"/>
  <c r="G44" i="8"/>
  <c r="F44" i="8"/>
  <c r="E44" i="8"/>
  <c r="N43" i="8"/>
  <c r="M43" i="8"/>
  <c r="L43" i="8"/>
  <c r="K43" i="8"/>
  <c r="J43" i="8"/>
  <c r="I43" i="8"/>
  <c r="H43" i="8"/>
  <c r="G43" i="8"/>
  <c r="F43" i="8"/>
  <c r="O42" i="8"/>
  <c r="N42" i="8"/>
  <c r="M42" i="8"/>
  <c r="L42" i="8"/>
  <c r="K42" i="8"/>
  <c r="J42" i="8"/>
  <c r="I42" i="8"/>
  <c r="H42" i="8"/>
  <c r="G42" i="8"/>
  <c r="F42" i="8"/>
  <c r="P41" i="8"/>
  <c r="O41" i="8"/>
  <c r="N41" i="8"/>
  <c r="M41" i="8"/>
  <c r="L41" i="8"/>
  <c r="K41" i="8"/>
  <c r="J41" i="8"/>
  <c r="I41" i="8"/>
  <c r="H41" i="8"/>
  <c r="G41" i="8"/>
  <c r="F41" i="8"/>
  <c r="Q40" i="8"/>
  <c r="P40" i="8"/>
  <c r="O40" i="8"/>
  <c r="N40" i="8"/>
  <c r="M40" i="8"/>
  <c r="L40" i="8"/>
  <c r="K40" i="8"/>
  <c r="J40" i="8"/>
  <c r="I40" i="8"/>
  <c r="H40" i="8"/>
  <c r="G40" i="8"/>
  <c r="F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O44" i="9"/>
  <c r="N44" i="9"/>
  <c r="M44" i="9"/>
  <c r="L44" i="9"/>
  <c r="K44" i="9"/>
  <c r="J44" i="9"/>
  <c r="I44" i="9"/>
  <c r="H44" i="9"/>
  <c r="G44" i="9"/>
  <c r="F44" i="9"/>
  <c r="E44" i="9"/>
  <c r="N43" i="9"/>
  <c r="M43" i="9"/>
  <c r="L43" i="9"/>
  <c r="K43" i="9"/>
  <c r="J43" i="9"/>
  <c r="I43" i="9"/>
  <c r="H43" i="9"/>
  <c r="G43" i="9"/>
  <c r="F43" i="9"/>
  <c r="O42" i="9"/>
  <c r="N42" i="9"/>
  <c r="M42" i="9"/>
  <c r="L42" i="9"/>
  <c r="K42" i="9"/>
  <c r="J42" i="9"/>
  <c r="I42" i="9"/>
  <c r="H42" i="9"/>
  <c r="G42" i="9"/>
  <c r="F42" i="9"/>
  <c r="P41" i="9"/>
  <c r="O41" i="9"/>
  <c r="N41" i="9"/>
  <c r="M41" i="9"/>
  <c r="L41" i="9"/>
  <c r="K41" i="9"/>
  <c r="J41" i="9"/>
  <c r="I41" i="9"/>
  <c r="H41" i="9"/>
  <c r="G41" i="9"/>
  <c r="F41" i="9"/>
  <c r="Q40" i="9"/>
  <c r="P40" i="9"/>
  <c r="O40" i="9"/>
  <c r="N40" i="9"/>
  <c r="M40" i="9"/>
  <c r="L40" i="9"/>
  <c r="K40" i="9"/>
  <c r="J40" i="9"/>
  <c r="I40" i="9"/>
  <c r="H40" i="9"/>
  <c r="G40" i="9"/>
  <c r="F40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O44" i="19"/>
  <c r="N44" i="19"/>
  <c r="M44" i="19"/>
  <c r="L44" i="19"/>
  <c r="K44" i="19"/>
  <c r="J44" i="19"/>
  <c r="I44" i="19"/>
  <c r="H44" i="19"/>
  <c r="G44" i="19"/>
  <c r="F44" i="19"/>
  <c r="E44" i="19"/>
  <c r="N43" i="19"/>
  <c r="M43" i="19"/>
  <c r="L43" i="19"/>
  <c r="K43" i="19"/>
  <c r="J43" i="19"/>
  <c r="I43" i="19"/>
  <c r="H43" i="19"/>
  <c r="G43" i="19"/>
  <c r="F43" i="19"/>
  <c r="O42" i="19"/>
  <c r="N42" i="19"/>
  <c r="M42" i="19"/>
  <c r="L42" i="19"/>
  <c r="K42" i="19"/>
  <c r="J42" i="19"/>
  <c r="I42" i="19"/>
  <c r="H42" i="19"/>
  <c r="G42" i="19"/>
  <c r="F42" i="19"/>
  <c r="P41" i="19"/>
  <c r="O41" i="19"/>
  <c r="N41" i="19"/>
  <c r="M41" i="19"/>
  <c r="L41" i="19"/>
  <c r="K41" i="19"/>
  <c r="J41" i="19"/>
  <c r="I41" i="19"/>
  <c r="H41" i="19"/>
  <c r="G41" i="19"/>
  <c r="F41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O44" i="6"/>
  <c r="N44" i="6"/>
  <c r="M44" i="6"/>
  <c r="L44" i="6"/>
  <c r="K44" i="6"/>
  <c r="J44" i="6"/>
  <c r="I44" i="6"/>
  <c r="H44" i="6"/>
  <c r="G44" i="6"/>
  <c r="F44" i="6"/>
  <c r="E44" i="6"/>
  <c r="N43" i="6"/>
  <c r="M43" i="6"/>
  <c r="L43" i="6"/>
  <c r="K43" i="6"/>
  <c r="J43" i="6"/>
  <c r="I43" i="6"/>
  <c r="H43" i="6"/>
  <c r="G43" i="6"/>
  <c r="F43" i="6"/>
  <c r="O42" i="6"/>
  <c r="N42" i="6"/>
  <c r="M42" i="6"/>
  <c r="L42" i="6"/>
  <c r="K42" i="6"/>
  <c r="J42" i="6"/>
  <c r="I42" i="6"/>
  <c r="H42" i="6"/>
  <c r="G42" i="6"/>
  <c r="F42" i="6"/>
  <c r="P41" i="6"/>
  <c r="O41" i="6"/>
  <c r="N41" i="6"/>
  <c r="M41" i="6"/>
  <c r="L41" i="6"/>
  <c r="K41" i="6"/>
  <c r="J41" i="6"/>
  <c r="I41" i="6"/>
  <c r="H41" i="6"/>
  <c r="G41" i="6"/>
  <c r="F41" i="6"/>
  <c r="Q40" i="6"/>
  <c r="P40" i="6"/>
  <c r="O40" i="6"/>
  <c r="N40" i="6"/>
  <c r="M40" i="6"/>
  <c r="L40" i="6"/>
  <c r="K40" i="6"/>
  <c r="J40" i="6"/>
  <c r="I40" i="6"/>
  <c r="H40" i="6"/>
  <c r="G40" i="6"/>
  <c r="F40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O44" i="23"/>
  <c r="N44" i="23"/>
  <c r="M44" i="23"/>
  <c r="L44" i="23"/>
  <c r="K44" i="23"/>
  <c r="J44" i="23"/>
  <c r="I44" i="23"/>
  <c r="H44" i="23"/>
  <c r="G44" i="23"/>
  <c r="F44" i="23"/>
  <c r="E44" i="23"/>
  <c r="N43" i="23"/>
  <c r="M43" i="23"/>
  <c r="L43" i="23"/>
  <c r="K43" i="23"/>
  <c r="J43" i="23"/>
  <c r="I43" i="23"/>
  <c r="H43" i="23"/>
  <c r="G43" i="23"/>
  <c r="F43" i="23"/>
  <c r="O42" i="23"/>
  <c r="N42" i="23"/>
  <c r="M42" i="23"/>
  <c r="L42" i="23"/>
  <c r="K42" i="23"/>
  <c r="J42" i="23"/>
  <c r="I42" i="23"/>
  <c r="H42" i="23"/>
  <c r="G42" i="23"/>
  <c r="F42" i="23"/>
  <c r="P41" i="23"/>
  <c r="O41" i="23"/>
  <c r="N41" i="23"/>
  <c r="M41" i="23"/>
  <c r="L41" i="23"/>
  <c r="K41" i="23"/>
  <c r="J41" i="23"/>
  <c r="I41" i="23"/>
  <c r="H41" i="23"/>
  <c r="G41" i="23"/>
  <c r="F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O44" i="12"/>
  <c r="N44" i="12"/>
  <c r="M44" i="12"/>
  <c r="L44" i="12"/>
  <c r="K44" i="12"/>
  <c r="J44" i="12"/>
  <c r="I44" i="12"/>
  <c r="H44" i="12"/>
  <c r="G44" i="12"/>
  <c r="F44" i="12"/>
  <c r="E44" i="12"/>
  <c r="N43" i="12"/>
  <c r="M43" i="12"/>
  <c r="L43" i="12"/>
  <c r="K43" i="12"/>
  <c r="J43" i="12"/>
  <c r="I43" i="12"/>
  <c r="H43" i="12"/>
  <c r="G43" i="12"/>
  <c r="F43" i="12"/>
  <c r="O42" i="12"/>
  <c r="N42" i="12"/>
  <c r="M42" i="12"/>
  <c r="L42" i="12"/>
  <c r="K42" i="12"/>
  <c r="J42" i="12"/>
  <c r="I42" i="12"/>
  <c r="H42" i="12"/>
  <c r="G42" i="12"/>
  <c r="F42" i="12"/>
  <c r="P41" i="12"/>
  <c r="O41" i="12"/>
  <c r="N41" i="12"/>
  <c r="M41" i="12"/>
  <c r="L41" i="12"/>
  <c r="K41" i="12"/>
  <c r="J41" i="12"/>
  <c r="I41" i="12"/>
  <c r="H41" i="12"/>
  <c r="G41" i="12"/>
  <c r="F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O44" i="10"/>
  <c r="N44" i="10"/>
  <c r="M44" i="10"/>
  <c r="L44" i="10"/>
  <c r="K44" i="10"/>
  <c r="J44" i="10"/>
  <c r="I44" i="10"/>
  <c r="H44" i="10"/>
  <c r="G44" i="10"/>
  <c r="F44" i="10"/>
  <c r="E44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O44" i="14"/>
  <c r="N44" i="14"/>
  <c r="M44" i="14"/>
  <c r="L44" i="14"/>
  <c r="K44" i="14"/>
  <c r="J44" i="14"/>
  <c r="I44" i="14"/>
  <c r="H44" i="14"/>
  <c r="G44" i="14"/>
  <c r="F44" i="14"/>
  <c r="E44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O44" i="11"/>
  <c r="N44" i="11"/>
  <c r="M44" i="11"/>
  <c r="L44" i="11"/>
  <c r="K44" i="11"/>
  <c r="J44" i="11"/>
  <c r="I44" i="11"/>
  <c r="H44" i="11"/>
  <c r="G44" i="11"/>
  <c r="F44" i="11"/>
  <c r="E44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O44" i="13"/>
  <c r="N44" i="13"/>
  <c r="M44" i="13"/>
  <c r="L44" i="13"/>
  <c r="K44" i="13"/>
  <c r="J44" i="13"/>
  <c r="I44" i="13"/>
  <c r="H44" i="13"/>
  <c r="G44" i="13"/>
  <c r="F44" i="13"/>
  <c r="E44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O44" i="18"/>
  <c r="N44" i="18"/>
  <c r="M44" i="18"/>
  <c r="L44" i="18"/>
  <c r="K44" i="18"/>
  <c r="J44" i="18"/>
  <c r="I44" i="18"/>
  <c r="H44" i="18"/>
  <c r="G44" i="18"/>
  <c r="F44" i="18"/>
  <c r="E44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O44" i="28"/>
  <c r="N44" i="28"/>
  <c r="M44" i="28"/>
  <c r="L44" i="28"/>
  <c r="K44" i="28"/>
  <c r="J44" i="28"/>
  <c r="I44" i="28"/>
  <c r="H44" i="28"/>
  <c r="G44" i="28"/>
  <c r="F44" i="28"/>
  <c r="E44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O44" i="27"/>
  <c r="N44" i="27"/>
  <c r="M44" i="27"/>
  <c r="L44" i="27"/>
  <c r="K44" i="27"/>
  <c r="J44" i="27"/>
  <c r="I44" i="27"/>
  <c r="H44" i="27"/>
  <c r="G44" i="27"/>
  <c r="F44" i="27"/>
  <c r="E44" i="27"/>
  <c r="N43" i="27"/>
  <c r="M43" i="27"/>
  <c r="L43" i="27"/>
  <c r="K43" i="27"/>
  <c r="J43" i="27"/>
  <c r="I43" i="27"/>
  <c r="H43" i="27"/>
  <c r="G43" i="27"/>
  <c r="F43" i="27"/>
  <c r="O42" i="27"/>
  <c r="N42" i="27"/>
  <c r="M42" i="27"/>
  <c r="L42" i="27"/>
  <c r="K42" i="27"/>
  <c r="J42" i="27"/>
  <c r="I42" i="27"/>
  <c r="H42" i="27"/>
  <c r="G42" i="27"/>
  <c r="F42" i="27"/>
  <c r="P41" i="27"/>
  <c r="O41" i="27"/>
  <c r="N41" i="27"/>
  <c r="M41" i="27"/>
  <c r="L41" i="27"/>
  <c r="K41" i="27"/>
  <c r="J41" i="27"/>
  <c r="I41" i="27"/>
  <c r="H41" i="27"/>
  <c r="G41" i="27"/>
  <c r="F41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O44" i="4"/>
  <c r="N44" i="4"/>
  <c r="M44" i="4"/>
  <c r="L44" i="4"/>
  <c r="K44" i="4"/>
  <c r="J44" i="4"/>
  <c r="I44" i="4"/>
  <c r="H44" i="4"/>
  <c r="G44" i="4"/>
  <c r="F44" i="4"/>
  <c r="E44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M44" i="32"/>
  <c r="L44" i="32"/>
  <c r="K44" i="32"/>
  <c r="J44" i="32"/>
  <c r="I44" i="32"/>
  <c r="H44" i="32"/>
  <c r="G44" i="32"/>
  <c r="F44" i="32"/>
  <c r="E44" i="32"/>
  <c r="N39" i="32"/>
  <c r="M39" i="32"/>
  <c r="L39" i="32"/>
  <c r="K39" i="32"/>
  <c r="J39" i="32"/>
  <c r="I39" i="32"/>
  <c r="H39" i="32"/>
  <c r="G39" i="32"/>
  <c r="F39" i="32"/>
  <c r="E39" i="32"/>
  <c r="O44" i="29"/>
  <c r="N44" i="29"/>
  <c r="M44" i="29"/>
  <c r="L44" i="29"/>
  <c r="K44" i="29"/>
  <c r="J44" i="29"/>
  <c r="I44" i="29"/>
  <c r="AG6" i="29" s="1"/>
  <c r="H44" i="29"/>
  <c r="AG3" i="29" s="1"/>
  <c r="G44" i="29"/>
  <c r="F44" i="29"/>
  <c r="E44" i="29"/>
  <c r="Q39" i="29"/>
  <c r="P39" i="29"/>
  <c r="O39" i="29"/>
  <c r="Q6" i="29" s="1"/>
  <c r="N39" i="29"/>
  <c r="M39" i="29"/>
  <c r="L39" i="29"/>
  <c r="K39" i="29"/>
  <c r="J39" i="29"/>
  <c r="I39" i="29"/>
  <c r="H39" i="29"/>
  <c r="G39" i="29"/>
  <c r="F39" i="29"/>
  <c r="E39" i="29"/>
  <c r="O44" i="15"/>
  <c r="N44" i="15"/>
  <c r="M44" i="15"/>
  <c r="L44" i="15"/>
  <c r="K44" i="15"/>
  <c r="J44" i="15"/>
  <c r="I44" i="15"/>
  <c r="H44" i="15"/>
  <c r="G44" i="15"/>
  <c r="F44" i="15"/>
  <c r="E44" i="15"/>
  <c r="I3" i="15"/>
  <c r="Q39" i="15"/>
  <c r="P39" i="15"/>
  <c r="O39" i="15"/>
  <c r="N39" i="15"/>
  <c r="Q3" i="15" s="1"/>
  <c r="M39" i="15"/>
  <c r="L39" i="15"/>
  <c r="K39" i="15"/>
  <c r="J39" i="15"/>
  <c r="I39" i="15"/>
  <c r="H39" i="15"/>
  <c r="G39" i="15"/>
  <c r="F39" i="15"/>
  <c r="E39" i="15"/>
  <c r="O44" i="36"/>
  <c r="N44" i="36"/>
  <c r="M44" i="36"/>
  <c r="L44" i="36"/>
  <c r="K44" i="36"/>
  <c r="J44" i="36"/>
  <c r="I44" i="36"/>
  <c r="H44" i="36"/>
  <c r="G44" i="36"/>
  <c r="F44" i="36"/>
  <c r="E44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O27" i="8"/>
  <c r="N27" i="8"/>
  <c r="M27" i="8"/>
  <c r="L27" i="8"/>
  <c r="K27" i="8"/>
  <c r="J27" i="8"/>
  <c r="I27" i="8"/>
  <c r="H27" i="8"/>
  <c r="G27" i="8"/>
  <c r="F27" i="8"/>
  <c r="E27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O27" i="9"/>
  <c r="N27" i="9"/>
  <c r="M27" i="9"/>
  <c r="L27" i="9"/>
  <c r="K27" i="9"/>
  <c r="J27" i="9"/>
  <c r="I27" i="9"/>
  <c r="H27" i="9"/>
  <c r="G27" i="9"/>
  <c r="F27" i="9"/>
  <c r="E27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O27" i="19"/>
  <c r="N27" i="19"/>
  <c r="M27" i="19"/>
  <c r="L27" i="19"/>
  <c r="K27" i="19"/>
  <c r="J27" i="19"/>
  <c r="I27" i="19"/>
  <c r="H27" i="19"/>
  <c r="G27" i="19"/>
  <c r="F27" i="19"/>
  <c r="E27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O27" i="6"/>
  <c r="N27" i="6"/>
  <c r="M27" i="6"/>
  <c r="L27" i="6"/>
  <c r="K27" i="6"/>
  <c r="J27" i="6"/>
  <c r="I27" i="6"/>
  <c r="H27" i="6"/>
  <c r="G27" i="6"/>
  <c r="F27" i="6"/>
  <c r="E27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O27" i="23"/>
  <c r="N27" i="23"/>
  <c r="M27" i="23"/>
  <c r="L27" i="23"/>
  <c r="K27" i="23"/>
  <c r="J27" i="23"/>
  <c r="I27" i="23"/>
  <c r="H27" i="23"/>
  <c r="G27" i="23"/>
  <c r="F27" i="23"/>
  <c r="E27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O27" i="12"/>
  <c r="N27" i="12"/>
  <c r="M27" i="12"/>
  <c r="L27" i="12"/>
  <c r="K27" i="12"/>
  <c r="J27" i="12"/>
  <c r="I27" i="12"/>
  <c r="H27" i="12"/>
  <c r="G27" i="12"/>
  <c r="F27" i="12"/>
  <c r="E27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O27" i="10"/>
  <c r="N27" i="10"/>
  <c r="M27" i="10"/>
  <c r="L27" i="10"/>
  <c r="K27" i="10"/>
  <c r="J27" i="10"/>
  <c r="I27" i="10"/>
  <c r="H27" i="10"/>
  <c r="G27" i="10"/>
  <c r="F27" i="10"/>
  <c r="E27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O27" i="14"/>
  <c r="N27" i="14"/>
  <c r="M27" i="14"/>
  <c r="L27" i="14"/>
  <c r="K27" i="14"/>
  <c r="J27" i="14"/>
  <c r="I27" i="14"/>
  <c r="H27" i="14"/>
  <c r="G27" i="14"/>
  <c r="F27" i="14"/>
  <c r="E27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O27" i="11"/>
  <c r="N27" i="11"/>
  <c r="M27" i="11"/>
  <c r="L27" i="11"/>
  <c r="K27" i="11"/>
  <c r="J27" i="11"/>
  <c r="I27" i="11"/>
  <c r="H27" i="11"/>
  <c r="G27" i="11"/>
  <c r="F27" i="11"/>
  <c r="E27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O27" i="13"/>
  <c r="N27" i="13"/>
  <c r="M27" i="13"/>
  <c r="L27" i="13"/>
  <c r="K27" i="13"/>
  <c r="J27" i="13"/>
  <c r="I27" i="13"/>
  <c r="H27" i="13"/>
  <c r="G27" i="13"/>
  <c r="F27" i="13"/>
  <c r="E27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O27" i="18"/>
  <c r="N27" i="18"/>
  <c r="M27" i="18"/>
  <c r="L27" i="18"/>
  <c r="K27" i="18"/>
  <c r="J27" i="18"/>
  <c r="I27" i="18"/>
  <c r="H27" i="18"/>
  <c r="G27" i="18"/>
  <c r="F27" i="18"/>
  <c r="E27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O27" i="28"/>
  <c r="N27" i="28"/>
  <c r="M27" i="28"/>
  <c r="L27" i="28"/>
  <c r="K27" i="28"/>
  <c r="J27" i="28"/>
  <c r="I27" i="28"/>
  <c r="H27" i="28"/>
  <c r="G27" i="28"/>
  <c r="F27" i="28"/>
  <c r="E27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O27" i="27"/>
  <c r="N27" i="27"/>
  <c r="M27" i="27"/>
  <c r="L27" i="27"/>
  <c r="K27" i="27"/>
  <c r="J27" i="27"/>
  <c r="I27" i="27"/>
  <c r="H27" i="27"/>
  <c r="G27" i="27"/>
  <c r="F27" i="27"/>
  <c r="E27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O27" i="4"/>
  <c r="N27" i="4"/>
  <c r="M27" i="4"/>
  <c r="L27" i="4"/>
  <c r="K27" i="4"/>
  <c r="J27" i="4"/>
  <c r="I27" i="4"/>
  <c r="H27" i="4"/>
  <c r="G27" i="4"/>
  <c r="F27" i="4"/>
  <c r="E27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O27" i="32"/>
  <c r="N27" i="32"/>
  <c r="M27" i="32"/>
  <c r="L27" i="32"/>
  <c r="K27" i="32"/>
  <c r="J27" i="32"/>
  <c r="I27" i="32"/>
  <c r="H27" i="32"/>
  <c r="G27" i="32"/>
  <c r="F27" i="32"/>
  <c r="E27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O27" i="29"/>
  <c r="N27" i="29"/>
  <c r="M27" i="29"/>
  <c r="L27" i="29"/>
  <c r="K27" i="29"/>
  <c r="J27" i="29"/>
  <c r="I27" i="29"/>
  <c r="H27" i="29"/>
  <c r="G27" i="29"/>
  <c r="F27" i="29"/>
  <c r="E27" i="29"/>
  <c r="AF2" i="29"/>
  <c r="Q22" i="29"/>
  <c r="P22" i="29"/>
  <c r="O22" i="29"/>
  <c r="Q5" i="29" s="1"/>
  <c r="N22" i="29"/>
  <c r="M22" i="29"/>
  <c r="L22" i="29"/>
  <c r="K22" i="29"/>
  <c r="J22" i="29"/>
  <c r="I22" i="29"/>
  <c r="H22" i="29"/>
  <c r="G22" i="29"/>
  <c r="F22" i="29"/>
  <c r="E22" i="29"/>
  <c r="O27" i="15"/>
  <c r="N27" i="15"/>
  <c r="M27" i="15"/>
  <c r="L27" i="15"/>
  <c r="K27" i="15"/>
  <c r="J27" i="15"/>
  <c r="I27" i="15"/>
  <c r="H27" i="15"/>
  <c r="AG2" i="15" s="1"/>
  <c r="G27" i="15"/>
  <c r="F27" i="15"/>
  <c r="E27" i="15"/>
  <c r="I5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O27" i="36"/>
  <c r="N27" i="36"/>
  <c r="M27" i="36"/>
  <c r="L27" i="36"/>
  <c r="K27" i="36"/>
  <c r="J27" i="36"/>
  <c r="I27" i="36"/>
  <c r="H27" i="36"/>
  <c r="G27" i="36"/>
  <c r="F27" i="36"/>
  <c r="E27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F54" i="35"/>
  <c r="E54" i="35"/>
  <c r="Q53" i="35"/>
  <c r="P53" i="35"/>
  <c r="O53" i="35"/>
  <c r="N53" i="35"/>
  <c r="M53" i="35"/>
  <c r="L53" i="35"/>
  <c r="K53" i="35"/>
  <c r="J53" i="35"/>
  <c r="I53" i="35"/>
  <c r="H53" i="35"/>
  <c r="G53" i="35"/>
  <c r="F53" i="35"/>
  <c r="E53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E22" i="35"/>
  <c r="F59" i="35"/>
  <c r="E59" i="35"/>
  <c r="O44" i="35"/>
  <c r="N44" i="35"/>
  <c r="M44" i="35"/>
  <c r="L44" i="35"/>
  <c r="K44" i="35"/>
  <c r="J44" i="35"/>
  <c r="I44" i="35"/>
  <c r="H44" i="35"/>
  <c r="G44" i="35"/>
  <c r="F44" i="35"/>
  <c r="E44" i="35"/>
  <c r="F27" i="35"/>
  <c r="G27" i="35"/>
  <c r="H27" i="35"/>
  <c r="I27" i="35"/>
  <c r="J27" i="35"/>
  <c r="K27" i="35"/>
  <c r="L27" i="35"/>
  <c r="M27" i="35"/>
  <c r="N27" i="35"/>
  <c r="O27" i="35"/>
  <c r="E27" i="35"/>
  <c r="K8" i="11"/>
  <c r="AB5" i="44" a="1"/>
  <c r="AB5" i="44" s="1"/>
  <c r="AA5" i="44" a="1"/>
  <c r="AA5" i="44" s="1"/>
  <c r="Z5" i="44" a="1"/>
  <c r="Z5" i="44" s="1"/>
  <c r="Y5" i="44" a="1"/>
  <c r="Y5" i="44" s="1"/>
  <c r="X5" i="44" a="1"/>
  <c r="X5" i="44" s="1"/>
  <c r="W5" i="44" a="1"/>
  <c r="W5" i="44" s="1"/>
  <c r="V5" i="44" a="1"/>
  <c r="V5" i="44" s="1"/>
  <c r="U5" i="44" a="1"/>
  <c r="U5" i="44" s="1"/>
  <c r="T5" i="44" a="1"/>
  <c r="T5" i="44" s="1"/>
  <c r="S5" i="44" a="1"/>
  <c r="S5" i="44" s="1"/>
  <c r="R5" i="44" a="1"/>
  <c r="R5" i="44" s="1"/>
  <c r="Q5" i="44" a="1"/>
  <c r="Q5" i="44" s="1"/>
  <c r="P5" i="44" a="1"/>
  <c r="P5" i="44" s="1"/>
  <c r="O5" i="44" a="1"/>
  <c r="O5" i="44" s="1"/>
  <c r="N5" i="44" a="1"/>
  <c r="N5" i="44" s="1"/>
  <c r="M5" i="44" a="1"/>
  <c r="M5" i="44" s="1"/>
  <c r="AB4" i="44" a="1"/>
  <c r="AB4" i="44" s="1"/>
  <c r="AA4" i="44" a="1"/>
  <c r="AA4" i="44" s="1"/>
  <c r="Z4" i="44" a="1"/>
  <c r="Z4" i="44" s="1"/>
  <c r="Y4" i="44" a="1"/>
  <c r="Y4" i="44" s="1"/>
  <c r="X4" i="44" a="1"/>
  <c r="X4" i="44" s="1"/>
  <c r="W4" i="44" a="1"/>
  <c r="W4" i="44" s="1"/>
  <c r="V4" i="44" a="1"/>
  <c r="V4" i="44" s="1"/>
  <c r="U4" i="44" a="1"/>
  <c r="U4" i="44" s="1"/>
  <c r="T4" i="44" a="1"/>
  <c r="T4" i="44" s="1"/>
  <c r="S4" i="44" a="1"/>
  <c r="S4" i="44" s="1"/>
  <c r="R4" i="44" a="1"/>
  <c r="R4" i="44" s="1"/>
  <c r="Q4" i="44" a="1"/>
  <c r="Q4" i="44" s="1"/>
  <c r="P4" i="44" a="1"/>
  <c r="P4" i="44" s="1"/>
  <c r="O4" i="44" a="1"/>
  <c r="O4" i="44" s="1"/>
  <c r="N4" i="44" a="1"/>
  <c r="N4" i="44" s="1"/>
  <c r="M4" i="44" a="1"/>
  <c r="M4" i="44" s="1"/>
  <c r="AB3" i="44" a="1"/>
  <c r="AB3" i="44" s="1"/>
  <c r="AA3" i="44" a="1"/>
  <c r="AA3" i="44" s="1"/>
  <c r="Z3" i="44" a="1"/>
  <c r="Z3" i="44" s="1"/>
  <c r="Y3" i="44" a="1"/>
  <c r="Y3" i="44" s="1"/>
  <c r="X3" i="44" a="1"/>
  <c r="X3" i="44" s="1"/>
  <c r="W3" i="44" a="1"/>
  <c r="W3" i="44" s="1"/>
  <c r="V3" i="44" a="1"/>
  <c r="V3" i="44" s="1"/>
  <c r="U3" i="44" a="1"/>
  <c r="U3" i="44" s="1"/>
  <c r="T3" i="44" a="1"/>
  <c r="T3" i="44" s="1"/>
  <c r="S3" i="44" a="1"/>
  <c r="S3" i="44" s="1"/>
  <c r="R3" i="44" a="1"/>
  <c r="R3" i="44" s="1"/>
  <c r="Q3" i="44" a="1"/>
  <c r="Q3" i="44" s="1"/>
  <c r="P3" i="44" a="1"/>
  <c r="P3" i="44" s="1"/>
  <c r="O3" i="44" a="1"/>
  <c r="O3" i="44" s="1"/>
  <c r="N3" i="44"/>
  <c r="N3" i="44" a="1"/>
  <c r="M3" i="44" a="1"/>
  <c r="M3" i="44" s="1"/>
  <c r="AB2" i="44" a="1"/>
  <c r="AB2" i="44" s="1"/>
  <c r="AA2" i="44" a="1"/>
  <c r="AA2" i="44" s="1"/>
  <c r="Z2" i="44" a="1"/>
  <c r="Z2" i="44" s="1"/>
  <c r="Y2" i="44" a="1"/>
  <c r="Y2" i="44" s="1"/>
  <c r="X2" i="44" a="1"/>
  <c r="X2" i="44" s="1"/>
  <c r="W2" i="44" a="1"/>
  <c r="W2" i="44" s="1"/>
  <c r="V2" i="44" a="1"/>
  <c r="V2" i="44" s="1"/>
  <c r="U2" i="44" a="1"/>
  <c r="U2" i="44" s="1"/>
  <c r="T2" i="44" a="1"/>
  <c r="T2" i="44" s="1"/>
  <c r="S2" i="44" a="1"/>
  <c r="S2" i="44" s="1"/>
  <c r="R2" i="44" a="1"/>
  <c r="R2" i="44" s="1"/>
  <c r="Q2" i="44" a="1"/>
  <c r="Q2" i="44" s="1"/>
  <c r="P2" i="44"/>
  <c r="O2" i="44"/>
  <c r="N2" i="44"/>
  <c r="M2" i="44"/>
  <c r="AB5" i="38" a="1"/>
  <c r="AB5" i="38" s="1"/>
  <c r="AA5" i="38" a="1"/>
  <c r="AA5" i="38" s="1"/>
  <c r="Z5" i="38" a="1"/>
  <c r="Z5" i="38" s="1"/>
  <c r="Y5" i="38" a="1"/>
  <c r="Y5" i="38" s="1"/>
  <c r="X5" i="38" a="1"/>
  <c r="X5" i="38" s="1"/>
  <c r="W5" i="38" a="1"/>
  <c r="W5" i="38" s="1"/>
  <c r="V5" i="38" a="1"/>
  <c r="V5" i="38" s="1"/>
  <c r="U5" i="38" a="1"/>
  <c r="U5" i="38" s="1"/>
  <c r="T5" i="38" a="1"/>
  <c r="T5" i="38" s="1"/>
  <c r="S5" i="38" a="1"/>
  <c r="S5" i="38" s="1"/>
  <c r="R5" i="38" a="1"/>
  <c r="R5" i="38" s="1"/>
  <c r="Q5" i="38" a="1"/>
  <c r="Q5" i="38" s="1"/>
  <c r="P5" i="38" a="1"/>
  <c r="P5" i="38" s="1"/>
  <c r="O5" i="38" a="1"/>
  <c r="O5" i="38" s="1"/>
  <c r="N5" i="38" a="1"/>
  <c r="N5" i="38" s="1"/>
  <c r="M5" i="38" a="1"/>
  <c r="M5" i="38" s="1"/>
  <c r="AB4" i="38" a="1"/>
  <c r="AB4" i="38" s="1"/>
  <c r="AA4" i="38" a="1"/>
  <c r="AA4" i="38" s="1"/>
  <c r="Z4" i="38" a="1"/>
  <c r="Z4" i="38" s="1"/>
  <c r="Y4" i="38" a="1"/>
  <c r="Y4" i="38" s="1"/>
  <c r="X4" i="38" a="1"/>
  <c r="X4" i="38" s="1"/>
  <c r="W4" i="38" a="1"/>
  <c r="W4" i="38" s="1"/>
  <c r="V4" i="38" a="1"/>
  <c r="V4" i="38" s="1"/>
  <c r="U4" i="38" a="1"/>
  <c r="U4" i="38" s="1"/>
  <c r="T4" i="38" a="1"/>
  <c r="T4" i="38" s="1"/>
  <c r="S4" i="38" a="1"/>
  <c r="S4" i="38" s="1"/>
  <c r="R4" i="38" a="1"/>
  <c r="R4" i="38" s="1"/>
  <c r="Q4" i="38" a="1"/>
  <c r="Q4" i="38" s="1"/>
  <c r="P4" i="38" a="1"/>
  <c r="P4" i="38" s="1"/>
  <c r="O4" i="38" a="1"/>
  <c r="O4" i="38" s="1"/>
  <c r="N4" i="38" a="1"/>
  <c r="N4" i="38" s="1"/>
  <c r="M4" i="38" a="1"/>
  <c r="M4" i="38" s="1"/>
  <c r="AB3" i="38" a="1"/>
  <c r="AB3" i="38" s="1"/>
  <c r="AA3" i="38" a="1"/>
  <c r="AA3" i="38" s="1"/>
  <c r="Z3" i="38" a="1"/>
  <c r="Z3" i="38" s="1"/>
  <c r="Y3" i="38" a="1"/>
  <c r="Y3" i="38" s="1"/>
  <c r="X3" i="38" a="1"/>
  <c r="X3" i="38" s="1"/>
  <c r="W3" i="38" a="1"/>
  <c r="W3" i="38" s="1"/>
  <c r="V3" i="38" a="1"/>
  <c r="V3" i="38" s="1"/>
  <c r="U3" i="38" a="1"/>
  <c r="U3" i="38" s="1"/>
  <c r="T3" i="38" a="1"/>
  <c r="T3" i="38" s="1"/>
  <c r="S3" i="38" a="1"/>
  <c r="S3" i="38" s="1"/>
  <c r="R3" i="38" a="1"/>
  <c r="R3" i="38" s="1"/>
  <c r="Q3" i="38" a="1"/>
  <c r="Q3" i="38" s="1"/>
  <c r="P3" i="38" a="1"/>
  <c r="P3" i="38" s="1"/>
  <c r="O3" i="38" a="1"/>
  <c r="O3" i="38" s="1"/>
  <c r="N3" i="38" a="1"/>
  <c r="N3" i="38" s="1"/>
  <c r="M3" i="38" a="1"/>
  <c r="M3" i="38" s="1"/>
  <c r="AB2" i="38" a="1"/>
  <c r="AB2" i="38" s="1"/>
  <c r="AA2" i="38" a="1"/>
  <c r="AA2" i="38" s="1"/>
  <c r="Z2" i="38" a="1"/>
  <c r="Z2" i="38" s="1"/>
  <c r="Y2" i="38" a="1"/>
  <c r="Y2" i="38" s="1"/>
  <c r="X2" i="38" a="1"/>
  <c r="X2" i="38" s="1"/>
  <c r="W2" i="38" a="1"/>
  <c r="W2" i="38" s="1"/>
  <c r="V2" i="38" a="1"/>
  <c r="V2" i="38" s="1"/>
  <c r="U2" i="38" a="1"/>
  <c r="U2" i="38" s="1"/>
  <c r="T2" i="38" a="1"/>
  <c r="T2" i="38" s="1"/>
  <c r="S2" i="38" a="1"/>
  <c r="S2" i="38" s="1"/>
  <c r="R2" i="38" a="1"/>
  <c r="R2" i="38" s="1"/>
  <c r="Q2" i="38" a="1"/>
  <c r="Q2" i="38" s="1"/>
  <c r="P2" i="38"/>
  <c r="O2" i="38"/>
  <c r="N2" i="38"/>
  <c r="M2" i="38"/>
  <c r="AB5" i="37" a="1"/>
  <c r="AB5" i="37" s="1"/>
  <c r="AA5" i="37" a="1"/>
  <c r="AA5" i="37" s="1"/>
  <c r="Z5" i="37" a="1"/>
  <c r="Z5" i="37" s="1"/>
  <c r="Y5" i="37" a="1"/>
  <c r="Y5" i="37" s="1"/>
  <c r="X5" i="37" a="1"/>
  <c r="X5" i="37" s="1"/>
  <c r="W5" i="37" a="1"/>
  <c r="W5" i="37" s="1"/>
  <c r="V5" i="37" a="1"/>
  <c r="V5" i="37" s="1"/>
  <c r="U5" i="37" a="1"/>
  <c r="U5" i="37" s="1"/>
  <c r="T5" i="37" a="1"/>
  <c r="T5" i="37" s="1"/>
  <c r="S5" i="37" a="1"/>
  <c r="S5" i="37" s="1"/>
  <c r="R5" i="37" a="1"/>
  <c r="R5" i="37" s="1"/>
  <c r="Q5" i="37" a="1"/>
  <c r="Q5" i="37" s="1"/>
  <c r="P5" i="37" a="1"/>
  <c r="P5" i="37" s="1"/>
  <c r="O5" i="37" a="1"/>
  <c r="O5" i="37" s="1"/>
  <c r="N5" i="37" a="1"/>
  <c r="N5" i="37" s="1"/>
  <c r="M5" i="37" a="1"/>
  <c r="M5" i="37" s="1"/>
  <c r="AB4" i="37" a="1"/>
  <c r="AB4" i="37" s="1"/>
  <c r="AA4" i="37" a="1"/>
  <c r="AA4" i="37" s="1"/>
  <c r="Z4" i="37" a="1"/>
  <c r="Z4" i="37" s="1"/>
  <c r="Y4" i="37" a="1"/>
  <c r="Y4" i="37" s="1"/>
  <c r="X4" i="37" a="1"/>
  <c r="X4" i="37" s="1"/>
  <c r="W4" i="37" a="1"/>
  <c r="W4" i="37" s="1"/>
  <c r="V4" i="37" a="1"/>
  <c r="V4" i="37" s="1"/>
  <c r="U4" i="37" a="1"/>
  <c r="U4" i="37" s="1"/>
  <c r="T4" i="37" a="1"/>
  <c r="T4" i="37" s="1"/>
  <c r="S4" i="37" a="1"/>
  <c r="S4" i="37" s="1"/>
  <c r="R4" i="37" a="1"/>
  <c r="R4" i="37" s="1"/>
  <c r="Q4" i="37" a="1"/>
  <c r="Q4" i="37" s="1"/>
  <c r="P4" i="37" a="1"/>
  <c r="P4" i="37" s="1"/>
  <c r="O4" i="37" a="1"/>
  <c r="O4" i="37" s="1"/>
  <c r="N4" i="37" a="1"/>
  <c r="N4" i="37" s="1"/>
  <c r="M4" i="37" a="1"/>
  <c r="M4" i="37" s="1"/>
  <c r="AB3" i="37" a="1"/>
  <c r="AB3" i="37" s="1"/>
  <c r="AA3" i="37" a="1"/>
  <c r="AA3" i="37" s="1"/>
  <c r="Z3" i="37" a="1"/>
  <c r="Z3" i="37" s="1"/>
  <c r="Y3" i="37" a="1"/>
  <c r="Y3" i="37" s="1"/>
  <c r="X3" i="37" a="1"/>
  <c r="X3" i="37" s="1"/>
  <c r="W3" i="37" a="1"/>
  <c r="W3" i="37" s="1"/>
  <c r="V3" i="37" a="1"/>
  <c r="V3" i="37" s="1"/>
  <c r="U3" i="37" a="1"/>
  <c r="U3" i="37" s="1"/>
  <c r="T3" i="37" a="1"/>
  <c r="T3" i="37" s="1"/>
  <c r="S3" i="37" a="1"/>
  <c r="S3" i="37" s="1"/>
  <c r="R3" i="37" a="1"/>
  <c r="R3" i="37" s="1"/>
  <c r="Q3" i="37" a="1"/>
  <c r="Q3" i="37" s="1"/>
  <c r="P3" i="37" a="1"/>
  <c r="P3" i="37" s="1"/>
  <c r="O3" i="37" a="1"/>
  <c r="O3" i="37" s="1"/>
  <c r="N3" i="37" a="1"/>
  <c r="N3" i="37" s="1"/>
  <c r="M3" i="37" a="1"/>
  <c r="M3" i="37" s="1"/>
  <c r="AB2" i="37" a="1"/>
  <c r="AB2" i="37" s="1"/>
  <c r="AA2" i="37" a="1"/>
  <c r="AA2" i="37" s="1"/>
  <c r="Z2" i="37" a="1"/>
  <c r="Z2" i="37" s="1"/>
  <c r="Y2" i="37" a="1"/>
  <c r="Y2" i="37" s="1"/>
  <c r="X2" i="37" a="1"/>
  <c r="X2" i="37" s="1"/>
  <c r="W2" i="37" a="1"/>
  <c r="W2" i="37" s="1"/>
  <c r="V2" i="37" a="1"/>
  <c r="V2" i="37" s="1"/>
  <c r="U2" i="37" a="1"/>
  <c r="U2" i="37" s="1"/>
  <c r="T2" i="37" a="1"/>
  <c r="T2" i="37" s="1"/>
  <c r="S2" i="37" a="1"/>
  <c r="S2" i="37" s="1"/>
  <c r="R2" i="37" a="1"/>
  <c r="R2" i="37" s="1"/>
  <c r="Q2" i="37" a="1"/>
  <c r="Q2" i="37" s="1"/>
  <c r="P2" i="37"/>
  <c r="O2" i="37"/>
  <c r="N2" i="37"/>
  <c r="M2" i="37"/>
  <c r="P19" i="36"/>
  <c r="O19" i="36"/>
  <c r="N48" i="36"/>
  <c r="N51" i="36" s="1"/>
  <c r="P37" i="36"/>
  <c r="O31" i="36"/>
  <c r="O46" i="36" s="1"/>
  <c r="N37" i="36"/>
  <c r="M8" i="36"/>
  <c r="M5" i="36"/>
  <c r="J33" i="36"/>
  <c r="J32" i="36"/>
  <c r="J16" i="36"/>
  <c r="J15" i="36"/>
  <c r="L48" i="36"/>
  <c r="K48" i="36"/>
  <c r="K51" i="36" s="1"/>
  <c r="I48" i="36"/>
  <c r="I51" i="36" s="1"/>
  <c r="E48" i="36"/>
  <c r="Q47" i="36"/>
  <c r="Q50" i="36" s="1"/>
  <c r="M35" i="36"/>
  <c r="I38" i="36"/>
  <c r="G38" i="36"/>
  <c r="P36" i="36"/>
  <c r="O48" i="36"/>
  <c r="O51" i="36" s="1"/>
  <c r="F48" i="36"/>
  <c r="H47" i="36"/>
  <c r="G47" i="36"/>
  <c r="I47" i="36"/>
  <c r="K37" i="36"/>
  <c r="D3" i="36" s="1"/>
  <c r="K19" i="36"/>
  <c r="M21" i="36"/>
  <c r="F47" i="36"/>
  <c r="J37" i="36"/>
  <c r="Q49" i="36"/>
  <c r="Q52" i="36" s="1"/>
  <c r="P49" i="36"/>
  <c r="O49" i="36"/>
  <c r="N49" i="36"/>
  <c r="M49" i="36"/>
  <c r="L49" i="36"/>
  <c r="L52" i="36" s="1"/>
  <c r="K49" i="36"/>
  <c r="J49" i="36"/>
  <c r="I49" i="36"/>
  <c r="H49" i="36"/>
  <c r="G49" i="36"/>
  <c r="F49" i="36"/>
  <c r="E49" i="36"/>
  <c r="Q48" i="36"/>
  <c r="Q51" i="36" s="1"/>
  <c r="P48" i="36"/>
  <c r="P51" i="36" s="1"/>
  <c r="M48" i="36"/>
  <c r="M51" i="36" s="1"/>
  <c r="J48" i="36"/>
  <c r="J51" i="36" s="1"/>
  <c r="H48" i="36"/>
  <c r="G48" i="36"/>
  <c r="O47" i="36"/>
  <c r="O50" i="36" s="1"/>
  <c r="K47" i="36"/>
  <c r="J47" i="36"/>
  <c r="J50" i="36" s="1"/>
  <c r="E47" i="36"/>
  <c r="O38" i="36"/>
  <c r="K38" i="36"/>
  <c r="J38" i="36"/>
  <c r="F38" i="36"/>
  <c r="Q37" i="36"/>
  <c r="L37" i="36"/>
  <c r="H37" i="36"/>
  <c r="Q36" i="36"/>
  <c r="L36" i="36"/>
  <c r="J36" i="36"/>
  <c r="H36" i="36"/>
  <c r="Q35" i="36"/>
  <c r="P35" i="36"/>
  <c r="O35" i="36"/>
  <c r="N35" i="36"/>
  <c r="K35" i="36"/>
  <c r="J35" i="36"/>
  <c r="Q31" i="36"/>
  <c r="Q46" i="36" s="1"/>
  <c r="P31" i="36"/>
  <c r="P46" i="36" s="1"/>
  <c r="J31" i="36"/>
  <c r="J46" i="36" s="1"/>
  <c r="K5" i="36"/>
  <c r="Q21" i="36"/>
  <c r="P21" i="36"/>
  <c r="O21" i="36"/>
  <c r="K21" i="36"/>
  <c r="I21" i="36"/>
  <c r="H21" i="36"/>
  <c r="G21" i="36"/>
  <c r="F21" i="36"/>
  <c r="E21" i="36"/>
  <c r="Q20" i="36"/>
  <c r="P20" i="36"/>
  <c r="L20" i="36"/>
  <c r="H20" i="36"/>
  <c r="Q19" i="36"/>
  <c r="M19" i="36"/>
  <c r="L19" i="36"/>
  <c r="J19" i="36"/>
  <c r="H19" i="36"/>
  <c r="Q18" i="36"/>
  <c r="P18" i="36"/>
  <c r="J18" i="36"/>
  <c r="N10" i="36"/>
  <c r="C9" i="36"/>
  <c r="X8" i="36"/>
  <c r="M9" i="36"/>
  <c r="B8" i="36"/>
  <c r="Y7" i="36"/>
  <c r="Y10" i="36" s="1"/>
  <c r="N7" i="36"/>
  <c r="C7" i="36"/>
  <c r="C10" i="36" s="1"/>
  <c r="Y6" i="36"/>
  <c r="Y9" i="36" s="1"/>
  <c r="N6" i="36"/>
  <c r="N9" i="36" s="1"/>
  <c r="C6" i="36"/>
  <c r="Y5" i="36"/>
  <c r="Y8" i="36" s="1"/>
  <c r="X5" i="36"/>
  <c r="Q5" i="36"/>
  <c r="N5" i="36"/>
  <c r="N8" i="36" s="1"/>
  <c r="C5" i="36"/>
  <c r="C8" i="36" s="1"/>
  <c r="B5" i="36"/>
  <c r="B4" i="36"/>
  <c r="F3" i="36"/>
  <c r="B3" i="36"/>
  <c r="X2" i="36"/>
  <c r="M3" i="36"/>
  <c r="B2" i="36"/>
  <c r="A1" i="36"/>
  <c r="A2" i="36" s="1"/>
  <c r="A3" i="36" s="1"/>
  <c r="F10" i="16"/>
  <c r="E10" i="16"/>
  <c r="F9" i="16"/>
  <c r="E9" i="16"/>
  <c r="K8" i="16"/>
  <c r="H8" i="16"/>
  <c r="F8" i="16"/>
  <c r="E8" i="16"/>
  <c r="D8" i="16"/>
  <c r="D7" i="16"/>
  <c r="F6" i="16"/>
  <c r="D6" i="16"/>
  <c r="K5" i="16"/>
  <c r="F5" i="16"/>
  <c r="D5" i="16"/>
  <c r="K4" i="16"/>
  <c r="J4" i="16"/>
  <c r="E4" i="16"/>
  <c r="K3" i="16"/>
  <c r="J3" i="16"/>
  <c r="E3" i="16"/>
  <c r="K2" i="16"/>
  <c r="H2" i="16"/>
  <c r="F2" i="16"/>
  <c r="E2" i="16"/>
  <c r="D2" i="16"/>
  <c r="A1" i="16"/>
  <c r="Y9" i="15"/>
  <c r="Y8" i="15"/>
  <c r="X8" i="15"/>
  <c r="V8" i="15"/>
  <c r="Q8" i="15"/>
  <c r="N8" i="15"/>
  <c r="M8" i="15"/>
  <c r="F8" i="15"/>
  <c r="B8" i="15"/>
  <c r="Y7" i="15"/>
  <c r="Y10" i="15" s="1"/>
  <c r="N7" i="15"/>
  <c r="N10" i="15" s="1"/>
  <c r="C7" i="15"/>
  <c r="C10" i="15" s="1"/>
  <c r="B7" i="15"/>
  <c r="Y6" i="15"/>
  <c r="N6" i="15"/>
  <c r="N9" i="15" s="1"/>
  <c r="K6" i="15"/>
  <c r="F6" i="15"/>
  <c r="D6" i="15"/>
  <c r="C6" i="15"/>
  <c r="C9" i="15" s="1"/>
  <c r="B6" i="15"/>
  <c r="AG5" i="15"/>
  <c r="AF5" i="15"/>
  <c r="AB5" i="15"/>
  <c r="AA5" i="15"/>
  <c r="Y5" i="15"/>
  <c r="X5" i="15"/>
  <c r="P5" i="15"/>
  <c r="N5" i="15"/>
  <c r="M5" i="15"/>
  <c r="K5" i="15"/>
  <c r="H5" i="15"/>
  <c r="G5" i="15"/>
  <c r="E5" i="15"/>
  <c r="D5" i="15"/>
  <c r="C5" i="15"/>
  <c r="C8" i="15" s="1"/>
  <c r="B5" i="15"/>
  <c r="B4" i="15"/>
  <c r="V3" i="15"/>
  <c r="M3" i="15"/>
  <c r="H3" i="15"/>
  <c r="F3" i="15"/>
  <c r="E3" i="15"/>
  <c r="D3" i="15"/>
  <c r="B3" i="15"/>
  <c r="AC2" i="15"/>
  <c r="AB2" i="15"/>
  <c r="X2" i="15"/>
  <c r="Q2" i="15"/>
  <c r="P2" i="15"/>
  <c r="O2" i="15"/>
  <c r="M2" i="15"/>
  <c r="K2" i="15"/>
  <c r="F2" i="15"/>
  <c r="B2" i="15"/>
  <c r="A2" i="15"/>
  <c r="A3" i="15" s="1"/>
  <c r="A1" i="15"/>
  <c r="X10" i="29"/>
  <c r="N10" i="29"/>
  <c r="Z9" i="29"/>
  <c r="M9" i="29"/>
  <c r="C9" i="29"/>
  <c r="AA8" i="29"/>
  <c r="Z8" i="29"/>
  <c r="X8" i="29"/>
  <c r="X9" i="29" s="1"/>
  <c r="V8" i="29"/>
  <c r="T8" i="29"/>
  <c r="S8" i="29"/>
  <c r="P8" i="29"/>
  <c r="O8" i="29"/>
  <c r="N8" i="29"/>
  <c r="M8" i="29"/>
  <c r="F8" i="29"/>
  <c r="B8" i="29"/>
  <c r="Y7" i="29"/>
  <c r="Y10" i="29" s="1"/>
  <c r="N7" i="29"/>
  <c r="C7" i="29"/>
  <c r="C10" i="29" s="1"/>
  <c r="AB6" i="29"/>
  <c r="Y6" i="29"/>
  <c r="Y9" i="29" s="1"/>
  <c r="X6" i="29"/>
  <c r="V6" i="29"/>
  <c r="N6" i="29"/>
  <c r="N9" i="29" s="1"/>
  <c r="M6" i="29"/>
  <c r="C6" i="29"/>
  <c r="B6" i="29"/>
  <c r="AG5" i="29"/>
  <c r="AE5" i="29"/>
  <c r="AC5" i="29"/>
  <c r="AA5" i="29"/>
  <c r="Z5" i="29"/>
  <c r="Y5" i="29"/>
  <c r="Y8" i="29" s="1"/>
  <c r="X5" i="29"/>
  <c r="AF5" i="29" s="1"/>
  <c r="V5" i="29"/>
  <c r="U5" i="29"/>
  <c r="O5" i="29"/>
  <c r="N5" i="29"/>
  <c r="M5" i="29"/>
  <c r="K5" i="29"/>
  <c r="F5" i="29"/>
  <c r="E5" i="29"/>
  <c r="C5" i="29"/>
  <c r="C8" i="29" s="1"/>
  <c r="B5" i="29"/>
  <c r="J4" i="29"/>
  <c r="I4" i="29"/>
  <c r="F4" i="29"/>
  <c r="E4" i="29"/>
  <c r="D4" i="29"/>
  <c r="B4" i="29"/>
  <c r="AB3" i="29"/>
  <c r="Z3" i="29"/>
  <c r="X3" i="29"/>
  <c r="B3" i="29"/>
  <c r="AD2" i="29"/>
  <c r="AB2" i="29"/>
  <c r="AA2" i="29"/>
  <c r="Z2" i="29"/>
  <c r="X2" i="29"/>
  <c r="M2" i="29"/>
  <c r="J2" i="29"/>
  <c r="F2" i="29"/>
  <c r="E2" i="29"/>
  <c r="D2" i="29"/>
  <c r="B2" i="29"/>
  <c r="K2" i="29" s="1"/>
  <c r="A1" i="29"/>
  <c r="A2" i="29" s="1"/>
  <c r="K53" i="15"/>
  <c r="Q52" i="15"/>
  <c r="N52" i="15"/>
  <c r="M52" i="15"/>
  <c r="J52" i="15"/>
  <c r="I52" i="15"/>
  <c r="F52" i="15"/>
  <c r="E52" i="15"/>
  <c r="O51" i="15"/>
  <c r="N51" i="15"/>
  <c r="K51" i="15"/>
  <c r="J51" i="15"/>
  <c r="G51" i="15"/>
  <c r="F51" i="15"/>
  <c r="P50" i="15"/>
  <c r="O50" i="15"/>
  <c r="L50" i="15"/>
  <c r="K50" i="15"/>
  <c r="H50" i="15"/>
  <c r="G50" i="15"/>
  <c r="Q49" i="15"/>
  <c r="Q53" i="15" s="1"/>
  <c r="P49" i="15"/>
  <c r="O49" i="15"/>
  <c r="N49" i="15"/>
  <c r="M49" i="15"/>
  <c r="L49" i="15"/>
  <c r="K49" i="15"/>
  <c r="J49" i="15"/>
  <c r="I49" i="15"/>
  <c r="H49" i="15"/>
  <c r="G49" i="15"/>
  <c r="F49" i="15"/>
  <c r="E49" i="15"/>
  <c r="Q48" i="15"/>
  <c r="Q51" i="15" s="1"/>
  <c r="P48" i="15"/>
  <c r="P51" i="15" s="1"/>
  <c r="O48" i="15"/>
  <c r="N48" i="15"/>
  <c r="M48" i="15"/>
  <c r="M51" i="15" s="1"/>
  <c r="L48" i="15"/>
  <c r="L51" i="15" s="1"/>
  <c r="K48" i="15"/>
  <c r="J48" i="15"/>
  <c r="I48" i="15"/>
  <c r="I51" i="15" s="1"/>
  <c r="H48" i="15"/>
  <c r="H51" i="15" s="1"/>
  <c r="G48" i="15"/>
  <c r="F48" i="15"/>
  <c r="E48" i="15"/>
  <c r="E51" i="15" s="1"/>
  <c r="Q47" i="15"/>
  <c r="Q50" i="15" s="1"/>
  <c r="P47" i="15"/>
  <c r="O47" i="15"/>
  <c r="N47" i="15"/>
  <c r="M47" i="15"/>
  <c r="L47" i="15"/>
  <c r="K47" i="15"/>
  <c r="J47" i="15"/>
  <c r="I47" i="15"/>
  <c r="H47" i="15"/>
  <c r="G47" i="15"/>
  <c r="F47" i="15"/>
  <c r="E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P52" i="29"/>
  <c r="O52" i="29"/>
  <c r="L52" i="29"/>
  <c r="K52" i="29"/>
  <c r="J52" i="29"/>
  <c r="H52" i="29"/>
  <c r="G52" i="29"/>
  <c r="Q51" i="29"/>
  <c r="P51" i="29"/>
  <c r="M51" i="29"/>
  <c r="L51" i="29"/>
  <c r="I51" i="29"/>
  <c r="H51" i="29"/>
  <c r="G51" i="29"/>
  <c r="E51" i="29"/>
  <c r="Q50" i="29"/>
  <c r="N50" i="29"/>
  <c r="M50" i="29"/>
  <c r="J50" i="29"/>
  <c r="I50" i="29"/>
  <c r="F50" i="29"/>
  <c r="E50" i="29"/>
  <c r="Q49" i="29"/>
  <c r="Q52" i="29" s="1"/>
  <c r="P49" i="29"/>
  <c r="O49" i="29"/>
  <c r="N49" i="29"/>
  <c r="M49" i="29"/>
  <c r="L49" i="29"/>
  <c r="K49" i="29"/>
  <c r="J49" i="29"/>
  <c r="I49" i="29"/>
  <c r="H49" i="29"/>
  <c r="G49" i="29"/>
  <c r="F49" i="29"/>
  <c r="E49" i="29"/>
  <c r="Q48" i="29"/>
  <c r="P48" i="29"/>
  <c r="O48" i="29"/>
  <c r="O51" i="29" s="1"/>
  <c r="N48" i="29"/>
  <c r="N51" i="29" s="1"/>
  <c r="M48" i="29"/>
  <c r="L48" i="29"/>
  <c r="K48" i="29"/>
  <c r="K51" i="29" s="1"/>
  <c r="J48" i="29"/>
  <c r="J51" i="29" s="1"/>
  <c r="I48" i="29"/>
  <c r="H48" i="29"/>
  <c r="G48" i="29"/>
  <c r="F48" i="29"/>
  <c r="F51" i="29" s="1"/>
  <c r="E48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J18" i="17"/>
  <c r="K18" i="17"/>
  <c r="L18" i="17"/>
  <c r="M18" i="17"/>
  <c r="N18" i="17"/>
  <c r="M21" i="17" s="1"/>
  <c r="O18" i="17"/>
  <c r="J19" i="17"/>
  <c r="K19" i="17"/>
  <c r="L19" i="17"/>
  <c r="M19" i="17"/>
  <c r="N19" i="17"/>
  <c r="O19" i="17"/>
  <c r="L20" i="17"/>
  <c r="M20" i="17"/>
  <c r="N20" i="17"/>
  <c r="O20" i="17"/>
  <c r="K21" i="17"/>
  <c r="L21" i="17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A10" i="52" l="1"/>
  <c r="L10" i="52" s="1"/>
  <c r="W10" i="52" s="1"/>
  <c r="L9" i="52"/>
  <c r="W9" i="52" s="1"/>
  <c r="A9" i="51"/>
  <c r="L8" i="51"/>
  <c r="W8" i="51" s="1"/>
  <c r="U5" i="36"/>
  <c r="U8" i="29"/>
  <c r="G55" i="16"/>
  <c r="K55" i="16"/>
  <c r="G4" i="16" s="1"/>
  <c r="O55" i="16"/>
  <c r="H57" i="16"/>
  <c r="L57" i="16"/>
  <c r="I7" i="16" s="1"/>
  <c r="H55" i="16"/>
  <c r="L55" i="16"/>
  <c r="G7" i="16" s="1"/>
  <c r="P55" i="16"/>
  <c r="H56" i="16"/>
  <c r="L56" i="16"/>
  <c r="H7" i="16" s="1"/>
  <c r="I57" i="16"/>
  <c r="M57" i="16"/>
  <c r="I10" i="16" s="1"/>
  <c r="I55" i="16"/>
  <c r="M55" i="16"/>
  <c r="G10" i="16" s="1"/>
  <c r="I56" i="16"/>
  <c r="M56" i="16"/>
  <c r="H10" i="16" s="1"/>
  <c r="F57" i="16"/>
  <c r="J57" i="16"/>
  <c r="N57" i="16"/>
  <c r="F55" i="16"/>
  <c r="J55" i="16"/>
  <c r="N55" i="16"/>
  <c r="G40" i="16"/>
  <c r="K40" i="16"/>
  <c r="G3" i="16" s="1"/>
  <c r="O40" i="16"/>
  <c r="H42" i="16"/>
  <c r="L42" i="16"/>
  <c r="I6" i="16" s="1"/>
  <c r="H40" i="16"/>
  <c r="L40" i="16"/>
  <c r="G6" i="16" s="1"/>
  <c r="P40" i="16"/>
  <c r="H41" i="16"/>
  <c r="L41" i="16"/>
  <c r="H6" i="16" s="1"/>
  <c r="I42" i="16"/>
  <c r="M42" i="16"/>
  <c r="I9" i="16" s="1"/>
  <c r="I40" i="16"/>
  <c r="M40" i="16"/>
  <c r="G9" i="16" s="1"/>
  <c r="I41" i="16"/>
  <c r="M41" i="16"/>
  <c r="H9" i="16" s="1"/>
  <c r="F42" i="16"/>
  <c r="J42" i="16"/>
  <c r="N42" i="16"/>
  <c r="F40" i="16"/>
  <c r="J40" i="16"/>
  <c r="N40" i="16"/>
  <c r="G23" i="16"/>
  <c r="K23" i="16"/>
  <c r="G2" i="16" s="1"/>
  <c r="O23" i="16"/>
  <c r="H25" i="16"/>
  <c r="L25" i="16"/>
  <c r="I5" i="16" s="1"/>
  <c r="F26" i="16"/>
  <c r="J26" i="16"/>
  <c r="N26" i="16"/>
  <c r="H23" i="16"/>
  <c r="L23" i="16"/>
  <c r="G5" i="16" s="1"/>
  <c r="P23" i="16"/>
  <c r="H24" i="16"/>
  <c r="L24" i="16"/>
  <c r="H5" i="16" s="1"/>
  <c r="I25" i="16"/>
  <c r="M25" i="16"/>
  <c r="I8" i="16" s="1"/>
  <c r="G26" i="16"/>
  <c r="K26" i="16"/>
  <c r="J2" i="16" s="1"/>
  <c r="I23" i="16"/>
  <c r="M23" i="16"/>
  <c r="G8" i="16" s="1"/>
  <c r="F25" i="16"/>
  <c r="J25" i="16"/>
  <c r="N25" i="16"/>
  <c r="F23" i="16"/>
  <c r="J23" i="16"/>
  <c r="N23" i="16"/>
  <c r="K4" i="29"/>
  <c r="K3" i="15"/>
  <c r="AG2" i="29"/>
  <c r="V2" i="15"/>
  <c r="J5" i="15"/>
  <c r="N19" i="36"/>
  <c r="N21" i="36"/>
  <c r="N18" i="36"/>
  <c r="N31" i="36"/>
  <c r="N46" i="36" s="1"/>
  <c r="O37" i="36"/>
  <c r="N47" i="36"/>
  <c r="N50" i="36" s="1"/>
  <c r="O18" i="36"/>
  <c r="S8" i="36" s="1"/>
  <c r="O20" i="36"/>
  <c r="AB8" i="36"/>
  <c r="J21" i="36"/>
  <c r="AA8" i="36" s="1"/>
  <c r="O53" i="36"/>
  <c r="H38" i="36"/>
  <c r="R9" i="36"/>
  <c r="E38" i="36"/>
  <c r="K6" i="36"/>
  <c r="Q3" i="36"/>
  <c r="N36" i="36"/>
  <c r="L38" i="36"/>
  <c r="P38" i="36"/>
  <c r="P9" i="36" s="1"/>
  <c r="L47" i="36"/>
  <c r="P47" i="36"/>
  <c r="P53" i="36" s="1"/>
  <c r="O36" i="36"/>
  <c r="M38" i="36"/>
  <c r="Q38" i="36"/>
  <c r="M47" i="36"/>
  <c r="P52" i="36"/>
  <c r="I35" i="36"/>
  <c r="N38" i="36"/>
  <c r="P3" i="36" s="1"/>
  <c r="K53" i="36"/>
  <c r="E4" i="36" s="1"/>
  <c r="G53" i="36"/>
  <c r="H6" i="36"/>
  <c r="L50" i="36"/>
  <c r="M18" i="36"/>
  <c r="AB5" i="36"/>
  <c r="AG5" i="36"/>
  <c r="I36" i="36"/>
  <c r="M36" i="36"/>
  <c r="K50" i="36"/>
  <c r="M31" i="36"/>
  <c r="M46" i="36" s="1"/>
  <c r="I18" i="36"/>
  <c r="AE8" i="36" s="1"/>
  <c r="I19" i="36"/>
  <c r="K20" i="36"/>
  <c r="D2" i="36" s="1"/>
  <c r="K31" i="36"/>
  <c r="K46" i="36" s="1"/>
  <c r="K36" i="36"/>
  <c r="G36" i="36"/>
  <c r="G35" i="36"/>
  <c r="G20" i="36"/>
  <c r="G31" i="36"/>
  <c r="G46" i="36" s="1"/>
  <c r="G37" i="36"/>
  <c r="F53" i="36"/>
  <c r="J53" i="36"/>
  <c r="N53" i="36"/>
  <c r="N52" i="36"/>
  <c r="G51" i="36"/>
  <c r="J52" i="36"/>
  <c r="G19" i="36"/>
  <c r="J2" i="36"/>
  <c r="G50" i="36"/>
  <c r="J3" i="36"/>
  <c r="H50" i="36"/>
  <c r="H35" i="36"/>
  <c r="H31" i="36"/>
  <c r="H46" i="36" s="1"/>
  <c r="L35" i="36"/>
  <c r="L31" i="36"/>
  <c r="L46" i="36" s="1"/>
  <c r="K2" i="36"/>
  <c r="F2" i="36"/>
  <c r="K18" i="36"/>
  <c r="AG2" i="36"/>
  <c r="G18" i="36"/>
  <c r="AD2" i="36" s="1"/>
  <c r="I20" i="36"/>
  <c r="M20" i="36"/>
  <c r="D8" i="36" s="1"/>
  <c r="L21" i="36"/>
  <c r="E5" i="36" s="1"/>
  <c r="I37" i="36"/>
  <c r="M37" i="36"/>
  <c r="E50" i="36"/>
  <c r="I50" i="36"/>
  <c r="M50" i="36"/>
  <c r="H51" i="36"/>
  <c r="L51" i="36"/>
  <c r="H18" i="36"/>
  <c r="AE5" i="36" s="1"/>
  <c r="L18" i="36"/>
  <c r="J20" i="36"/>
  <c r="Z8" i="36" s="1"/>
  <c r="N20" i="36"/>
  <c r="AB2" i="36"/>
  <c r="F5" i="36"/>
  <c r="I31" i="36"/>
  <c r="I46" i="36" s="1"/>
  <c r="H53" i="36"/>
  <c r="L53" i="36"/>
  <c r="H52" i="36"/>
  <c r="S9" i="36"/>
  <c r="O9" i="36"/>
  <c r="Z2" i="36"/>
  <c r="B6" i="36"/>
  <c r="P8" i="36"/>
  <c r="O2" i="36"/>
  <c r="X6" i="36"/>
  <c r="F8" i="36"/>
  <c r="T8" i="36"/>
  <c r="Q2" i="36"/>
  <c r="O5" i="36"/>
  <c r="AA5" i="36"/>
  <c r="V8" i="36"/>
  <c r="L3" i="36"/>
  <c r="W3" i="36" s="1"/>
  <c r="A4" i="36"/>
  <c r="L2" i="36"/>
  <c r="W2" i="36" s="1"/>
  <c r="B7" i="36"/>
  <c r="X7" i="36"/>
  <c r="B9" i="36"/>
  <c r="K8" i="36"/>
  <c r="E8" i="36"/>
  <c r="V3" i="36"/>
  <c r="M4" i="36"/>
  <c r="H5" i="36"/>
  <c r="O3" i="36"/>
  <c r="P5" i="36"/>
  <c r="M6" i="36"/>
  <c r="V5" i="36"/>
  <c r="S5" i="36"/>
  <c r="X9" i="36"/>
  <c r="AG8" i="36"/>
  <c r="AF8" i="36"/>
  <c r="U2" i="36"/>
  <c r="AD8" i="36"/>
  <c r="J4" i="36"/>
  <c r="E2" i="36"/>
  <c r="R2" i="36"/>
  <c r="V2" i="36"/>
  <c r="AA2" i="36"/>
  <c r="K3" i="36"/>
  <c r="X3" i="36"/>
  <c r="Z5" i="36"/>
  <c r="M10" i="36"/>
  <c r="V9" i="36"/>
  <c r="T9" i="36"/>
  <c r="U9" i="36"/>
  <c r="U3" i="36"/>
  <c r="T3" i="36"/>
  <c r="R3" i="36"/>
  <c r="I52" i="36"/>
  <c r="M52" i="36"/>
  <c r="E53" i="36"/>
  <c r="AC8" i="36"/>
  <c r="S2" i="36"/>
  <c r="I2" i="36"/>
  <c r="P2" i="36"/>
  <c r="T2" i="36"/>
  <c r="AC2" i="36"/>
  <c r="E3" i="36"/>
  <c r="D5" i="36"/>
  <c r="Q9" i="36"/>
  <c r="I6" i="36"/>
  <c r="J6" i="36"/>
  <c r="S3" i="36"/>
  <c r="I3" i="36"/>
  <c r="G52" i="36"/>
  <c r="K4" i="36"/>
  <c r="K52" i="36"/>
  <c r="D4" i="36" s="1"/>
  <c r="F4" i="36"/>
  <c r="O52" i="36"/>
  <c r="I53" i="36"/>
  <c r="Q53" i="36"/>
  <c r="Q8" i="36"/>
  <c r="U8" i="36"/>
  <c r="G2" i="36"/>
  <c r="R5" i="36"/>
  <c r="O8" i="36"/>
  <c r="G3" i="36"/>
  <c r="L3" i="15"/>
  <c r="W3" i="15" s="1"/>
  <c r="A4" i="15"/>
  <c r="H7" i="15"/>
  <c r="D7" i="15"/>
  <c r="G7" i="15"/>
  <c r="L2" i="15"/>
  <c r="W2" i="15" s="1"/>
  <c r="I4" i="15"/>
  <c r="E4" i="15"/>
  <c r="H4" i="15"/>
  <c r="M6" i="15"/>
  <c r="V5" i="15"/>
  <c r="R5" i="15"/>
  <c r="Q5" i="15"/>
  <c r="I7" i="15"/>
  <c r="B9" i="15"/>
  <c r="K8" i="15"/>
  <c r="G8" i="15"/>
  <c r="H8" i="15"/>
  <c r="S8" i="15"/>
  <c r="O8" i="15"/>
  <c r="M9" i="15"/>
  <c r="R8" i="15"/>
  <c r="AE8" i="15"/>
  <c r="AA8" i="15"/>
  <c r="AD8" i="15"/>
  <c r="Z8" i="15"/>
  <c r="AF8" i="15"/>
  <c r="I2" i="15"/>
  <c r="E2" i="15"/>
  <c r="H2" i="15"/>
  <c r="X3" i="15"/>
  <c r="AE2" i="15"/>
  <c r="AA2" i="15"/>
  <c r="AD2" i="15"/>
  <c r="M4" i="15"/>
  <c r="T3" i="15"/>
  <c r="P3" i="15"/>
  <c r="S3" i="15"/>
  <c r="D4" i="15"/>
  <c r="J4" i="15"/>
  <c r="S5" i="15"/>
  <c r="AD5" i="15"/>
  <c r="Z5" i="15"/>
  <c r="AC5" i="15"/>
  <c r="I6" i="15"/>
  <c r="E6" i="15"/>
  <c r="G6" i="15"/>
  <c r="E7" i="15"/>
  <c r="J7" i="15"/>
  <c r="D8" i="15"/>
  <c r="I8" i="15"/>
  <c r="T8" i="15"/>
  <c r="AG8" i="15"/>
  <c r="X9" i="15"/>
  <c r="D2" i="15"/>
  <c r="J2" i="15"/>
  <c r="Z2" i="15"/>
  <c r="AF2" i="15"/>
  <c r="O3" i="15"/>
  <c r="U3" i="15"/>
  <c r="F4" i="15"/>
  <c r="K4" i="15"/>
  <c r="O5" i="15"/>
  <c r="T5" i="15"/>
  <c r="AE5" i="15"/>
  <c r="H6" i="15"/>
  <c r="X6" i="15"/>
  <c r="F7" i="15"/>
  <c r="K7" i="15"/>
  <c r="E8" i="15"/>
  <c r="J8" i="15"/>
  <c r="P8" i="15"/>
  <c r="U8" i="15"/>
  <c r="AB8" i="15"/>
  <c r="R2" i="15"/>
  <c r="G3" i="15"/>
  <c r="F5" i="15"/>
  <c r="A3" i="29"/>
  <c r="L2" i="29"/>
  <c r="W2" i="29" s="1"/>
  <c r="M3" i="29"/>
  <c r="T2" i="29"/>
  <c r="P2" i="29"/>
  <c r="S2" i="29"/>
  <c r="I3" i="29"/>
  <c r="E3" i="29"/>
  <c r="H3" i="29"/>
  <c r="B7" i="29"/>
  <c r="K6" i="29"/>
  <c r="G6" i="29"/>
  <c r="F6" i="29"/>
  <c r="AE10" i="29"/>
  <c r="AA10" i="29"/>
  <c r="AD10" i="29"/>
  <c r="Z10" i="29"/>
  <c r="AF10" i="29"/>
  <c r="O2" i="29"/>
  <c r="U2" i="29"/>
  <c r="D3" i="29"/>
  <c r="J3" i="29"/>
  <c r="H6" i="29"/>
  <c r="S6" i="29"/>
  <c r="O6" i="29"/>
  <c r="R6" i="29"/>
  <c r="AE6" i="29"/>
  <c r="AA6" i="29"/>
  <c r="AC6" i="29"/>
  <c r="AF9" i="29"/>
  <c r="AB9" i="29"/>
  <c r="AE9" i="29"/>
  <c r="AA9" i="29"/>
  <c r="T9" i="29"/>
  <c r="P9" i="29"/>
  <c r="S9" i="29"/>
  <c r="O9" i="29"/>
  <c r="U9" i="29"/>
  <c r="AC9" i="29"/>
  <c r="AG10" i="29"/>
  <c r="Q2" i="29"/>
  <c r="V2" i="29"/>
  <c r="F3" i="29"/>
  <c r="K3" i="29"/>
  <c r="H5" i="29"/>
  <c r="D5" i="29"/>
  <c r="G5" i="29"/>
  <c r="T5" i="29"/>
  <c r="P5" i="29"/>
  <c r="R5" i="29"/>
  <c r="D6" i="29"/>
  <c r="I6" i="29"/>
  <c r="T6" i="29"/>
  <c r="AD6" i="29"/>
  <c r="M7" i="29"/>
  <c r="I8" i="29"/>
  <c r="E8" i="29"/>
  <c r="H8" i="29"/>
  <c r="D8" i="29"/>
  <c r="J8" i="29"/>
  <c r="V9" i="29"/>
  <c r="AD9" i="29"/>
  <c r="M10" i="29"/>
  <c r="AB10" i="29"/>
  <c r="R2" i="29"/>
  <c r="G3" i="29"/>
  <c r="X4" i="29"/>
  <c r="AE3" i="29"/>
  <c r="AA3" i="29"/>
  <c r="AD3" i="29"/>
  <c r="I5" i="29"/>
  <c r="S5" i="29"/>
  <c r="E6" i="29"/>
  <c r="J6" i="29"/>
  <c r="P6" i="29"/>
  <c r="U6" i="29"/>
  <c r="Z6" i="29"/>
  <c r="AF6" i="29"/>
  <c r="X7" i="29"/>
  <c r="K8" i="29"/>
  <c r="B9" i="29"/>
  <c r="Q9" i="29"/>
  <c r="AG9" i="29"/>
  <c r="AC10" i="29"/>
  <c r="AB8" i="29"/>
  <c r="AF8" i="29"/>
  <c r="G2" i="29"/>
  <c r="AC2" i="29"/>
  <c r="G4" i="29"/>
  <c r="AB5" i="29"/>
  <c r="Q8" i="29"/>
  <c r="AC8" i="29"/>
  <c r="AG8" i="29"/>
  <c r="N50" i="15"/>
  <c r="H53" i="15"/>
  <c r="P53" i="15"/>
  <c r="J50" i="15"/>
  <c r="P52" i="15"/>
  <c r="F53" i="15"/>
  <c r="J53" i="15"/>
  <c r="N53" i="15"/>
  <c r="F50" i="15"/>
  <c r="L52" i="15"/>
  <c r="L53" i="15"/>
  <c r="E50" i="15"/>
  <c r="I50" i="15"/>
  <c r="M50" i="15"/>
  <c r="G52" i="15"/>
  <c r="K52" i="15"/>
  <c r="O52" i="15"/>
  <c r="H52" i="15"/>
  <c r="G53" i="15"/>
  <c r="O53" i="15"/>
  <c r="E53" i="15"/>
  <c r="I53" i="15"/>
  <c r="M53" i="15"/>
  <c r="G50" i="29"/>
  <c r="K50" i="29"/>
  <c r="O50" i="29"/>
  <c r="E52" i="29"/>
  <c r="I52" i="29"/>
  <c r="M52" i="29"/>
  <c r="I53" i="29"/>
  <c r="Q53" i="29"/>
  <c r="P50" i="29"/>
  <c r="F52" i="29"/>
  <c r="J53" i="29"/>
  <c r="L50" i="29"/>
  <c r="E53" i="29"/>
  <c r="M53" i="29"/>
  <c r="H53" i="29"/>
  <c r="L53" i="29"/>
  <c r="P53" i="29"/>
  <c r="H50" i="29"/>
  <c r="N52" i="29"/>
  <c r="F53" i="29"/>
  <c r="N53" i="29"/>
  <c r="G53" i="29"/>
  <c r="K53" i="29"/>
  <c r="O53" i="29"/>
  <c r="N21" i="17"/>
  <c r="O52" i="32"/>
  <c r="N52" i="32"/>
  <c r="K52" i="32"/>
  <c r="J52" i="32"/>
  <c r="I52" i="32"/>
  <c r="G52" i="32"/>
  <c r="F52" i="32"/>
  <c r="O51" i="32"/>
  <c r="L51" i="32"/>
  <c r="K51" i="32"/>
  <c r="H51" i="32"/>
  <c r="G51" i="32"/>
  <c r="F51" i="32"/>
  <c r="M50" i="32"/>
  <c r="L50" i="32"/>
  <c r="I50" i="32"/>
  <c r="H50" i="32"/>
  <c r="E50" i="32"/>
  <c r="O49" i="32"/>
  <c r="N49" i="32"/>
  <c r="M49" i="32"/>
  <c r="L49" i="32"/>
  <c r="K49" i="32"/>
  <c r="J49" i="32"/>
  <c r="I49" i="32"/>
  <c r="H49" i="32"/>
  <c r="G49" i="32"/>
  <c r="F49" i="32"/>
  <c r="E49" i="32"/>
  <c r="Q48" i="32"/>
  <c r="Q51" i="32" s="1"/>
  <c r="P48" i="32"/>
  <c r="P51" i="32" s="1"/>
  <c r="O48" i="32"/>
  <c r="N48" i="32"/>
  <c r="N51" i="32" s="1"/>
  <c r="M48" i="32"/>
  <c r="M51" i="32" s="1"/>
  <c r="L48" i="32"/>
  <c r="K48" i="32"/>
  <c r="J48" i="32"/>
  <c r="J51" i="32" s="1"/>
  <c r="I48" i="32"/>
  <c r="I51" i="32" s="1"/>
  <c r="H48" i="32"/>
  <c r="G48" i="32"/>
  <c r="F48" i="32"/>
  <c r="E48" i="32"/>
  <c r="E51" i="32" s="1"/>
  <c r="Q47" i="32"/>
  <c r="Q50" i="32" s="1"/>
  <c r="P47" i="32"/>
  <c r="P50" i="32" s="1"/>
  <c r="O47" i="32"/>
  <c r="N47" i="32"/>
  <c r="M47" i="32"/>
  <c r="L47" i="32"/>
  <c r="K47" i="32"/>
  <c r="J47" i="32"/>
  <c r="I47" i="32"/>
  <c r="H47" i="32"/>
  <c r="G47" i="32"/>
  <c r="F47" i="32"/>
  <c r="E47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O38" i="32"/>
  <c r="N38" i="32"/>
  <c r="M38" i="32"/>
  <c r="L38" i="32"/>
  <c r="K38" i="32"/>
  <c r="J38" i="32"/>
  <c r="I38" i="32"/>
  <c r="H38" i="32"/>
  <c r="G38" i="32"/>
  <c r="F38" i="32"/>
  <c r="E38" i="32"/>
  <c r="O37" i="32"/>
  <c r="N37" i="32"/>
  <c r="M37" i="32"/>
  <c r="L37" i="32"/>
  <c r="K37" i="32"/>
  <c r="J37" i="32"/>
  <c r="I37" i="32"/>
  <c r="H37" i="32"/>
  <c r="G37" i="32"/>
  <c r="F37" i="32"/>
  <c r="E37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G49" i="27"/>
  <c r="F49" i="27"/>
  <c r="E49" i="27"/>
  <c r="G48" i="27"/>
  <c r="F48" i="27"/>
  <c r="E48" i="27"/>
  <c r="G47" i="27"/>
  <c r="F47" i="27"/>
  <c r="E47" i="27"/>
  <c r="A10" i="51" l="1"/>
  <c r="L10" i="51" s="1"/>
  <c r="W10" i="51" s="1"/>
  <c r="L9" i="51"/>
  <c r="W9" i="51" s="1"/>
  <c r="P5" i="34" a="1"/>
  <c r="P5" i="34" s="1"/>
  <c r="O3" i="34" a="1"/>
  <c r="O3" i="34" s="1"/>
  <c r="O4" i="34" a="1"/>
  <c r="O4" i="34" s="1"/>
  <c r="X3" i="34" a="1"/>
  <c r="X3" i="34" s="1"/>
  <c r="W3" i="34" a="1"/>
  <c r="W3" i="34" s="1"/>
  <c r="U5" i="34" a="1"/>
  <c r="U5" i="34" s="1"/>
  <c r="O5" i="34" a="1"/>
  <c r="O5" i="34" s="1"/>
  <c r="X4" i="34" a="1"/>
  <c r="X4" i="34" s="1"/>
  <c r="N5" i="34" a="1"/>
  <c r="N5" i="34" s="1"/>
  <c r="S5" i="34" a="1"/>
  <c r="S5" i="34" s="1"/>
  <c r="T3" i="34" a="1"/>
  <c r="T3" i="34" s="1"/>
  <c r="W5" i="34" a="1"/>
  <c r="W5" i="34" s="1"/>
  <c r="S4" i="34" a="1"/>
  <c r="S4" i="34" s="1"/>
  <c r="R3" i="34" a="1"/>
  <c r="R3" i="34" s="1"/>
  <c r="S3" i="34" a="1"/>
  <c r="S3" i="34" s="1"/>
  <c r="R4" i="34" a="1"/>
  <c r="R4" i="34" s="1"/>
  <c r="U2" i="34"/>
  <c r="AC2" i="34"/>
  <c r="P24" i="32"/>
  <c r="Q23" i="32"/>
  <c r="O25" i="32"/>
  <c r="N26" i="32"/>
  <c r="N57" i="32"/>
  <c r="Q55" i="32"/>
  <c r="P55" i="32"/>
  <c r="O56" i="32"/>
  <c r="M58" i="32"/>
  <c r="P56" i="32"/>
  <c r="N58" i="32"/>
  <c r="O57" i="32"/>
  <c r="O41" i="32"/>
  <c r="P40" i="32"/>
  <c r="Q40" i="32"/>
  <c r="N42" i="32"/>
  <c r="M43" i="32"/>
  <c r="N43" i="32"/>
  <c r="P41" i="32"/>
  <c r="O42" i="32"/>
  <c r="R8" i="36"/>
  <c r="T5" i="36"/>
  <c r="J5" i="36"/>
  <c r="I7" i="36"/>
  <c r="I4" i="36"/>
  <c r="M53" i="36"/>
  <c r="K7" i="36"/>
  <c r="AC9" i="36"/>
  <c r="P50" i="36"/>
  <c r="Q10" i="36"/>
  <c r="AD9" i="36"/>
  <c r="AE9" i="36"/>
  <c r="H4" i="36"/>
  <c r="AE2" i="36"/>
  <c r="I5" i="36"/>
  <c r="G4" i="36"/>
  <c r="AF2" i="36"/>
  <c r="J7" i="36"/>
  <c r="H7" i="36"/>
  <c r="H8" i="36"/>
  <c r="J8" i="36"/>
  <c r="H2" i="36"/>
  <c r="E31" i="36"/>
  <c r="E46" i="36" s="1"/>
  <c r="E37" i="36"/>
  <c r="E20" i="36"/>
  <c r="E18" i="36"/>
  <c r="E36" i="36"/>
  <c r="E35" i="36"/>
  <c r="E19" i="36"/>
  <c r="AD5" i="36"/>
  <c r="AF5" i="36"/>
  <c r="F37" i="36"/>
  <c r="F20" i="36"/>
  <c r="F36" i="36"/>
  <c r="F50" i="36"/>
  <c r="F35" i="36"/>
  <c r="F31" i="36"/>
  <c r="F46" i="36" s="1"/>
  <c r="F18" i="36"/>
  <c r="AD3" i="36"/>
  <c r="AC3" i="36"/>
  <c r="G8" i="36"/>
  <c r="AE7" i="36"/>
  <c r="AE3" i="36"/>
  <c r="E52" i="36"/>
  <c r="G5" i="36"/>
  <c r="U4" i="36"/>
  <c r="E51" i="36"/>
  <c r="AD6" i="36"/>
  <c r="AE6" i="36"/>
  <c r="AF6" i="36"/>
  <c r="F51" i="36"/>
  <c r="AC5" i="36"/>
  <c r="AC7" i="36"/>
  <c r="AF7" i="36"/>
  <c r="I8" i="36"/>
  <c r="H9" i="36"/>
  <c r="J9" i="36"/>
  <c r="I9" i="36"/>
  <c r="G6" i="36"/>
  <c r="H3" i="36"/>
  <c r="F52" i="36"/>
  <c r="F19" i="36"/>
  <c r="Z6" i="36"/>
  <c r="AB6" i="36"/>
  <c r="AG6" i="36"/>
  <c r="D6" i="36"/>
  <c r="F6" i="36"/>
  <c r="AC6" i="36"/>
  <c r="AA6" i="36"/>
  <c r="E6" i="36"/>
  <c r="X4" i="36"/>
  <c r="AA3" i="36"/>
  <c r="AG3" i="36"/>
  <c r="AF3" i="36"/>
  <c r="AB3" i="36"/>
  <c r="Z3" i="36"/>
  <c r="Z9" i="36"/>
  <c r="AF9" i="36"/>
  <c r="AB9" i="36"/>
  <c r="X10" i="36"/>
  <c r="AG9" i="36"/>
  <c r="AA9" i="36"/>
  <c r="S6" i="36"/>
  <c r="O6" i="36"/>
  <c r="U6" i="36"/>
  <c r="Q6" i="36"/>
  <c r="V6" i="36"/>
  <c r="T6" i="36"/>
  <c r="R6" i="36"/>
  <c r="M7" i="36"/>
  <c r="P6" i="36"/>
  <c r="F9" i="36"/>
  <c r="D9" i="36"/>
  <c r="E9" i="36"/>
  <c r="B10" i="36"/>
  <c r="G9" i="36"/>
  <c r="K9" i="36"/>
  <c r="F7" i="36"/>
  <c r="D7" i="36"/>
  <c r="G7" i="36"/>
  <c r="E7" i="36"/>
  <c r="U10" i="36"/>
  <c r="S10" i="36"/>
  <c r="O10" i="36"/>
  <c r="P10" i="36"/>
  <c r="T10" i="36"/>
  <c r="V10" i="36"/>
  <c r="AB7" i="36"/>
  <c r="AD7" i="36"/>
  <c r="Z7" i="36"/>
  <c r="AG7" i="36"/>
  <c r="AA7" i="36"/>
  <c r="L4" i="36"/>
  <c r="W4" i="36" s="1"/>
  <c r="A5" i="36"/>
  <c r="P4" i="36"/>
  <c r="V4" i="36"/>
  <c r="R4" i="36"/>
  <c r="O4" i="36"/>
  <c r="S4" i="36"/>
  <c r="Q4" i="36"/>
  <c r="X7" i="15"/>
  <c r="AG6" i="15"/>
  <c r="AC6" i="15"/>
  <c r="AB6" i="15"/>
  <c r="AF6" i="15"/>
  <c r="AA6" i="15"/>
  <c r="AE6" i="15"/>
  <c r="Z6" i="15"/>
  <c r="AD6" i="15"/>
  <c r="V4" i="15"/>
  <c r="R4" i="15"/>
  <c r="Q4" i="15"/>
  <c r="U4" i="15"/>
  <c r="P4" i="15"/>
  <c r="T4" i="15"/>
  <c r="O4" i="15"/>
  <c r="S4" i="15"/>
  <c r="AG3" i="15"/>
  <c r="AC3" i="15"/>
  <c r="AF3" i="15"/>
  <c r="AA3" i="15"/>
  <c r="AE3" i="15"/>
  <c r="Z3" i="15"/>
  <c r="AD3" i="15"/>
  <c r="X4" i="15"/>
  <c r="AB3" i="15"/>
  <c r="J9" i="15"/>
  <c r="F9" i="15"/>
  <c r="I9" i="15"/>
  <c r="E9" i="15"/>
  <c r="K9" i="15"/>
  <c r="H9" i="15"/>
  <c r="G9" i="15"/>
  <c r="B10" i="15"/>
  <c r="D9" i="15"/>
  <c r="AD9" i="15"/>
  <c r="Z9" i="15"/>
  <c r="X10" i="15"/>
  <c r="AG9" i="15"/>
  <c r="AC9" i="15"/>
  <c r="AF9" i="15"/>
  <c r="AE9" i="15"/>
  <c r="AB9" i="15"/>
  <c r="AA9" i="15"/>
  <c r="U6" i="15"/>
  <c r="Q6" i="15"/>
  <c r="S6" i="15"/>
  <c r="R6" i="15"/>
  <c r="V6" i="15"/>
  <c r="P6" i="15"/>
  <c r="M7" i="15"/>
  <c r="T6" i="15"/>
  <c r="O6" i="15"/>
  <c r="A5" i="15"/>
  <c r="L4" i="15"/>
  <c r="W4" i="15" s="1"/>
  <c r="M10" i="15"/>
  <c r="V9" i="15"/>
  <c r="R9" i="15"/>
  <c r="U9" i="15"/>
  <c r="Q9" i="15"/>
  <c r="S9" i="15"/>
  <c r="P9" i="15"/>
  <c r="O9" i="15"/>
  <c r="T9" i="15"/>
  <c r="AD7" i="29"/>
  <c r="Z7" i="29"/>
  <c r="AG7" i="29"/>
  <c r="AC7" i="29"/>
  <c r="AB7" i="29"/>
  <c r="AF7" i="29"/>
  <c r="AA7" i="29"/>
  <c r="AE7" i="29"/>
  <c r="AG4" i="29"/>
  <c r="AC4" i="29"/>
  <c r="AE4" i="29"/>
  <c r="Z4" i="29"/>
  <c r="AD4" i="29"/>
  <c r="AB4" i="29"/>
  <c r="AF4" i="29"/>
  <c r="AA4" i="29"/>
  <c r="S10" i="29"/>
  <c r="O10" i="29"/>
  <c r="V10" i="29"/>
  <c r="R10" i="29"/>
  <c r="U10" i="29"/>
  <c r="T10" i="29"/>
  <c r="Q10" i="29"/>
  <c r="P10" i="29"/>
  <c r="V7" i="29"/>
  <c r="R7" i="29"/>
  <c r="S7" i="29"/>
  <c r="Q7" i="29"/>
  <c r="U7" i="29"/>
  <c r="P7" i="29"/>
  <c r="T7" i="29"/>
  <c r="O7" i="29"/>
  <c r="V3" i="29"/>
  <c r="R3" i="29"/>
  <c r="M4" i="29"/>
  <c r="S3" i="29"/>
  <c r="Q3" i="29"/>
  <c r="U3" i="29"/>
  <c r="P3" i="29"/>
  <c r="T3" i="29"/>
  <c r="O3" i="29"/>
  <c r="J7" i="29"/>
  <c r="F7" i="29"/>
  <c r="I7" i="29"/>
  <c r="D7" i="29"/>
  <c r="H7" i="29"/>
  <c r="G7" i="29"/>
  <c r="K7" i="29"/>
  <c r="E7" i="29"/>
  <c r="H9" i="29"/>
  <c r="D9" i="29"/>
  <c r="B10" i="29"/>
  <c r="K9" i="29"/>
  <c r="G9" i="29"/>
  <c r="I9" i="29"/>
  <c r="F9" i="29"/>
  <c r="E9" i="29"/>
  <c r="J9" i="29"/>
  <c r="L3" i="29"/>
  <c r="W3" i="29" s="1"/>
  <c r="A4" i="29"/>
  <c r="F50" i="32"/>
  <c r="J50" i="32"/>
  <c r="H52" i="32"/>
  <c r="L52" i="32"/>
  <c r="H53" i="32"/>
  <c r="I53" i="32"/>
  <c r="K50" i="32"/>
  <c r="L53" i="32"/>
  <c r="G53" i="32"/>
  <c r="K53" i="32"/>
  <c r="O53" i="32"/>
  <c r="G50" i="32"/>
  <c r="M52" i="32"/>
  <c r="E53" i="32"/>
  <c r="M53" i="32"/>
  <c r="N50" i="32"/>
  <c r="O50" i="32"/>
  <c r="E52" i="32"/>
  <c r="F53" i="32"/>
  <c r="J53" i="32"/>
  <c r="N53" i="32"/>
  <c r="Y5" i="34" l="1" a="1"/>
  <c r="Y5" i="34" s="1"/>
  <c r="Y3" i="34" a="1"/>
  <c r="Y3" i="34" s="1"/>
  <c r="AC3" i="34" a="1"/>
  <c r="AC3" i="34" s="1"/>
  <c r="AA5" i="34" a="1"/>
  <c r="AA5" i="34" s="1"/>
  <c r="U3" i="34" a="1"/>
  <c r="U3" i="34" s="1"/>
  <c r="Q5" i="34" a="1"/>
  <c r="Q5" i="34" s="1"/>
  <c r="N4" i="34" a="1"/>
  <c r="N4" i="34" s="1"/>
  <c r="Q3" i="34" a="1"/>
  <c r="Q3" i="34" s="1"/>
  <c r="V3" i="34" a="1"/>
  <c r="V3" i="34" s="1"/>
  <c r="V5" i="34" a="1"/>
  <c r="V5" i="34" s="1"/>
  <c r="V4" i="34" a="1"/>
  <c r="V4" i="34" s="1"/>
  <c r="X5" i="34" a="1"/>
  <c r="X5" i="34" s="1"/>
  <c r="Q4" i="34" a="1"/>
  <c r="Q4" i="34" s="1"/>
  <c r="Y4" i="34" a="1"/>
  <c r="Y4" i="34" s="1"/>
  <c r="AC5" i="34" a="1"/>
  <c r="AC5" i="34" s="1"/>
  <c r="U4" i="34" a="1"/>
  <c r="U4" i="34" s="1"/>
  <c r="N3" i="34" a="1"/>
  <c r="N3" i="34" s="1"/>
  <c r="R5" i="34" a="1"/>
  <c r="R5" i="34" s="1"/>
  <c r="P4" i="34" a="1"/>
  <c r="P4" i="34" s="1"/>
  <c r="T4" i="34" a="1"/>
  <c r="T4" i="34" s="1"/>
  <c r="P3" i="34" a="1"/>
  <c r="P3" i="34" s="1"/>
  <c r="O2" i="34" a="1"/>
  <c r="O2" i="34" s="1"/>
  <c r="W4" i="34" a="1"/>
  <c r="W4" i="34" s="1"/>
  <c r="Q2" i="34" a="1"/>
  <c r="Q2" i="34" s="1"/>
  <c r="AC4" i="34" a="1"/>
  <c r="AC4" i="34" s="1"/>
  <c r="T5" i="34" a="1"/>
  <c r="T5" i="34" s="1"/>
  <c r="Z3" i="34" a="1"/>
  <c r="Z3" i="34" s="1"/>
  <c r="AB4" i="34" a="1"/>
  <c r="AB4" i="34" s="1"/>
  <c r="AB5" i="34" a="1"/>
  <c r="AB5" i="34" s="1"/>
  <c r="Z5" i="34" a="1"/>
  <c r="Z5" i="34" s="1"/>
  <c r="Z4" i="34" a="1"/>
  <c r="Z4" i="34" s="1"/>
  <c r="Z2" i="34" a="1"/>
  <c r="Z2" i="34" s="1"/>
  <c r="AA2" i="34" a="1"/>
  <c r="AA2" i="34" s="1"/>
  <c r="P2" i="34" a="1"/>
  <c r="P2" i="34" s="1"/>
  <c r="AA4" i="34" a="1"/>
  <c r="AA4" i="34" s="1"/>
  <c r="AB3" i="34" a="1"/>
  <c r="AB3" i="34" s="1"/>
  <c r="AA3" i="34" a="1"/>
  <c r="AA3" i="34" s="1"/>
  <c r="T4" i="36"/>
  <c r="S7" i="36"/>
  <c r="R10" i="36"/>
  <c r="L5" i="36"/>
  <c r="W5" i="36" s="1"/>
  <c r="A6" i="36"/>
  <c r="I10" i="36"/>
  <c r="E10" i="36"/>
  <c r="G10" i="36"/>
  <c r="H10" i="36"/>
  <c r="D10" i="36"/>
  <c r="J10" i="36"/>
  <c r="F10" i="36"/>
  <c r="T7" i="36"/>
  <c r="P7" i="36"/>
  <c r="V7" i="36"/>
  <c r="R7" i="36"/>
  <c r="U7" i="36"/>
  <c r="Q7" i="36"/>
  <c r="O7" i="36"/>
  <c r="AG10" i="36"/>
  <c r="AC10" i="36"/>
  <c r="AE10" i="36"/>
  <c r="AA10" i="36"/>
  <c r="AF10" i="36"/>
  <c r="AB10" i="36"/>
  <c r="Z10" i="36"/>
  <c r="AD10" i="36"/>
  <c r="AG4" i="36"/>
  <c r="AC4" i="36"/>
  <c r="AE4" i="36"/>
  <c r="AA4" i="36"/>
  <c r="AF4" i="36"/>
  <c r="AD4" i="36"/>
  <c r="AB4" i="36"/>
  <c r="Z4" i="36"/>
  <c r="U10" i="15"/>
  <c r="Q10" i="15"/>
  <c r="T10" i="15"/>
  <c r="P10" i="15"/>
  <c r="O10" i="15"/>
  <c r="V10" i="15"/>
  <c r="S10" i="15"/>
  <c r="R10" i="15"/>
  <c r="T7" i="15"/>
  <c r="P7" i="15"/>
  <c r="V7" i="15"/>
  <c r="Q7" i="15"/>
  <c r="U7" i="15"/>
  <c r="O7" i="15"/>
  <c r="S7" i="15"/>
  <c r="R7" i="15"/>
  <c r="A6" i="15"/>
  <c r="L5" i="15"/>
  <c r="W5" i="15" s="1"/>
  <c r="AG10" i="15"/>
  <c r="AC10" i="15"/>
  <c r="AF10" i="15"/>
  <c r="AB10" i="15"/>
  <c r="AE10" i="15"/>
  <c r="AD10" i="15"/>
  <c r="AA10" i="15"/>
  <c r="Z10" i="15"/>
  <c r="I10" i="15"/>
  <c r="E10" i="15"/>
  <c r="H10" i="15"/>
  <c r="D10" i="15"/>
  <c r="G10" i="15"/>
  <c r="F10" i="15"/>
  <c r="K10" i="15"/>
  <c r="J10" i="15"/>
  <c r="AE4" i="15"/>
  <c r="AA4" i="15"/>
  <c r="AC4" i="15"/>
  <c r="AG4" i="15"/>
  <c r="AB4" i="15"/>
  <c r="AF4" i="15"/>
  <c r="Z4" i="15"/>
  <c r="AD4" i="15"/>
  <c r="AF7" i="15"/>
  <c r="AB7" i="15"/>
  <c r="AG7" i="15"/>
  <c r="AA7" i="15"/>
  <c r="AE7" i="15"/>
  <c r="Z7" i="15"/>
  <c r="AD7" i="15"/>
  <c r="AC7" i="15"/>
  <c r="L4" i="29"/>
  <c r="W4" i="29" s="1"/>
  <c r="A5" i="29"/>
  <c r="K10" i="29"/>
  <c r="G10" i="29"/>
  <c r="J10" i="29"/>
  <c r="F10" i="29"/>
  <c r="H10" i="29"/>
  <c r="E10" i="29"/>
  <c r="D10" i="29"/>
  <c r="I10" i="29"/>
  <c r="T4" i="29"/>
  <c r="P4" i="29"/>
  <c r="S4" i="29"/>
  <c r="R4" i="29"/>
  <c r="V4" i="29"/>
  <c r="Q4" i="29"/>
  <c r="U4" i="29"/>
  <c r="O4" i="29"/>
  <c r="A7" i="36" l="1"/>
  <c r="L6" i="36"/>
  <c r="W6" i="36" s="1"/>
  <c r="A7" i="15"/>
  <c r="L6" i="15"/>
  <c r="W6" i="15" s="1"/>
  <c r="L5" i="29"/>
  <c r="W5" i="29" s="1"/>
  <c r="A6" i="29"/>
  <c r="N10" i="4"/>
  <c r="C10" i="4"/>
  <c r="G9" i="4"/>
  <c r="F9" i="4"/>
  <c r="B9" i="4"/>
  <c r="AE8" i="4"/>
  <c r="Y8" i="4"/>
  <c r="X8" i="4"/>
  <c r="S8" i="4"/>
  <c r="O8" i="4"/>
  <c r="M8" i="4"/>
  <c r="K8" i="4"/>
  <c r="I8" i="4"/>
  <c r="H8" i="4"/>
  <c r="G8" i="4"/>
  <c r="E8" i="4"/>
  <c r="D8" i="4"/>
  <c r="C8" i="4"/>
  <c r="B8" i="4"/>
  <c r="J8" i="4" s="1"/>
  <c r="Y7" i="4"/>
  <c r="Y10" i="4" s="1"/>
  <c r="N7" i="4"/>
  <c r="C7" i="4"/>
  <c r="Y6" i="4"/>
  <c r="Y9" i="4" s="1"/>
  <c r="S6" i="4"/>
  <c r="R6" i="4"/>
  <c r="N6" i="4"/>
  <c r="N9" i="4" s="1"/>
  <c r="M6" i="4"/>
  <c r="C6" i="4"/>
  <c r="C9" i="4" s="1"/>
  <c r="AF5" i="4"/>
  <c r="AE5" i="4"/>
  <c r="AD5" i="4"/>
  <c r="AA5" i="4"/>
  <c r="Z5" i="4"/>
  <c r="Y5" i="4"/>
  <c r="X5" i="4"/>
  <c r="V5" i="4"/>
  <c r="T5" i="4"/>
  <c r="S5" i="4"/>
  <c r="R5" i="4"/>
  <c r="P5" i="4"/>
  <c r="O5" i="4"/>
  <c r="N5" i="4"/>
  <c r="N8" i="4" s="1"/>
  <c r="M5" i="4"/>
  <c r="U5" i="4" s="1"/>
  <c r="G5" i="4"/>
  <c r="C5" i="4"/>
  <c r="B5" i="4"/>
  <c r="F5" i="4" s="1"/>
  <c r="K4" i="4"/>
  <c r="J4" i="4"/>
  <c r="G4" i="4"/>
  <c r="F4" i="4"/>
  <c r="E4" i="4"/>
  <c r="B4" i="4"/>
  <c r="M3" i="4"/>
  <c r="U3" i="4" s="1"/>
  <c r="B3" i="4"/>
  <c r="I3" i="4" s="1"/>
  <c r="X2" i="4"/>
  <c r="AE2" i="4" s="1"/>
  <c r="M2" i="4"/>
  <c r="S2" i="4" s="1"/>
  <c r="K2" i="4"/>
  <c r="G2" i="4"/>
  <c r="F2" i="4"/>
  <c r="B2" i="4"/>
  <c r="A2" i="4"/>
  <c r="A1" i="4"/>
  <c r="F10" i="28"/>
  <c r="C10" i="28"/>
  <c r="B10" i="28"/>
  <c r="J10" i="28" s="1"/>
  <c r="K9" i="28"/>
  <c r="H9" i="28"/>
  <c r="G9" i="28"/>
  <c r="D9" i="28"/>
  <c r="B9" i="28"/>
  <c r="J9" i="28" s="1"/>
  <c r="Y8" i="28"/>
  <c r="X8" i="28"/>
  <c r="M8" i="28"/>
  <c r="K8" i="28"/>
  <c r="I8" i="28"/>
  <c r="H8" i="28"/>
  <c r="G8" i="28"/>
  <c r="E8" i="28"/>
  <c r="D8" i="28"/>
  <c r="B8" i="28"/>
  <c r="J8" i="28" s="1"/>
  <c r="Y7" i="28"/>
  <c r="Y10" i="28" s="1"/>
  <c r="N7" i="28"/>
  <c r="N10" i="28" s="1"/>
  <c r="C7" i="28"/>
  <c r="Y6" i="28"/>
  <c r="Y9" i="28" s="1"/>
  <c r="N6" i="28"/>
  <c r="N9" i="28" s="1"/>
  <c r="M6" i="28"/>
  <c r="C6" i="28"/>
  <c r="C9" i="28" s="1"/>
  <c r="B6" i="28"/>
  <c r="AE5" i="28"/>
  <c r="AD5" i="28"/>
  <c r="Z5" i="28"/>
  <c r="Y5" i="28"/>
  <c r="X5" i="28"/>
  <c r="AF5" i="28" s="1"/>
  <c r="V5" i="28"/>
  <c r="T5" i="28"/>
  <c r="S5" i="28"/>
  <c r="R5" i="28"/>
  <c r="P5" i="28"/>
  <c r="O5" i="28"/>
  <c r="N5" i="28"/>
  <c r="N8" i="28" s="1"/>
  <c r="M5" i="28"/>
  <c r="U5" i="28" s="1"/>
  <c r="K5" i="28"/>
  <c r="F5" i="28"/>
  <c r="C5" i="28"/>
  <c r="C8" i="28" s="1"/>
  <c r="B5" i="28"/>
  <c r="K4" i="28"/>
  <c r="J4" i="28"/>
  <c r="F4" i="28"/>
  <c r="E4" i="28"/>
  <c r="B4" i="28"/>
  <c r="G4" i="28" s="1"/>
  <c r="M3" i="28"/>
  <c r="B3" i="28"/>
  <c r="AC2" i="28"/>
  <c r="X2" i="28"/>
  <c r="R2" i="28"/>
  <c r="M2" i="28"/>
  <c r="K2" i="28"/>
  <c r="J2" i="28"/>
  <c r="G2" i="28"/>
  <c r="F2" i="28"/>
  <c r="E2" i="28"/>
  <c r="B2" i="28"/>
  <c r="A1" i="28"/>
  <c r="A2" i="28" s="1"/>
  <c r="C10" i="27"/>
  <c r="B10" i="27"/>
  <c r="N9" i="27"/>
  <c r="K9" i="27"/>
  <c r="G9" i="27"/>
  <c r="F9" i="27"/>
  <c r="C9" i="27"/>
  <c r="B9" i="27"/>
  <c r="AB8" i="27"/>
  <c r="Y8" i="27"/>
  <c r="X8" i="27"/>
  <c r="Q8" i="27"/>
  <c r="M8" i="27"/>
  <c r="K8" i="27"/>
  <c r="I8" i="27"/>
  <c r="H8" i="27"/>
  <c r="G8" i="27"/>
  <c r="E8" i="27"/>
  <c r="D8" i="27"/>
  <c r="C8" i="27"/>
  <c r="B8" i="27"/>
  <c r="J8" i="27" s="1"/>
  <c r="Y7" i="27"/>
  <c r="Y10" i="27" s="1"/>
  <c r="N7" i="27"/>
  <c r="N10" i="27" s="1"/>
  <c r="C7" i="27"/>
  <c r="Y6" i="27"/>
  <c r="Y9" i="27" s="1"/>
  <c r="V6" i="27"/>
  <c r="Q6" i="27"/>
  <c r="N6" i="27"/>
  <c r="M6" i="27"/>
  <c r="K6" i="27"/>
  <c r="F6" i="27"/>
  <c r="C6" i="27"/>
  <c r="B6" i="27"/>
  <c r="Y5" i="27"/>
  <c r="X5" i="27"/>
  <c r="AF5" i="27" s="1"/>
  <c r="V5" i="27"/>
  <c r="T5" i="27"/>
  <c r="S5" i="27"/>
  <c r="R5" i="27"/>
  <c r="P5" i="27"/>
  <c r="O5" i="27"/>
  <c r="N5" i="27"/>
  <c r="N8" i="27" s="1"/>
  <c r="M5" i="27"/>
  <c r="U5" i="27" s="1"/>
  <c r="K5" i="27"/>
  <c r="J5" i="27"/>
  <c r="F5" i="27"/>
  <c r="D5" i="27"/>
  <c r="C5" i="27"/>
  <c r="B5" i="27"/>
  <c r="B4" i="27"/>
  <c r="X3" i="27"/>
  <c r="X4" i="27" s="1"/>
  <c r="R3" i="27"/>
  <c r="M3" i="27"/>
  <c r="G3" i="27"/>
  <c r="B3" i="27"/>
  <c r="AG2" i="27"/>
  <c r="AC2" i="27"/>
  <c r="AB2" i="27"/>
  <c r="X2" i="27"/>
  <c r="V2" i="27"/>
  <c r="R2" i="27"/>
  <c r="P2" i="27"/>
  <c r="M2" i="27"/>
  <c r="K2" i="27"/>
  <c r="J2" i="27"/>
  <c r="G2" i="27"/>
  <c r="F2" i="27"/>
  <c r="E2" i="27"/>
  <c r="B2" i="27"/>
  <c r="A1" i="27"/>
  <c r="A2" i="27" s="1"/>
  <c r="C10" i="18"/>
  <c r="B10" i="18"/>
  <c r="F10" i="18" s="1"/>
  <c r="N9" i="18"/>
  <c r="K9" i="18"/>
  <c r="G9" i="18"/>
  <c r="F9" i="18"/>
  <c r="C9" i="18"/>
  <c r="B9" i="18"/>
  <c r="AB8" i="18"/>
  <c r="Y8" i="18"/>
  <c r="X8" i="18"/>
  <c r="Q8" i="18"/>
  <c r="M8" i="18"/>
  <c r="K8" i="18"/>
  <c r="I8" i="18"/>
  <c r="H8" i="18"/>
  <c r="G8" i="18"/>
  <c r="E8" i="18"/>
  <c r="D8" i="18"/>
  <c r="C8" i="18"/>
  <c r="B8" i="18"/>
  <c r="J8" i="18" s="1"/>
  <c r="Y7" i="18"/>
  <c r="Y10" i="18" s="1"/>
  <c r="N7" i="18"/>
  <c r="N10" i="18" s="1"/>
  <c r="C7" i="18"/>
  <c r="Y6" i="18"/>
  <c r="Y9" i="18" s="1"/>
  <c r="V6" i="18"/>
  <c r="Q6" i="18"/>
  <c r="N6" i="18"/>
  <c r="M6" i="18"/>
  <c r="K6" i="18"/>
  <c r="F6" i="18"/>
  <c r="C6" i="18"/>
  <c r="B6" i="18"/>
  <c r="Y5" i="18"/>
  <c r="X5" i="18"/>
  <c r="AF5" i="18" s="1"/>
  <c r="V5" i="18"/>
  <c r="T5" i="18"/>
  <c r="S5" i="18"/>
  <c r="R5" i="18"/>
  <c r="P5" i="18"/>
  <c r="O5" i="18"/>
  <c r="N5" i="18"/>
  <c r="N8" i="18" s="1"/>
  <c r="M5" i="18"/>
  <c r="U5" i="18" s="1"/>
  <c r="K5" i="18"/>
  <c r="J5" i="18"/>
  <c r="F5" i="18"/>
  <c r="D5" i="18"/>
  <c r="C5" i="18"/>
  <c r="B5" i="18"/>
  <c r="B4" i="18"/>
  <c r="G4" i="18" s="1"/>
  <c r="X3" i="18"/>
  <c r="X4" i="18" s="1"/>
  <c r="R3" i="18"/>
  <c r="M3" i="18"/>
  <c r="G3" i="18"/>
  <c r="B3" i="18"/>
  <c r="AG2" i="18"/>
  <c r="AC2" i="18"/>
  <c r="AB2" i="18"/>
  <c r="X2" i="18"/>
  <c r="V2" i="18"/>
  <c r="R2" i="18"/>
  <c r="P2" i="18"/>
  <c r="M2" i="18"/>
  <c r="K2" i="18"/>
  <c r="J2" i="18"/>
  <c r="G2" i="18"/>
  <c r="F2" i="18"/>
  <c r="E2" i="18"/>
  <c r="B2" i="18"/>
  <c r="A1" i="18"/>
  <c r="A2" i="18" s="1"/>
  <c r="N10" i="13"/>
  <c r="C10" i="13"/>
  <c r="Y9" i="13"/>
  <c r="C9" i="13"/>
  <c r="AF8" i="13"/>
  <c r="Y8" i="13"/>
  <c r="X8" i="13"/>
  <c r="T8" i="13"/>
  <c r="P8" i="13"/>
  <c r="N8" i="13"/>
  <c r="M8" i="13"/>
  <c r="S8" i="13" s="1"/>
  <c r="I8" i="13"/>
  <c r="H8" i="13"/>
  <c r="E8" i="13"/>
  <c r="D8" i="13"/>
  <c r="B8" i="13"/>
  <c r="B9" i="13" s="1"/>
  <c r="B10" i="13" s="1"/>
  <c r="Y7" i="13"/>
  <c r="Y10" i="13" s="1"/>
  <c r="N7" i="13"/>
  <c r="M7" i="13"/>
  <c r="C7" i="13"/>
  <c r="B7" i="13"/>
  <c r="Y6" i="13"/>
  <c r="V6" i="13"/>
  <c r="N6" i="13"/>
  <c r="N9" i="13" s="1"/>
  <c r="K6" i="13"/>
  <c r="G6" i="13"/>
  <c r="F6" i="13"/>
  <c r="C6" i="13"/>
  <c r="B6" i="13"/>
  <c r="Y5" i="13"/>
  <c r="X5" i="13"/>
  <c r="T5" i="13"/>
  <c r="S5" i="13"/>
  <c r="P5" i="13"/>
  <c r="O5" i="13"/>
  <c r="N5" i="13"/>
  <c r="M5" i="13"/>
  <c r="M6" i="13" s="1"/>
  <c r="K5" i="13"/>
  <c r="I5" i="13"/>
  <c r="H5" i="13"/>
  <c r="G5" i="13"/>
  <c r="E5" i="13"/>
  <c r="D5" i="13"/>
  <c r="C5" i="13"/>
  <c r="C8" i="13" s="1"/>
  <c r="B5" i="13"/>
  <c r="J5" i="13" s="1"/>
  <c r="J4" i="13"/>
  <c r="B4" i="13"/>
  <c r="R3" i="13"/>
  <c r="Q3" i="13"/>
  <c r="M3" i="13"/>
  <c r="U3" i="13" s="1"/>
  <c r="J3" i="13"/>
  <c r="I3" i="13"/>
  <c r="H3" i="13"/>
  <c r="F3" i="13"/>
  <c r="E3" i="13"/>
  <c r="D3" i="13"/>
  <c r="B3" i="13"/>
  <c r="K3" i="13" s="1"/>
  <c r="AF2" i="13"/>
  <c r="AC2" i="13"/>
  <c r="AB2" i="13"/>
  <c r="X2" i="13"/>
  <c r="U2" i="13"/>
  <c r="T2" i="13"/>
  <c r="S2" i="13"/>
  <c r="Q2" i="13"/>
  <c r="P2" i="13"/>
  <c r="O2" i="13"/>
  <c r="M2" i="13"/>
  <c r="V2" i="13" s="1"/>
  <c r="J2" i="13"/>
  <c r="B2" i="13"/>
  <c r="A2" i="13"/>
  <c r="A1" i="13"/>
  <c r="C10" i="11"/>
  <c r="B10" i="11"/>
  <c r="F10" i="11" s="1"/>
  <c r="N9" i="11"/>
  <c r="K9" i="11"/>
  <c r="G9" i="11"/>
  <c r="F9" i="11"/>
  <c r="C9" i="11"/>
  <c r="B9" i="11"/>
  <c r="AB8" i="11"/>
  <c r="Y8" i="11"/>
  <c r="X8" i="11"/>
  <c r="Q8" i="11"/>
  <c r="M8" i="11"/>
  <c r="I8" i="11"/>
  <c r="H8" i="11"/>
  <c r="G8" i="11"/>
  <c r="E8" i="11"/>
  <c r="D8" i="11"/>
  <c r="C8" i="11"/>
  <c r="B8" i="11"/>
  <c r="J8" i="11" s="1"/>
  <c r="Y7" i="11"/>
  <c r="Y10" i="11" s="1"/>
  <c r="N7" i="11"/>
  <c r="N10" i="11" s="1"/>
  <c r="C7" i="11"/>
  <c r="Y6" i="11"/>
  <c r="Y9" i="11" s="1"/>
  <c r="V6" i="11"/>
  <c r="Q6" i="11"/>
  <c r="N6" i="11"/>
  <c r="M6" i="11"/>
  <c r="K6" i="11"/>
  <c r="F6" i="11"/>
  <c r="C6" i="11"/>
  <c r="B6" i="11"/>
  <c r="Y5" i="11"/>
  <c r="X5" i="11"/>
  <c r="AF5" i="11" s="1"/>
  <c r="V5" i="11"/>
  <c r="T5" i="11"/>
  <c r="S5" i="11"/>
  <c r="R5" i="11"/>
  <c r="P5" i="11"/>
  <c r="O5" i="11"/>
  <c r="N5" i="11"/>
  <c r="N8" i="11" s="1"/>
  <c r="M5" i="11"/>
  <c r="U5" i="11" s="1"/>
  <c r="K5" i="11"/>
  <c r="J5" i="11"/>
  <c r="F5" i="11"/>
  <c r="D5" i="11"/>
  <c r="C5" i="11"/>
  <c r="B5" i="11"/>
  <c r="B4" i="11"/>
  <c r="G4" i="11" s="1"/>
  <c r="X3" i="11"/>
  <c r="X4" i="11" s="1"/>
  <c r="R3" i="11"/>
  <c r="M3" i="11"/>
  <c r="G3" i="11"/>
  <c r="B3" i="11"/>
  <c r="AG2" i="11"/>
  <c r="AC2" i="11"/>
  <c r="AB2" i="11"/>
  <c r="X2" i="11"/>
  <c r="V2" i="11"/>
  <c r="R2" i="11"/>
  <c r="P2" i="11"/>
  <c r="M2" i="11"/>
  <c r="K2" i="11"/>
  <c r="J2" i="11"/>
  <c r="G2" i="11"/>
  <c r="F2" i="11"/>
  <c r="E2" i="11"/>
  <c r="B2" i="11"/>
  <c r="A1" i="11"/>
  <c r="A2" i="11" s="1"/>
  <c r="J10" i="14"/>
  <c r="E10" i="14"/>
  <c r="C10" i="14"/>
  <c r="B10" i="14"/>
  <c r="F10" i="14" s="1"/>
  <c r="N9" i="14"/>
  <c r="K9" i="14"/>
  <c r="G9" i="14"/>
  <c r="F9" i="14"/>
  <c r="B9" i="14"/>
  <c r="Y8" i="14"/>
  <c r="X8" i="14"/>
  <c r="M8" i="14"/>
  <c r="K8" i="14"/>
  <c r="I8" i="14"/>
  <c r="H8" i="14"/>
  <c r="G8" i="14"/>
  <c r="E8" i="14"/>
  <c r="D8" i="14"/>
  <c r="C8" i="14"/>
  <c r="B8" i="14"/>
  <c r="J8" i="14" s="1"/>
  <c r="Y7" i="14"/>
  <c r="Y10" i="14" s="1"/>
  <c r="N7" i="14"/>
  <c r="N10" i="14" s="1"/>
  <c r="C7" i="14"/>
  <c r="Y6" i="14"/>
  <c r="Y9" i="14" s="1"/>
  <c r="N6" i="14"/>
  <c r="M6" i="14"/>
  <c r="C6" i="14"/>
  <c r="C9" i="14" s="1"/>
  <c r="B6" i="14"/>
  <c r="AE5" i="14"/>
  <c r="AD5" i="14"/>
  <c r="Z5" i="14"/>
  <c r="Y5" i="14"/>
  <c r="X5" i="14"/>
  <c r="AF5" i="14" s="1"/>
  <c r="V5" i="14"/>
  <c r="T5" i="14"/>
  <c r="S5" i="14"/>
  <c r="R5" i="14"/>
  <c r="P5" i="14"/>
  <c r="O5" i="14"/>
  <c r="N5" i="14"/>
  <c r="N8" i="14" s="1"/>
  <c r="M5" i="14"/>
  <c r="U5" i="14" s="1"/>
  <c r="K5" i="14"/>
  <c r="J5" i="14"/>
  <c r="F5" i="14"/>
  <c r="D5" i="14"/>
  <c r="C5" i="14"/>
  <c r="B5" i="14"/>
  <c r="B4" i="14"/>
  <c r="X3" i="14"/>
  <c r="R3" i="14"/>
  <c r="M3" i="14"/>
  <c r="G3" i="14"/>
  <c r="B3" i="14"/>
  <c r="AG2" i="14"/>
  <c r="AC2" i="14"/>
  <c r="AB2" i="14"/>
  <c r="X2" i="14"/>
  <c r="V2" i="14"/>
  <c r="R2" i="14"/>
  <c r="P2" i="14"/>
  <c r="M2" i="14"/>
  <c r="K2" i="14"/>
  <c r="J2" i="14"/>
  <c r="G2" i="14"/>
  <c r="F2" i="14"/>
  <c r="E2" i="14"/>
  <c r="B2" i="14"/>
  <c r="A1" i="14"/>
  <c r="A2" i="14" s="1"/>
  <c r="Q52" i="4"/>
  <c r="P52" i="4"/>
  <c r="M52" i="4"/>
  <c r="L52" i="4"/>
  <c r="K52" i="4"/>
  <c r="I52" i="4"/>
  <c r="H52" i="4"/>
  <c r="E52" i="4"/>
  <c r="Q51" i="4"/>
  <c r="N51" i="4"/>
  <c r="M51" i="4"/>
  <c r="J51" i="4"/>
  <c r="I51" i="4"/>
  <c r="H51" i="4"/>
  <c r="F51" i="4"/>
  <c r="E51" i="4"/>
  <c r="O50" i="4"/>
  <c r="N50" i="4"/>
  <c r="K50" i="4"/>
  <c r="J50" i="4"/>
  <c r="G50" i="4"/>
  <c r="F50" i="4"/>
  <c r="E50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Q48" i="4"/>
  <c r="P48" i="4"/>
  <c r="P51" i="4" s="1"/>
  <c r="O48" i="4"/>
  <c r="O51" i="4" s="1"/>
  <c r="N48" i="4"/>
  <c r="M48" i="4"/>
  <c r="L48" i="4"/>
  <c r="L51" i="4" s="1"/>
  <c r="K48" i="4"/>
  <c r="K51" i="4" s="1"/>
  <c r="J48" i="4"/>
  <c r="I48" i="4"/>
  <c r="H48" i="4"/>
  <c r="G48" i="4"/>
  <c r="G51" i="4" s="1"/>
  <c r="F48" i="4"/>
  <c r="E48" i="4"/>
  <c r="Q47" i="4"/>
  <c r="Q50" i="4" s="1"/>
  <c r="P47" i="4"/>
  <c r="P50" i="4" s="1"/>
  <c r="O47" i="4"/>
  <c r="N47" i="4"/>
  <c r="M47" i="4"/>
  <c r="L47" i="4"/>
  <c r="K47" i="4"/>
  <c r="J47" i="4"/>
  <c r="I47" i="4"/>
  <c r="H47" i="4"/>
  <c r="G47" i="4"/>
  <c r="F47" i="4"/>
  <c r="E47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L53" i="28"/>
  <c r="Q52" i="28"/>
  <c r="N52" i="28"/>
  <c r="M52" i="28"/>
  <c r="L52" i="28"/>
  <c r="J52" i="28"/>
  <c r="I52" i="28"/>
  <c r="H52" i="28"/>
  <c r="F52" i="28"/>
  <c r="E52" i="28"/>
  <c r="O51" i="28"/>
  <c r="N51" i="28"/>
  <c r="K51" i="28"/>
  <c r="J51" i="28"/>
  <c r="I51" i="28"/>
  <c r="G51" i="28"/>
  <c r="F51" i="28"/>
  <c r="E51" i="28"/>
  <c r="P50" i="28"/>
  <c r="O50" i="28"/>
  <c r="L50" i="28"/>
  <c r="K50" i="28"/>
  <c r="H50" i="28"/>
  <c r="G50" i="28"/>
  <c r="F50" i="28"/>
  <c r="Q49" i="28"/>
  <c r="P49" i="28"/>
  <c r="O49" i="28"/>
  <c r="N49" i="28"/>
  <c r="N53" i="28" s="1"/>
  <c r="M49" i="28"/>
  <c r="L49" i="28"/>
  <c r="K49" i="28"/>
  <c r="J49" i="28"/>
  <c r="J53" i="28" s="1"/>
  <c r="I49" i="28"/>
  <c r="H49" i="28"/>
  <c r="G49" i="28"/>
  <c r="F49" i="28"/>
  <c r="F53" i="28" s="1"/>
  <c r="E49" i="28"/>
  <c r="Q48" i="28"/>
  <c r="Q51" i="28" s="1"/>
  <c r="P48" i="28"/>
  <c r="P51" i="28" s="1"/>
  <c r="O48" i="28"/>
  <c r="N48" i="28"/>
  <c r="M48" i="28"/>
  <c r="M51" i="28" s="1"/>
  <c r="L48" i="28"/>
  <c r="L51" i="28" s="1"/>
  <c r="K48" i="28"/>
  <c r="J48" i="28"/>
  <c r="I48" i="28"/>
  <c r="H48" i="28"/>
  <c r="H51" i="28" s="1"/>
  <c r="G48" i="28"/>
  <c r="F48" i="28"/>
  <c r="E48" i="28"/>
  <c r="Q47" i="28"/>
  <c r="Q50" i="28" s="1"/>
  <c r="P47" i="28"/>
  <c r="O47" i="28"/>
  <c r="N47" i="28"/>
  <c r="M47" i="28"/>
  <c r="L47" i="28"/>
  <c r="K47" i="28"/>
  <c r="J47" i="28"/>
  <c r="I47" i="28"/>
  <c r="H47" i="28"/>
  <c r="G47" i="28"/>
  <c r="F47" i="28"/>
  <c r="E47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L53" i="27"/>
  <c r="Q52" i="27"/>
  <c r="N52" i="27"/>
  <c r="M52" i="27"/>
  <c r="L52" i="27"/>
  <c r="J52" i="27"/>
  <c r="I52" i="27"/>
  <c r="H52" i="27"/>
  <c r="F52" i="27"/>
  <c r="E52" i="27"/>
  <c r="O51" i="27"/>
  <c r="N51" i="27"/>
  <c r="K51" i="27"/>
  <c r="J51" i="27"/>
  <c r="I51" i="27"/>
  <c r="G51" i="27"/>
  <c r="F51" i="27"/>
  <c r="E51" i="27"/>
  <c r="P50" i="27"/>
  <c r="O50" i="27"/>
  <c r="L50" i="27"/>
  <c r="K50" i="27"/>
  <c r="H50" i="27"/>
  <c r="G50" i="27"/>
  <c r="F50" i="27"/>
  <c r="N53" i="27"/>
  <c r="J53" i="27"/>
  <c r="F53" i="27"/>
  <c r="Q51" i="27"/>
  <c r="P51" i="27"/>
  <c r="M51" i="27"/>
  <c r="L51" i="27"/>
  <c r="H51" i="27"/>
  <c r="Q50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Q52" i="18"/>
  <c r="P52" i="18"/>
  <c r="M52" i="18"/>
  <c r="L52" i="18"/>
  <c r="I52" i="18"/>
  <c r="H52" i="18"/>
  <c r="E52" i="18"/>
  <c r="Q51" i="18"/>
  <c r="N51" i="18"/>
  <c r="M51" i="18"/>
  <c r="J51" i="18"/>
  <c r="I51" i="18"/>
  <c r="F51" i="18"/>
  <c r="E51" i="18"/>
  <c r="O50" i="18"/>
  <c r="N50" i="18"/>
  <c r="K50" i="18"/>
  <c r="J50" i="18"/>
  <c r="G50" i="18"/>
  <c r="F50" i="18"/>
  <c r="Q49" i="18"/>
  <c r="P49" i="18"/>
  <c r="O49" i="18"/>
  <c r="N49" i="18"/>
  <c r="N53" i="18" s="1"/>
  <c r="M49" i="18"/>
  <c r="L49" i="18"/>
  <c r="K49" i="18"/>
  <c r="J49" i="18"/>
  <c r="I49" i="18"/>
  <c r="H49" i="18"/>
  <c r="G49" i="18"/>
  <c r="F49" i="18"/>
  <c r="E49" i="18"/>
  <c r="Q48" i="18"/>
  <c r="P48" i="18"/>
  <c r="P51" i="18" s="1"/>
  <c r="O48" i="18"/>
  <c r="O51" i="18" s="1"/>
  <c r="N48" i="18"/>
  <c r="M48" i="18"/>
  <c r="L48" i="18"/>
  <c r="L51" i="18" s="1"/>
  <c r="K48" i="18"/>
  <c r="K51" i="18" s="1"/>
  <c r="J48" i="18"/>
  <c r="I48" i="18"/>
  <c r="H48" i="18"/>
  <c r="H51" i="18" s="1"/>
  <c r="G48" i="18"/>
  <c r="G51" i="18" s="1"/>
  <c r="F48" i="18"/>
  <c r="E48" i="18"/>
  <c r="Q47" i="18"/>
  <c r="Q50" i="18" s="1"/>
  <c r="P47" i="18"/>
  <c r="P50" i="18" s="1"/>
  <c r="O47" i="18"/>
  <c r="N47" i="18"/>
  <c r="M47" i="18"/>
  <c r="L47" i="18"/>
  <c r="K47" i="18"/>
  <c r="J47" i="18"/>
  <c r="I47" i="18"/>
  <c r="H47" i="18"/>
  <c r="G47" i="18"/>
  <c r="F47" i="18"/>
  <c r="E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K53" i="13"/>
  <c r="Q52" i="13"/>
  <c r="N52" i="13"/>
  <c r="M52" i="13"/>
  <c r="J52" i="13"/>
  <c r="I52" i="13"/>
  <c r="F52" i="13"/>
  <c r="E52" i="13"/>
  <c r="O51" i="13"/>
  <c r="N51" i="13"/>
  <c r="K51" i="13"/>
  <c r="J51" i="13"/>
  <c r="G51" i="13"/>
  <c r="F51" i="13"/>
  <c r="P50" i="13"/>
  <c r="O50" i="13"/>
  <c r="L50" i="13"/>
  <c r="K50" i="13"/>
  <c r="H50" i="13"/>
  <c r="G50" i="13"/>
  <c r="Q49" i="13"/>
  <c r="Q53" i="13" s="1"/>
  <c r="P49" i="13"/>
  <c r="O49" i="13"/>
  <c r="N49" i="13"/>
  <c r="M49" i="13"/>
  <c r="L49" i="13"/>
  <c r="K49" i="13"/>
  <c r="J49" i="13"/>
  <c r="I49" i="13"/>
  <c r="H49" i="13"/>
  <c r="G49" i="13"/>
  <c r="F49" i="13"/>
  <c r="E49" i="13"/>
  <c r="Q48" i="13"/>
  <c r="Q51" i="13" s="1"/>
  <c r="P48" i="13"/>
  <c r="P51" i="13" s="1"/>
  <c r="O48" i="13"/>
  <c r="N48" i="13"/>
  <c r="M48" i="13"/>
  <c r="M51" i="13" s="1"/>
  <c r="L48" i="13"/>
  <c r="L51" i="13" s="1"/>
  <c r="K48" i="13"/>
  <c r="J48" i="13"/>
  <c r="I48" i="13"/>
  <c r="I51" i="13" s="1"/>
  <c r="H48" i="13"/>
  <c r="H51" i="13" s="1"/>
  <c r="G48" i="13"/>
  <c r="F48" i="13"/>
  <c r="E48" i="13"/>
  <c r="E51" i="13" s="1"/>
  <c r="Q47" i="13"/>
  <c r="Q50" i="13" s="1"/>
  <c r="P47" i="13"/>
  <c r="O47" i="13"/>
  <c r="N47" i="13"/>
  <c r="M47" i="13"/>
  <c r="L47" i="13"/>
  <c r="K47" i="13"/>
  <c r="J47" i="13"/>
  <c r="I47" i="13"/>
  <c r="H47" i="13"/>
  <c r="G47" i="13"/>
  <c r="F47" i="13"/>
  <c r="E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Q52" i="11"/>
  <c r="P52" i="11"/>
  <c r="N52" i="11"/>
  <c r="M52" i="11"/>
  <c r="L52" i="11"/>
  <c r="J52" i="11"/>
  <c r="I52" i="11"/>
  <c r="H52" i="11"/>
  <c r="F52" i="11"/>
  <c r="E52" i="11"/>
  <c r="Q51" i="11"/>
  <c r="O51" i="11"/>
  <c r="N51" i="11"/>
  <c r="M51" i="11"/>
  <c r="K51" i="11"/>
  <c r="J51" i="11"/>
  <c r="I51" i="11"/>
  <c r="G51" i="11"/>
  <c r="F51" i="11"/>
  <c r="E51" i="11"/>
  <c r="P50" i="11"/>
  <c r="O50" i="11"/>
  <c r="N50" i="11"/>
  <c r="L50" i="11"/>
  <c r="K50" i="11"/>
  <c r="J50" i="11"/>
  <c r="H50" i="11"/>
  <c r="G50" i="11"/>
  <c r="F50" i="11"/>
  <c r="Q49" i="11"/>
  <c r="Q53" i="11" s="1"/>
  <c r="P49" i="11"/>
  <c r="P53" i="11" s="1"/>
  <c r="O49" i="11"/>
  <c r="N49" i="11"/>
  <c r="N53" i="11" s="1"/>
  <c r="M49" i="11"/>
  <c r="L49" i="11"/>
  <c r="K49" i="11"/>
  <c r="J49" i="11"/>
  <c r="J53" i="11" s="1"/>
  <c r="I49" i="11"/>
  <c r="H49" i="11"/>
  <c r="H53" i="11" s="1"/>
  <c r="G49" i="11"/>
  <c r="F49" i="11"/>
  <c r="F53" i="11" s="1"/>
  <c r="E49" i="11"/>
  <c r="Q48" i="11"/>
  <c r="P48" i="11"/>
  <c r="P51" i="11" s="1"/>
  <c r="O48" i="11"/>
  <c r="N48" i="11"/>
  <c r="M48" i="11"/>
  <c r="L48" i="11"/>
  <c r="L51" i="11" s="1"/>
  <c r="K48" i="11"/>
  <c r="J48" i="11"/>
  <c r="I48" i="11"/>
  <c r="H48" i="11"/>
  <c r="H51" i="11" s="1"/>
  <c r="G48" i="11"/>
  <c r="F48" i="11"/>
  <c r="E48" i="11"/>
  <c r="Q47" i="11"/>
  <c r="Q50" i="11" s="1"/>
  <c r="P47" i="11"/>
  <c r="O47" i="11"/>
  <c r="N47" i="11"/>
  <c r="M47" i="11"/>
  <c r="M50" i="11" s="1"/>
  <c r="L47" i="11"/>
  <c r="K47" i="11"/>
  <c r="J47" i="11"/>
  <c r="I47" i="11"/>
  <c r="I50" i="11" s="1"/>
  <c r="H47" i="11"/>
  <c r="G47" i="11"/>
  <c r="F47" i="11"/>
  <c r="E47" i="11"/>
  <c r="E50" i="11" s="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Q52" i="14"/>
  <c r="P52" i="14"/>
  <c r="M52" i="14"/>
  <c r="L52" i="14"/>
  <c r="I52" i="14"/>
  <c r="H52" i="14"/>
  <c r="E52" i="14"/>
  <c r="Q51" i="14"/>
  <c r="N51" i="14"/>
  <c r="M51" i="14"/>
  <c r="J51" i="14"/>
  <c r="I51" i="14"/>
  <c r="F51" i="14"/>
  <c r="E51" i="14"/>
  <c r="O50" i="14"/>
  <c r="N50" i="14"/>
  <c r="K50" i="14"/>
  <c r="J50" i="14"/>
  <c r="G50" i="14"/>
  <c r="F50" i="14"/>
  <c r="Q49" i="14"/>
  <c r="Q53" i="14" s="1"/>
  <c r="P49" i="14"/>
  <c r="O49" i="14"/>
  <c r="N49" i="14"/>
  <c r="N53" i="14" s="1"/>
  <c r="M49" i="14"/>
  <c r="M53" i="14" s="1"/>
  <c r="L49" i="14"/>
  <c r="K49" i="14"/>
  <c r="J49" i="14"/>
  <c r="J53" i="14" s="1"/>
  <c r="I49" i="14"/>
  <c r="I53" i="14" s="1"/>
  <c r="H49" i="14"/>
  <c r="G49" i="14"/>
  <c r="F49" i="14"/>
  <c r="F53" i="14" s="1"/>
  <c r="E49" i="14"/>
  <c r="E53" i="14" s="1"/>
  <c r="Q48" i="14"/>
  <c r="P48" i="14"/>
  <c r="P51" i="14" s="1"/>
  <c r="O48" i="14"/>
  <c r="O51" i="14" s="1"/>
  <c r="N48" i="14"/>
  <c r="M48" i="14"/>
  <c r="L48" i="14"/>
  <c r="L51" i="14" s="1"/>
  <c r="K48" i="14"/>
  <c r="K51" i="14" s="1"/>
  <c r="J48" i="14"/>
  <c r="I48" i="14"/>
  <c r="H48" i="14"/>
  <c r="H51" i="14" s="1"/>
  <c r="G48" i="14"/>
  <c r="G51" i="14" s="1"/>
  <c r="F48" i="14"/>
  <c r="E48" i="14"/>
  <c r="Q47" i="14"/>
  <c r="Q50" i="14" s="1"/>
  <c r="P47" i="14"/>
  <c r="P50" i="14" s="1"/>
  <c r="O47" i="14"/>
  <c r="N47" i="14"/>
  <c r="M47" i="14"/>
  <c r="L47" i="14"/>
  <c r="L50" i="14" s="1"/>
  <c r="K47" i="14"/>
  <c r="J47" i="14"/>
  <c r="I47" i="14"/>
  <c r="H47" i="14"/>
  <c r="H50" i="14" s="1"/>
  <c r="G47" i="14"/>
  <c r="F47" i="14"/>
  <c r="E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J10" i="10"/>
  <c r="E10" i="10"/>
  <c r="C10" i="10"/>
  <c r="B10" i="10"/>
  <c r="F10" i="10" s="1"/>
  <c r="N9" i="10"/>
  <c r="K9" i="10"/>
  <c r="G9" i="10"/>
  <c r="F9" i="10"/>
  <c r="B9" i="10"/>
  <c r="Y8" i="10"/>
  <c r="X8" i="10"/>
  <c r="M8" i="10"/>
  <c r="U8" i="10" s="1"/>
  <c r="K8" i="10"/>
  <c r="I8" i="10"/>
  <c r="H8" i="10"/>
  <c r="G8" i="10"/>
  <c r="E8" i="10"/>
  <c r="D8" i="10"/>
  <c r="C8" i="10"/>
  <c r="B8" i="10"/>
  <c r="J8" i="10" s="1"/>
  <c r="Y7" i="10"/>
  <c r="Y10" i="10" s="1"/>
  <c r="N7" i="10"/>
  <c r="N10" i="10" s="1"/>
  <c r="C7" i="10"/>
  <c r="Y6" i="10"/>
  <c r="Y9" i="10" s="1"/>
  <c r="N6" i="10"/>
  <c r="M6" i="10"/>
  <c r="C6" i="10"/>
  <c r="C9" i="10" s="1"/>
  <c r="B6" i="10"/>
  <c r="J6" i="10" s="1"/>
  <c r="AE5" i="10"/>
  <c r="AD5" i="10"/>
  <c r="Z5" i="10"/>
  <c r="Y5" i="10"/>
  <c r="X5" i="10"/>
  <c r="AF5" i="10" s="1"/>
  <c r="V5" i="10"/>
  <c r="T5" i="10"/>
  <c r="S5" i="10"/>
  <c r="R5" i="10"/>
  <c r="P5" i="10"/>
  <c r="O5" i="10"/>
  <c r="N5" i="10"/>
  <c r="N8" i="10" s="1"/>
  <c r="M5" i="10"/>
  <c r="U5" i="10" s="1"/>
  <c r="K5" i="10"/>
  <c r="F5" i="10"/>
  <c r="C5" i="10"/>
  <c r="B5" i="10"/>
  <c r="K4" i="10"/>
  <c r="J4" i="10"/>
  <c r="F4" i="10"/>
  <c r="E4" i="10"/>
  <c r="B4" i="10"/>
  <c r="G4" i="10" s="1"/>
  <c r="M3" i="10"/>
  <c r="B3" i="10"/>
  <c r="AC2" i="10"/>
  <c r="X2" i="10"/>
  <c r="AF2" i="10" s="1"/>
  <c r="R2" i="10"/>
  <c r="M2" i="10"/>
  <c r="T2" i="10" s="1"/>
  <c r="K2" i="10"/>
  <c r="J2" i="10"/>
  <c r="G2" i="10"/>
  <c r="F2" i="10"/>
  <c r="E2" i="10"/>
  <c r="B2" i="10"/>
  <c r="A1" i="10"/>
  <c r="A2" i="10" s="1"/>
  <c r="Q52" i="10"/>
  <c r="P52" i="10"/>
  <c r="M52" i="10"/>
  <c r="L52" i="10"/>
  <c r="I52" i="10"/>
  <c r="H52" i="10"/>
  <c r="E52" i="10"/>
  <c r="Q51" i="10"/>
  <c r="N51" i="10"/>
  <c r="M51" i="10"/>
  <c r="J51" i="10"/>
  <c r="I51" i="10"/>
  <c r="F51" i="10"/>
  <c r="E51" i="10"/>
  <c r="O50" i="10"/>
  <c r="N50" i="10"/>
  <c r="K50" i="10"/>
  <c r="J50" i="10"/>
  <c r="G50" i="10"/>
  <c r="F50" i="10"/>
  <c r="Q49" i="10"/>
  <c r="P49" i="10"/>
  <c r="O49" i="10"/>
  <c r="N49" i="10"/>
  <c r="N53" i="10" s="1"/>
  <c r="M49" i="10"/>
  <c r="L49" i="10"/>
  <c r="K49" i="10"/>
  <c r="J49" i="10"/>
  <c r="I49" i="10"/>
  <c r="H49" i="10"/>
  <c r="G49" i="10"/>
  <c r="F49" i="10"/>
  <c r="F53" i="10" s="1"/>
  <c r="E49" i="10"/>
  <c r="Q48" i="10"/>
  <c r="P48" i="10"/>
  <c r="P51" i="10" s="1"/>
  <c r="O48" i="10"/>
  <c r="O51" i="10" s="1"/>
  <c r="N48" i="10"/>
  <c r="M48" i="10"/>
  <c r="L48" i="10"/>
  <c r="L51" i="10" s="1"/>
  <c r="K48" i="10"/>
  <c r="K51" i="10" s="1"/>
  <c r="J48" i="10"/>
  <c r="I48" i="10"/>
  <c r="H48" i="10"/>
  <c r="H51" i="10" s="1"/>
  <c r="G48" i="10"/>
  <c r="G51" i="10" s="1"/>
  <c r="F48" i="10"/>
  <c r="E48" i="10"/>
  <c r="Q47" i="10"/>
  <c r="Q50" i="10" s="1"/>
  <c r="P47" i="10"/>
  <c r="P50" i="10" s="1"/>
  <c r="O47" i="10"/>
  <c r="N47" i="10"/>
  <c r="M47" i="10"/>
  <c r="L47" i="10"/>
  <c r="K47" i="10"/>
  <c r="J47" i="10"/>
  <c r="I47" i="10"/>
  <c r="H47" i="10"/>
  <c r="G47" i="10"/>
  <c r="F47" i="10"/>
  <c r="E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C10" i="19"/>
  <c r="B10" i="19"/>
  <c r="N9" i="19"/>
  <c r="K9" i="19"/>
  <c r="G9" i="19"/>
  <c r="F9" i="19"/>
  <c r="C9" i="19"/>
  <c r="B9" i="19"/>
  <c r="Y8" i="19"/>
  <c r="X8" i="19"/>
  <c r="Q8" i="19"/>
  <c r="M8" i="19"/>
  <c r="K8" i="19"/>
  <c r="I8" i="19"/>
  <c r="H8" i="19"/>
  <c r="G8" i="19"/>
  <c r="E8" i="19"/>
  <c r="D8" i="19"/>
  <c r="C8" i="19"/>
  <c r="B8" i="19"/>
  <c r="J8" i="19" s="1"/>
  <c r="Y7" i="19"/>
  <c r="Y10" i="19" s="1"/>
  <c r="N7" i="19"/>
  <c r="N10" i="19" s="1"/>
  <c r="C7" i="19"/>
  <c r="Y6" i="19"/>
  <c r="Y9" i="19" s="1"/>
  <c r="V6" i="19"/>
  <c r="Q6" i="19"/>
  <c r="N6" i="19"/>
  <c r="M6" i="19"/>
  <c r="K6" i="19"/>
  <c r="F6" i="19"/>
  <c r="C6" i="19"/>
  <c r="B6" i="19"/>
  <c r="Y5" i="19"/>
  <c r="X5" i="19"/>
  <c r="V5" i="19"/>
  <c r="S5" i="19"/>
  <c r="R5" i="19"/>
  <c r="P5" i="19"/>
  <c r="O5" i="19"/>
  <c r="N5" i="19"/>
  <c r="N8" i="19" s="1"/>
  <c r="M5" i="19"/>
  <c r="U5" i="19" s="1"/>
  <c r="K5" i="19"/>
  <c r="F5" i="19"/>
  <c r="D5" i="19"/>
  <c r="C5" i="19"/>
  <c r="B5" i="19"/>
  <c r="B4" i="19"/>
  <c r="X3" i="19"/>
  <c r="R3" i="19"/>
  <c r="M3" i="19"/>
  <c r="B3" i="19"/>
  <c r="AG2" i="19"/>
  <c r="AB2" i="19"/>
  <c r="X2" i="19"/>
  <c r="V2" i="19"/>
  <c r="R2" i="19"/>
  <c r="P2" i="19"/>
  <c r="M2" i="19"/>
  <c r="B2" i="19"/>
  <c r="A1" i="19"/>
  <c r="A2" i="19" s="1"/>
  <c r="Y9" i="6"/>
  <c r="AC8" i="6"/>
  <c r="Y8" i="6"/>
  <c r="X8" i="6"/>
  <c r="V8" i="6"/>
  <c r="Q8" i="6"/>
  <c r="N8" i="6"/>
  <c r="M8" i="6"/>
  <c r="F8" i="6"/>
  <c r="B8" i="6"/>
  <c r="Y7" i="6"/>
  <c r="Y10" i="6" s="1"/>
  <c r="N7" i="6"/>
  <c r="N10" i="6" s="1"/>
  <c r="C7" i="6"/>
  <c r="C10" i="6" s="1"/>
  <c r="B7" i="6"/>
  <c r="Y6" i="6"/>
  <c r="N6" i="6"/>
  <c r="N9" i="6" s="1"/>
  <c r="K6" i="6"/>
  <c r="J6" i="6"/>
  <c r="F6" i="6"/>
  <c r="D6" i="6"/>
  <c r="C6" i="6"/>
  <c r="C9" i="6" s="1"/>
  <c r="B6" i="6"/>
  <c r="AG5" i="6"/>
  <c r="AF5" i="6"/>
  <c r="AB5" i="6"/>
  <c r="AA5" i="6"/>
  <c r="Y5" i="6"/>
  <c r="X5" i="6"/>
  <c r="U5" i="6"/>
  <c r="P5" i="6"/>
  <c r="N5" i="6"/>
  <c r="M5" i="6"/>
  <c r="K5" i="6"/>
  <c r="I5" i="6"/>
  <c r="H5" i="6"/>
  <c r="G5" i="6"/>
  <c r="E5" i="6"/>
  <c r="D5" i="6"/>
  <c r="C5" i="6"/>
  <c r="C8" i="6" s="1"/>
  <c r="B5" i="6"/>
  <c r="J5" i="6" s="1"/>
  <c r="G4" i="6"/>
  <c r="B4" i="6"/>
  <c r="V3" i="6"/>
  <c r="R3" i="6"/>
  <c r="Q3" i="6"/>
  <c r="M3" i="6"/>
  <c r="J3" i="6"/>
  <c r="I3" i="6"/>
  <c r="H3" i="6"/>
  <c r="F3" i="6"/>
  <c r="E3" i="6"/>
  <c r="D3" i="6"/>
  <c r="B3" i="6"/>
  <c r="K3" i="6" s="1"/>
  <c r="AG2" i="6"/>
  <c r="AC2" i="6"/>
  <c r="AB2" i="6"/>
  <c r="X2" i="6"/>
  <c r="U2" i="6"/>
  <c r="T2" i="6"/>
  <c r="S2" i="6"/>
  <c r="Q2" i="6"/>
  <c r="P2" i="6"/>
  <c r="O2" i="6"/>
  <c r="M2" i="6"/>
  <c r="V2" i="6" s="1"/>
  <c r="K2" i="6"/>
  <c r="G2" i="6"/>
  <c r="F2" i="6"/>
  <c r="B2" i="6"/>
  <c r="A2" i="6"/>
  <c r="A3" i="6" s="1"/>
  <c r="A1" i="6"/>
  <c r="Y9" i="23"/>
  <c r="AC8" i="23"/>
  <c r="Y8" i="23"/>
  <c r="X8" i="23"/>
  <c r="V8" i="23"/>
  <c r="Q8" i="23"/>
  <c r="N8" i="23"/>
  <c r="M8" i="23"/>
  <c r="F8" i="23"/>
  <c r="B8" i="23"/>
  <c r="Y7" i="23"/>
  <c r="Y10" i="23" s="1"/>
  <c r="N7" i="23"/>
  <c r="N10" i="23" s="1"/>
  <c r="C7" i="23"/>
  <c r="C10" i="23" s="1"/>
  <c r="B7" i="23"/>
  <c r="Y6" i="23"/>
  <c r="N6" i="23"/>
  <c r="N9" i="23" s="1"/>
  <c r="K6" i="23"/>
  <c r="J6" i="23"/>
  <c r="F6" i="23"/>
  <c r="D6" i="23"/>
  <c r="C6" i="23"/>
  <c r="C9" i="23" s="1"/>
  <c r="B6" i="23"/>
  <c r="AG5" i="23"/>
  <c r="AF5" i="23"/>
  <c r="AB5" i="23"/>
  <c r="AA5" i="23"/>
  <c r="Y5" i="23"/>
  <c r="X5" i="23"/>
  <c r="U5" i="23"/>
  <c r="P5" i="23"/>
  <c r="N5" i="23"/>
  <c r="M5" i="23"/>
  <c r="K5" i="23"/>
  <c r="I5" i="23"/>
  <c r="H5" i="23"/>
  <c r="G5" i="23"/>
  <c r="E5" i="23"/>
  <c r="D5" i="23"/>
  <c r="C5" i="23"/>
  <c r="C8" i="23" s="1"/>
  <c r="B5" i="23"/>
  <c r="J5" i="23" s="1"/>
  <c r="G4" i="23"/>
  <c r="B4" i="23"/>
  <c r="V3" i="23"/>
  <c r="R3" i="23"/>
  <c r="Q3" i="23"/>
  <c r="M3" i="23"/>
  <c r="J3" i="23"/>
  <c r="I3" i="23"/>
  <c r="H3" i="23"/>
  <c r="F3" i="23"/>
  <c r="E3" i="23"/>
  <c r="D3" i="23"/>
  <c r="B3" i="23"/>
  <c r="K3" i="23" s="1"/>
  <c r="AG2" i="23"/>
  <c r="AC2" i="23"/>
  <c r="AB2" i="23"/>
  <c r="X2" i="23"/>
  <c r="U2" i="23"/>
  <c r="T2" i="23"/>
  <c r="S2" i="23"/>
  <c r="Q2" i="23"/>
  <c r="P2" i="23"/>
  <c r="O2" i="23"/>
  <c r="M2" i="23"/>
  <c r="V2" i="23" s="1"/>
  <c r="K2" i="23"/>
  <c r="G2" i="23"/>
  <c r="F2" i="23"/>
  <c r="B2" i="23"/>
  <c r="A2" i="23"/>
  <c r="A3" i="23" s="1"/>
  <c r="A1" i="23"/>
  <c r="Y9" i="12"/>
  <c r="AC8" i="12"/>
  <c r="Y8" i="12"/>
  <c r="X8" i="12"/>
  <c r="V8" i="12"/>
  <c r="Q8" i="12"/>
  <c r="N8" i="12"/>
  <c r="M8" i="12"/>
  <c r="F8" i="12"/>
  <c r="B8" i="12"/>
  <c r="Y7" i="12"/>
  <c r="Y10" i="12" s="1"/>
  <c r="N7" i="12"/>
  <c r="N10" i="12" s="1"/>
  <c r="C7" i="12"/>
  <c r="C10" i="12" s="1"/>
  <c r="B7" i="12"/>
  <c r="Y6" i="12"/>
  <c r="N6" i="12"/>
  <c r="N9" i="12" s="1"/>
  <c r="K6" i="12"/>
  <c r="J6" i="12"/>
  <c r="F6" i="12"/>
  <c r="D6" i="12"/>
  <c r="C6" i="12"/>
  <c r="C9" i="12" s="1"/>
  <c r="B6" i="12"/>
  <c r="AG5" i="12"/>
  <c r="AF5" i="12"/>
  <c r="AB5" i="12"/>
  <c r="AA5" i="12"/>
  <c r="Y5" i="12"/>
  <c r="X5" i="12"/>
  <c r="U5" i="12"/>
  <c r="P5" i="12"/>
  <c r="N5" i="12"/>
  <c r="M5" i="12"/>
  <c r="K5" i="12"/>
  <c r="I5" i="12"/>
  <c r="H5" i="12"/>
  <c r="G5" i="12"/>
  <c r="E5" i="12"/>
  <c r="D5" i="12"/>
  <c r="C5" i="12"/>
  <c r="C8" i="12" s="1"/>
  <c r="B5" i="12"/>
  <c r="J5" i="12" s="1"/>
  <c r="G4" i="12"/>
  <c r="B4" i="12"/>
  <c r="V3" i="12"/>
  <c r="R3" i="12"/>
  <c r="Q3" i="12"/>
  <c r="M3" i="12"/>
  <c r="J3" i="12"/>
  <c r="I3" i="12"/>
  <c r="H3" i="12"/>
  <c r="F3" i="12"/>
  <c r="E3" i="12"/>
  <c r="D3" i="12"/>
  <c r="B3" i="12"/>
  <c r="K3" i="12" s="1"/>
  <c r="AG2" i="12"/>
  <c r="AC2" i="12"/>
  <c r="AB2" i="12"/>
  <c r="X2" i="12"/>
  <c r="U2" i="12"/>
  <c r="T2" i="12"/>
  <c r="S2" i="12"/>
  <c r="Q2" i="12"/>
  <c r="P2" i="12"/>
  <c r="O2" i="12"/>
  <c r="M2" i="12"/>
  <c r="V2" i="12" s="1"/>
  <c r="K2" i="12"/>
  <c r="G2" i="12"/>
  <c r="F2" i="12"/>
  <c r="B2" i="12"/>
  <c r="A2" i="12"/>
  <c r="A3" i="12" s="1"/>
  <c r="A1" i="12"/>
  <c r="N53" i="19"/>
  <c r="Q52" i="19"/>
  <c r="P52" i="19"/>
  <c r="M52" i="19"/>
  <c r="L52" i="19"/>
  <c r="N51" i="19"/>
  <c r="M51" i="19"/>
  <c r="O50" i="19"/>
  <c r="N50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Q48" i="19"/>
  <c r="Q51" i="19" s="1"/>
  <c r="P48" i="19"/>
  <c r="P51" i="19" s="1"/>
  <c r="O48" i="19"/>
  <c r="O51" i="19" s="1"/>
  <c r="N48" i="19"/>
  <c r="M48" i="19"/>
  <c r="L48" i="19"/>
  <c r="L51" i="19" s="1"/>
  <c r="K48" i="19"/>
  <c r="J48" i="19"/>
  <c r="I48" i="19"/>
  <c r="H48" i="19"/>
  <c r="G48" i="19"/>
  <c r="F48" i="19"/>
  <c r="E48" i="19"/>
  <c r="Q47" i="19"/>
  <c r="Q50" i="19" s="1"/>
  <c r="P47" i="19"/>
  <c r="P50" i="19" s="1"/>
  <c r="O47" i="19"/>
  <c r="N47" i="19"/>
  <c r="M47" i="19"/>
  <c r="L47" i="19"/>
  <c r="K47" i="19"/>
  <c r="J47" i="19"/>
  <c r="I47" i="19"/>
  <c r="H47" i="19"/>
  <c r="G47" i="19"/>
  <c r="F47" i="19"/>
  <c r="E47" i="19"/>
  <c r="P46" i="19"/>
  <c r="O46" i="19"/>
  <c r="N46" i="19"/>
  <c r="M46" i="19"/>
  <c r="L46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Q37" i="19"/>
  <c r="P37" i="19"/>
  <c r="O37" i="19"/>
  <c r="N37" i="19"/>
  <c r="M37" i="19"/>
  <c r="L37" i="19"/>
  <c r="Q36" i="19"/>
  <c r="P36" i="19"/>
  <c r="O36" i="19"/>
  <c r="N36" i="19"/>
  <c r="M36" i="19"/>
  <c r="L36" i="19"/>
  <c r="Q35" i="19"/>
  <c r="P35" i="19"/>
  <c r="O35" i="19"/>
  <c r="N35" i="19"/>
  <c r="M35" i="19"/>
  <c r="L35" i="19"/>
  <c r="Q52" i="6"/>
  <c r="P52" i="6"/>
  <c r="M52" i="6"/>
  <c r="L52" i="6"/>
  <c r="K52" i="6"/>
  <c r="I52" i="6"/>
  <c r="H52" i="6"/>
  <c r="E52" i="6"/>
  <c r="Q51" i="6"/>
  <c r="N51" i="6"/>
  <c r="M51" i="6"/>
  <c r="J51" i="6"/>
  <c r="I51" i="6"/>
  <c r="H51" i="6"/>
  <c r="F51" i="6"/>
  <c r="E51" i="6"/>
  <c r="O50" i="6"/>
  <c r="N50" i="6"/>
  <c r="K50" i="6"/>
  <c r="J50" i="6"/>
  <c r="G50" i="6"/>
  <c r="F50" i="6"/>
  <c r="E50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Q48" i="6"/>
  <c r="P48" i="6"/>
  <c r="P51" i="6" s="1"/>
  <c r="O48" i="6"/>
  <c r="O51" i="6" s="1"/>
  <c r="N48" i="6"/>
  <c r="M48" i="6"/>
  <c r="L48" i="6"/>
  <c r="L51" i="6" s="1"/>
  <c r="K48" i="6"/>
  <c r="K51" i="6" s="1"/>
  <c r="J48" i="6"/>
  <c r="I48" i="6"/>
  <c r="H48" i="6"/>
  <c r="G48" i="6"/>
  <c r="G51" i="6" s="1"/>
  <c r="F48" i="6"/>
  <c r="E48" i="6"/>
  <c r="Q47" i="6"/>
  <c r="Q50" i="6" s="1"/>
  <c r="P47" i="6"/>
  <c r="P50" i="6" s="1"/>
  <c r="O47" i="6"/>
  <c r="N47" i="6"/>
  <c r="M47" i="6"/>
  <c r="L47" i="6"/>
  <c r="K47" i="6"/>
  <c r="J47" i="6"/>
  <c r="I47" i="6"/>
  <c r="H47" i="6"/>
  <c r="G47" i="6"/>
  <c r="F47" i="6"/>
  <c r="E47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K53" i="23"/>
  <c r="Q52" i="23"/>
  <c r="N52" i="23"/>
  <c r="M52" i="23"/>
  <c r="J52" i="23"/>
  <c r="I52" i="23"/>
  <c r="F52" i="23"/>
  <c r="E52" i="23"/>
  <c r="O51" i="23"/>
  <c r="N51" i="23"/>
  <c r="K51" i="23"/>
  <c r="J51" i="23"/>
  <c r="G51" i="23"/>
  <c r="F51" i="23"/>
  <c r="P50" i="23"/>
  <c r="O50" i="23"/>
  <c r="L50" i="23"/>
  <c r="K50" i="23"/>
  <c r="H50" i="23"/>
  <c r="G50" i="23"/>
  <c r="Q49" i="23"/>
  <c r="Q53" i="23" s="1"/>
  <c r="P49" i="23"/>
  <c r="O49" i="23"/>
  <c r="N49" i="23"/>
  <c r="M49" i="23"/>
  <c r="L49" i="23"/>
  <c r="K49" i="23"/>
  <c r="J49" i="23"/>
  <c r="I49" i="23"/>
  <c r="H49" i="23"/>
  <c r="G49" i="23"/>
  <c r="F49" i="23"/>
  <c r="E49" i="23"/>
  <c r="Q48" i="23"/>
  <c r="Q51" i="23" s="1"/>
  <c r="P48" i="23"/>
  <c r="P51" i="23" s="1"/>
  <c r="O48" i="23"/>
  <c r="N48" i="23"/>
  <c r="M48" i="23"/>
  <c r="M51" i="23" s="1"/>
  <c r="L48" i="23"/>
  <c r="L51" i="23" s="1"/>
  <c r="K48" i="23"/>
  <c r="J48" i="23"/>
  <c r="I48" i="23"/>
  <c r="I51" i="23" s="1"/>
  <c r="H48" i="23"/>
  <c r="H51" i="23" s="1"/>
  <c r="G48" i="23"/>
  <c r="F48" i="23"/>
  <c r="E48" i="23"/>
  <c r="E51" i="23" s="1"/>
  <c r="Q47" i="23"/>
  <c r="Q50" i="23" s="1"/>
  <c r="P47" i="23"/>
  <c r="O47" i="23"/>
  <c r="N47" i="23"/>
  <c r="M47" i="23"/>
  <c r="L47" i="23"/>
  <c r="K47" i="23"/>
  <c r="J47" i="23"/>
  <c r="I47" i="23"/>
  <c r="H47" i="23"/>
  <c r="G47" i="23"/>
  <c r="F47" i="23"/>
  <c r="E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K53" i="12"/>
  <c r="Q52" i="12"/>
  <c r="N52" i="12"/>
  <c r="M52" i="12"/>
  <c r="J52" i="12"/>
  <c r="I52" i="12"/>
  <c r="F52" i="12"/>
  <c r="E52" i="12"/>
  <c r="O51" i="12"/>
  <c r="N51" i="12"/>
  <c r="K51" i="12"/>
  <c r="J51" i="12"/>
  <c r="G51" i="12"/>
  <c r="F51" i="12"/>
  <c r="P50" i="12"/>
  <c r="O50" i="12"/>
  <c r="L50" i="12"/>
  <c r="K50" i="12"/>
  <c r="H50" i="12"/>
  <c r="G50" i="12"/>
  <c r="Q49" i="12"/>
  <c r="Q53" i="12" s="1"/>
  <c r="P49" i="12"/>
  <c r="O49" i="12"/>
  <c r="N49" i="12"/>
  <c r="M49" i="12"/>
  <c r="L49" i="12"/>
  <c r="K49" i="12"/>
  <c r="J49" i="12"/>
  <c r="I49" i="12"/>
  <c r="H49" i="12"/>
  <c r="G49" i="12"/>
  <c r="F49" i="12"/>
  <c r="E49" i="12"/>
  <c r="Q48" i="12"/>
  <c r="Q51" i="12" s="1"/>
  <c r="P48" i="12"/>
  <c r="P51" i="12" s="1"/>
  <c r="O48" i="12"/>
  <c r="N48" i="12"/>
  <c r="M48" i="12"/>
  <c r="M51" i="12" s="1"/>
  <c r="L48" i="12"/>
  <c r="L51" i="12" s="1"/>
  <c r="K48" i="12"/>
  <c r="J48" i="12"/>
  <c r="I48" i="12"/>
  <c r="I51" i="12" s="1"/>
  <c r="H48" i="12"/>
  <c r="H51" i="12" s="1"/>
  <c r="G48" i="12"/>
  <c r="F48" i="12"/>
  <c r="E48" i="12"/>
  <c r="E51" i="12" s="1"/>
  <c r="Q47" i="12"/>
  <c r="Q50" i="12" s="1"/>
  <c r="P47" i="12"/>
  <c r="O47" i="12"/>
  <c r="N47" i="12"/>
  <c r="M47" i="12"/>
  <c r="L47" i="12"/>
  <c r="K47" i="12"/>
  <c r="J47" i="12"/>
  <c r="I47" i="12"/>
  <c r="H47" i="12"/>
  <c r="G47" i="12"/>
  <c r="F47" i="12"/>
  <c r="E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K2" i="19"/>
  <c r="F2" i="19"/>
  <c r="AB8" i="19"/>
  <c r="Q21" i="19"/>
  <c r="P21" i="19"/>
  <c r="O21" i="19"/>
  <c r="N21" i="19"/>
  <c r="M21" i="19"/>
  <c r="L21" i="19"/>
  <c r="K21" i="19"/>
  <c r="E2" i="19" s="1"/>
  <c r="J21" i="19"/>
  <c r="I21" i="19"/>
  <c r="H21" i="19"/>
  <c r="G21" i="19"/>
  <c r="F21" i="19"/>
  <c r="E21" i="19"/>
  <c r="Q20" i="19"/>
  <c r="P20" i="19"/>
  <c r="O20" i="19"/>
  <c r="N20" i="19"/>
  <c r="M20" i="19"/>
  <c r="L20" i="19"/>
  <c r="Q19" i="19"/>
  <c r="P19" i="19"/>
  <c r="O19" i="19"/>
  <c r="N19" i="19"/>
  <c r="M19" i="19"/>
  <c r="L19" i="19"/>
  <c r="Q18" i="19"/>
  <c r="P18" i="19"/>
  <c r="O18" i="19"/>
  <c r="N18" i="19"/>
  <c r="T5" i="19" s="1"/>
  <c r="M18" i="19"/>
  <c r="L18" i="19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C10" i="9"/>
  <c r="B10" i="9"/>
  <c r="N9" i="9"/>
  <c r="K9" i="9"/>
  <c r="G9" i="9"/>
  <c r="F9" i="9"/>
  <c r="C9" i="9"/>
  <c r="B9" i="9"/>
  <c r="AB8" i="9"/>
  <c r="Y8" i="9"/>
  <c r="X8" i="9"/>
  <c r="Q8" i="9"/>
  <c r="M8" i="9"/>
  <c r="K8" i="9"/>
  <c r="I8" i="9"/>
  <c r="H8" i="9"/>
  <c r="G8" i="9"/>
  <c r="E8" i="9"/>
  <c r="D8" i="9"/>
  <c r="C8" i="9"/>
  <c r="B8" i="9"/>
  <c r="J8" i="9" s="1"/>
  <c r="Y7" i="9"/>
  <c r="Y10" i="9" s="1"/>
  <c r="N7" i="9"/>
  <c r="N10" i="9" s="1"/>
  <c r="C7" i="9"/>
  <c r="Y6" i="9"/>
  <c r="Y9" i="9" s="1"/>
  <c r="V6" i="9"/>
  <c r="Q6" i="9"/>
  <c r="N6" i="9"/>
  <c r="M6" i="9"/>
  <c r="K6" i="9"/>
  <c r="F6" i="9"/>
  <c r="C6" i="9"/>
  <c r="B6" i="9"/>
  <c r="Y5" i="9"/>
  <c r="X5" i="9"/>
  <c r="V5" i="9"/>
  <c r="T5" i="9"/>
  <c r="S5" i="9"/>
  <c r="R5" i="9"/>
  <c r="P5" i="9"/>
  <c r="O5" i="9"/>
  <c r="N5" i="9"/>
  <c r="N8" i="9" s="1"/>
  <c r="M5" i="9"/>
  <c r="U5" i="9" s="1"/>
  <c r="K5" i="9"/>
  <c r="J5" i="9"/>
  <c r="F5" i="9"/>
  <c r="D5" i="9"/>
  <c r="C5" i="9"/>
  <c r="B5" i="9"/>
  <c r="B4" i="9"/>
  <c r="X3" i="9"/>
  <c r="R3" i="9"/>
  <c r="M3" i="9"/>
  <c r="G3" i="9"/>
  <c r="B3" i="9"/>
  <c r="AG2" i="9"/>
  <c r="AC2" i="9"/>
  <c r="AB2" i="9"/>
  <c r="X2" i="9"/>
  <c r="V2" i="9"/>
  <c r="R2" i="9"/>
  <c r="P2" i="9"/>
  <c r="M2" i="9"/>
  <c r="K2" i="9"/>
  <c r="J2" i="9"/>
  <c r="G2" i="9"/>
  <c r="F2" i="9"/>
  <c r="E2" i="9"/>
  <c r="B2" i="9"/>
  <c r="A1" i="9"/>
  <c r="A2" i="9" s="1"/>
  <c r="G53" i="9"/>
  <c r="Q52" i="9"/>
  <c r="P52" i="9"/>
  <c r="M52" i="9"/>
  <c r="L52" i="9"/>
  <c r="I52" i="9"/>
  <c r="H52" i="9"/>
  <c r="E52" i="9"/>
  <c r="Q51" i="9"/>
  <c r="N51" i="9"/>
  <c r="M51" i="9"/>
  <c r="J51" i="9"/>
  <c r="I51" i="9"/>
  <c r="F51" i="9"/>
  <c r="E51" i="9"/>
  <c r="O50" i="9"/>
  <c r="N50" i="9"/>
  <c r="K50" i="9"/>
  <c r="J50" i="9"/>
  <c r="G50" i="9"/>
  <c r="F50" i="9"/>
  <c r="Q49" i="9"/>
  <c r="Q53" i="9" s="1"/>
  <c r="P49" i="9"/>
  <c r="O49" i="9"/>
  <c r="N49" i="9"/>
  <c r="N53" i="9" s="1"/>
  <c r="M49" i="9"/>
  <c r="M53" i="9" s="1"/>
  <c r="L49" i="9"/>
  <c r="K49" i="9"/>
  <c r="J49" i="9"/>
  <c r="J53" i="9" s="1"/>
  <c r="I49" i="9"/>
  <c r="I53" i="9" s="1"/>
  <c r="H49" i="9"/>
  <c r="G49" i="9"/>
  <c r="F49" i="9"/>
  <c r="F53" i="9" s="1"/>
  <c r="E49" i="9"/>
  <c r="E53" i="9" s="1"/>
  <c r="Q48" i="9"/>
  <c r="P48" i="9"/>
  <c r="P51" i="9" s="1"/>
  <c r="O48" i="9"/>
  <c r="O51" i="9" s="1"/>
  <c r="N48" i="9"/>
  <c r="M48" i="9"/>
  <c r="L48" i="9"/>
  <c r="L51" i="9" s="1"/>
  <c r="K48" i="9"/>
  <c r="K51" i="9" s="1"/>
  <c r="J48" i="9"/>
  <c r="I48" i="9"/>
  <c r="H48" i="9"/>
  <c r="H51" i="9" s="1"/>
  <c r="G48" i="9"/>
  <c r="G51" i="9" s="1"/>
  <c r="F48" i="9"/>
  <c r="E48" i="9"/>
  <c r="Q47" i="9"/>
  <c r="Q50" i="9" s="1"/>
  <c r="P47" i="9"/>
  <c r="P50" i="9" s="1"/>
  <c r="O47" i="9"/>
  <c r="N47" i="9"/>
  <c r="M47" i="9"/>
  <c r="L47" i="9"/>
  <c r="L50" i="9" s="1"/>
  <c r="K47" i="9"/>
  <c r="J47" i="9"/>
  <c r="I47" i="9"/>
  <c r="H47" i="9"/>
  <c r="H50" i="9" s="1"/>
  <c r="G47" i="9"/>
  <c r="F47" i="9"/>
  <c r="E47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N10" i="8"/>
  <c r="C10" i="8"/>
  <c r="J9" i="8"/>
  <c r="G9" i="8"/>
  <c r="B9" i="8"/>
  <c r="AF8" i="8"/>
  <c r="AB8" i="8"/>
  <c r="AA8" i="8"/>
  <c r="Y8" i="8"/>
  <c r="X8" i="8"/>
  <c r="U8" i="8"/>
  <c r="T8" i="8"/>
  <c r="Q8" i="8"/>
  <c r="P8" i="8"/>
  <c r="O8" i="8"/>
  <c r="M8" i="8"/>
  <c r="K8" i="8"/>
  <c r="I8" i="8"/>
  <c r="H8" i="8"/>
  <c r="G8" i="8"/>
  <c r="E8" i="8"/>
  <c r="D8" i="8"/>
  <c r="B8" i="8"/>
  <c r="J8" i="8" s="1"/>
  <c r="Y7" i="8"/>
  <c r="Y10" i="8" s="1"/>
  <c r="R7" i="8"/>
  <c r="Q7" i="8"/>
  <c r="N7" i="8"/>
  <c r="M7" i="8"/>
  <c r="C7" i="8"/>
  <c r="Y6" i="8"/>
  <c r="Y9" i="8" s="1"/>
  <c r="V6" i="8"/>
  <c r="U6" i="8"/>
  <c r="S6" i="8"/>
  <c r="Q6" i="8"/>
  <c r="O6" i="8"/>
  <c r="N6" i="8"/>
  <c r="N9" i="8" s="1"/>
  <c r="M6" i="8"/>
  <c r="C6" i="8"/>
  <c r="C9" i="8" s="1"/>
  <c r="AF5" i="8"/>
  <c r="AE5" i="8"/>
  <c r="AA5" i="8"/>
  <c r="Z5" i="8"/>
  <c r="Y5" i="8"/>
  <c r="X5" i="8"/>
  <c r="V5" i="8"/>
  <c r="T5" i="8"/>
  <c r="S5" i="8"/>
  <c r="R5" i="8"/>
  <c r="P5" i="8"/>
  <c r="O5" i="8"/>
  <c r="N5" i="8"/>
  <c r="N8" i="8" s="1"/>
  <c r="M5" i="8"/>
  <c r="U5" i="8" s="1"/>
  <c r="H5" i="8"/>
  <c r="G5" i="8"/>
  <c r="C5" i="8"/>
  <c r="C8" i="8" s="1"/>
  <c r="B5" i="8"/>
  <c r="K4" i="8"/>
  <c r="G4" i="8"/>
  <c r="F4" i="8"/>
  <c r="B4" i="8"/>
  <c r="K3" i="8"/>
  <c r="I3" i="8"/>
  <c r="G3" i="8"/>
  <c r="E3" i="8"/>
  <c r="D3" i="8"/>
  <c r="B3" i="8"/>
  <c r="AF2" i="8"/>
  <c r="X2" i="8"/>
  <c r="AA2" i="8" s="1"/>
  <c r="T2" i="8"/>
  <c r="M2" i="8"/>
  <c r="O2" i="8" s="1"/>
  <c r="I2" i="8"/>
  <c r="G2" i="8"/>
  <c r="B2" i="8"/>
  <c r="A2" i="8"/>
  <c r="A1" i="8"/>
  <c r="Q52" i="8"/>
  <c r="P52" i="8"/>
  <c r="M52" i="8"/>
  <c r="L52" i="8"/>
  <c r="I52" i="8"/>
  <c r="H52" i="8"/>
  <c r="E52" i="8"/>
  <c r="Q51" i="8"/>
  <c r="N51" i="8"/>
  <c r="M51" i="8"/>
  <c r="J51" i="8"/>
  <c r="I51" i="8"/>
  <c r="F51" i="8"/>
  <c r="E51" i="8"/>
  <c r="O50" i="8"/>
  <c r="N50" i="8"/>
  <c r="K50" i="8"/>
  <c r="J50" i="8"/>
  <c r="G50" i="8"/>
  <c r="F50" i="8"/>
  <c r="Q49" i="8"/>
  <c r="P49" i="8"/>
  <c r="O49" i="8"/>
  <c r="N49" i="8"/>
  <c r="N53" i="8" s="1"/>
  <c r="M49" i="8"/>
  <c r="L49" i="8"/>
  <c r="K49" i="8"/>
  <c r="J49" i="8"/>
  <c r="J53" i="8" s="1"/>
  <c r="I49" i="8"/>
  <c r="H49" i="8"/>
  <c r="G49" i="8"/>
  <c r="F49" i="8"/>
  <c r="F53" i="8" s="1"/>
  <c r="E49" i="8"/>
  <c r="Q48" i="8"/>
  <c r="P48" i="8"/>
  <c r="P51" i="8" s="1"/>
  <c r="O48" i="8"/>
  <c r="O51" i="8" s="1"/>
  <c r="N48" i="8"/>
  <c r="M48" i="8"/>
  <c r="L48" i="8"/>
  <c r="L51" i="8" s="1"/>
  <c r="K48" i="8"/>
  <c r="K51" i="8" s="1"/>
  <c r="J48" i="8"/>
  <c r="I48" i="8"/>
  <c r="H48" i="8"/>
  <c r="H51" i="8" s="1"/>
  <c r="G48" i="8"/>
  <c r="G51" i="8" s="1"/>
  <c r="F48" i="8"/>
  <c r="E48" i="8"/>
  <c r="Q47" i="8"/>
  <c r="Q50" i="8" s="1"/>
  <c r="P47" i="8"/>
  <c r="P50" i="8" s="1"/>
  <c r="O47" i="8"/>
  <c r="N47" i="8"/>
  <c r="M47" i="8"/>
  <c r="L47" i="8"/>
  <c r="L50" i="8" s="1"/>
  <c r="K47" i="8"/>
  <c r="J47" i="8"/>
  <c r="I47" i="8"/>
  <c r="H47" i="8"/>
  <c r="H50" i="8" s="1"/>
  <c r="G47" i="8"/>
  <c r="F47" i="8"/>
  <c r="E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P7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P6" i="35"/>
  <c r="P3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AB2" i="35"/>
  <c r="AB5" i="35"/>
  <c r="E21" i="35"/>
  <c r="P2" i="35"/>
  <c r="P4" i="35"/>
  <c r="P5" i="35"/>
  <c r="F4" i="35"/>
  <c r="E3" i="35"/>
  <c r="G20" i="35"/>
  <c r="H20" i="35"/>
  <c r="I20" i="35"/>
  <c r="J20" i="35"/>
  <c r="K20" i="35"/>
  <c r="L20" i="35"/>
  <c r="M20" i="35"/>
  <c r="N20" i="35"/>
  <c r="O20" i="35"/>
  <c r="O5" i="35" s="1"/>
  <c r="P20" i="35"/>
  <c r="Q20" i="35"/>
  <c r="E5" i="35"/>
  <c r="S5" i="35"/>
  <c r="I5" i="35"/>
  <c r="T8" i="35"/>
  <c r="AG8" i="35"/>
  <c r="K5" i="35"/>
  <c r="AC8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O46" i="35"/>
  <c r="N46" i="35"/>
  <c r="K46" i="35"/>
  <c r="J46" i="35"/>
  <c r="G46" i="35"/>
  <c r="F46" i="35"/>
  <c r="F6" i="35"/>
  <c r="F3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AF2" i="35"/>
  <c r="F20" i="35"/>
  <c r="E20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Q18" i="35"/>
  <c r="P18" i="35"/>
  <c r="O18" i="35"/>
  <c r="N18" i="35"/>
  <c r="M18" i="35"/>
  <c r="L18" i="35"/>
  <c r="K18" i="35"/>
  <c r="G5" i="35" s="1"/>
  <c r="J18" i="35"/>
  <c r="I18" i="35"/>
  <c r="H18" i="35"/>
  <c r="G18" i="35"/>
  <c r="F18" i="35"/>
  <c r="E18" i="35"/>
  <c r="X9" i="35"/>
  <c r="AB8" i="35"/>
  <c r="Y8" i="35"/>
  <c r="X8" i="35"/>
  <c r="M8" i="35"/>
  <c r="I8" i="35"/>
  <c r="E8" i="35"/>
  <c r="D8" i="35"/>
  <c r="B8" i="35"/>
  <c r="B9" i="35" s="1"/>
  <c r="Y7" i="35"/>
  <c r="Y10" i="35" s="1"/>
  <c r="N7" i="35"/>
  <c r="N10" i="35" s="1"/>
  <c r="M7" i="35"/>
  <c r="C7" i="35"/>
  <c r="C10" i="35" s="1"/>
  <c r="B7" i="35"/>
  <c r="Y6" i="35"/>
  <c r="Y9" i="35" s="1"/>
  <c r="V6" i="35"/>
  <c r="N6" i="35"/>
  <c r="N9" i="35" s="1"/>
  <c r="C6" i="35"/>
  <c r="C9" i="35" s="1"/>
  <c r="B6" i="35"/>
  <c r="Y5" i="35"/>
  <c r="X5" i="35"/>
  <c r="AF5" i="35" s="1"/>
  <c r="N5" i="35"/>
  <c r="N8" i="35" s="1"/>
  <c r="M5" i="35"/>
  <c r="M6" i="35" s="1"/>
  <c r="D5" i="35"/>
  <c r="C5" i="35"/>
  <c r="C8" i="35" s="1"/>
  <c r="B5" i="35"/>
  <c r="B4" i="35"/>
  <c r="M3" i="35"/>
  <c r="B3" i="35"/>
  <c r="AC2" i="35"/>
  <c r="X2" i="35"/>
  <c r="Q2" i="35"/>
  <c r="O2" i="35"/>
  <c r="M2" i="35"/>
  <c r="B2" i="35"/>
  <c r="A2" i="35"/>
  <c r="A1" i="35"/>
  <c r="R3" i="25"/>
  <c r="L10" i="16"/>
  <c r="W10" i="16" s="1"/>
  <c r="X9" i="16"/>
  <c r="AE9" i="16" s="1"/>
  <c r="L9" i="16"/>
  <c r="W9" i="16" s="1"/>
  <c r="AD8" i="16"/>
  <c r="AA8" i="16"/>
  <c r="Z8" i="16"/>
  <c r="X8" i="16"/>
  <c r="AG8" i="16" s="1"/>
  <c r="M8" i="16"/>
  <c r="L8" i="16"/>
  <c r="W8" i="16" s="1"/>
  <c r="Y7" i="16"/>
  <c r="Y10" i="16" s="1"/>
  <c r="N7" i="16"/>
  <c r="N10" i="16" s="1"/>
  <c r="Y6" i="16"/>
  <c r="Y9" i="16" s="1"/>
  <c r="N6" i="16"/>
  <c r="N9" i="16" s="1"/>
  <c r="Y5" i="16"/>
  <c r="Y8" i="16" s="1"/>
  <c r="X5" i="16"/>
  <c r="AE5" i="16" s="1"/>
  <c r="N5" i="16"/>
  <c r="N8" i="16" s="1"/>
  <c r="M5" i="16"/>
  <c r="X2" i="16"/>
  <c r="X3" i="16" s="1"/>
  <c r="M2" i="16"/>
  <c r="A8" i="36" l="1"/>
  <c r="L7" i="36"/>
  <c r="W7" i="36" s="1"/>
  <c r="AA2" i="16"/>
  <c r="AD2" i="16"/>
  <c r="Q8" i="16"/>
  <c r="V8" i="16"/>
  <c r="P8" i="16"/>
  <c r="U8" i="16"/>
  <c r="T8" i="16"/>
  <c r="O8" i="16"/>
  <c r="S8" i="16"/>
  <c r="R8" i="16"/>
  <c r="O2" i="16"/>
  <c r="V2" i="16"/>
  <c r="P2" i="16"/>
  <c r="Q2" i="16"/>
  <c r="T2" i="16"/>
  <c r="U2" i="16"/>
  <c r="S2" i="16"/>
  <c r="R2" i="16"/>
  <c r="M9" i="16"/>
  <c r="AE2" i="16"/>
  <c r="Z2" i="16"/>
  <c r="M6" i="16"/>
  <c r="U5" i="16"/>
  <c r="O5" i="16"/>
  <c r="T5" i="16"/>
  <c r="V5" i="16"/>
  <c r="Q5" i="16"/>
  <c r="P5" i="16"/>
  <c r="R5" i="16"/>
  <c r="S5" i="16"/>
  <c r="AE8" i="16"/>
  <c r="L7" i="15"/>
  <c r="W7" i="15" s="1"/>
  <c r="A8" i="15"/>
  <c r="A7" i="29"/>
  <c r="L6" i="29"/>
  <c r="W6" i="29" s="1"/>
  <c r="M9" i="4"/>
  <c r="V8" i="4"/>
  <c r="R8" i="4"/>
  <c r="Q8" i="4"/>
  <c r="U8" i="4"/>
  <c r="P8" i="4"/>
  <c r="AD8" i="4"/>
  <c r="Z8" i="4"/>
  <c r="X9" i="4"/>
  <c r="AG8" i="4"/>
  <c r="AC8" i="4"/>
  <c r="AB8" i="4"/>
  <c r="AA8" i="4"/>
  <c r="A3" i="4"/>
  <c r="L2" i="4"/>
  <c r="W2" i="4" s="1"/>
  <c r="J3" i="4"/>
  <c r="F3" i="4"/>
  <c r="G3" i="4"/>
  <c r="K3" i="4"/>
  <c r="E3" i="4"/>
  <c r="S3" i="4"/>
  <c r="O3" i="4"/>
  <c r="R3" i="4"/>
  <c r="M4" i="4"/>
  <c r="V3" i="4"/>
  <c r="Q3" i="4"/>
  <c r="U2" i="4"/>
  <c r="Q2" i="4"/>
  <c r="V2" i="4"/>
  <c r="P2" i="4"/>
  <c r="T2" i="4"/>
  <c r="O2" i="4"/>
  <c r="AD2" i="4"/>
  <c r="Z2" i="4"/>
  <c r="X3" i="4"/>
  <c r="AG2" i="4"/>
  <c r="AB2" i="4"/>
  <c r="AF2" i="4"/>
  <c r="AA2" i="4"/>
  <c r="D3" i="4"/>
  <c r="P3" i="4"/>
  <c r="I5" i="4"/>
  <c r="E5" i="4"/>
  <c r="J5" i="4"/>
  <c r="D5" i="4"/>
  <c r="H5" i="4"/>
  <c r="K5" i="4"/>
  <c r="R2" i="4"/>
  <c r="AC2" i="4"/>
  <c r="H3" i="4"/>
  <c r="T3" i="4"/>
  <c r="B6" i="4"/>
  <c r="T6" i="4"/>
  <c r="P6" i="4"/>
  <c r="V6" i="4"/>
  <c r="Q6" i="4"/>
  <c r="M7" i="4"/>
  <c r="U6" i="4"/>
  <c r="O6" i="4"/>
  <c r="T8" i="4"/>
  <c r="AF8" i="4"/>
  <c r="H2" i="4"/>
  <c r="D2" i="4"/>
  <c r="I2" i="4"/>
  <c r="I9" i="4"/>
  <c r="E9" i="4"/>
  <c r="H9" i="4"/>
  <c r="D9" i="4"/>
  <c r="J9" i="4"/>
  <c r="E2" i="4"/>
  <c r="J2" i="4"/>
  <c r="H4" i="4"/>
  <c r="D4" i="4"/>
  <c r="I4" i="4"/>
  <c r="X6" i="4"/>
  <c r="AG5" i="4"/>
  <c r="AC5" i="4"/>
  <c r="AB5" i="4"/>
  <c r="K9" i="4"/>
  <c r="B10" i="4"/>
  <c r="Q5" i="4"/>
  <c r="F8" i="4"/>
  <c r="A3" i="28"/>
  <c r="L2" i="28"/>
  <c r="W2" i="28" s="1"/>
  <c r="J3" i="28"/>
  <c r="F3" i="28"/>
  <c r="H3" i="28"/>
  <c r="S3" i="28"/>
  <c r="O3" i="28"/>
  <c r="T3" i="28"/>
  <c r="H6" i="28"/>
  <c r="D6" i="28"/>
  <c r="G6" i="28"/>
  <c r="T6" i="28"/>
  <c r="P6" i="28"/>
  <c r="R6" i="28"/>
  <c r="AE8" i="28"/>
  <c r="AA8" i="28"/>
  <c r="AD8" i="28"/>
  <c r="Z8" i="28"/>
  <c r="X9" i="28"/>
  <c r="AG8" i="28"/>
  <c r="AC8" i="28"/>
  <c r="U2" i="28"/>
  <c r="Q2" i="28"/>
  <c r="S2" i="28"/>
  <c r="AD2" i="28"/>
  <c r="Z2" i="28"/>
  <c r="AE2" i="28"/>
  <c r="D3" i="28"/>
  <c r="I3" i="28"/>
  <c r="P3" i="28"/>
  <c r="U3" i="28"/>
  <c r="I5" i="28"/>
  <c r="E5" i="28"/>
  <c r="G5" i="28"/>
  <c r="I6" i="28"/>
  <c r="S6" i="28"/>
  <c r="M7" i="28"/>
  <c r="S8" i="28"/>
  <c r="O8" i="28"/>
  <c r="M9" i="28"/>
  <c r="V8" i="28"/>
  <c r="R8" i="28"/>
  <c r="U8" i="28"/>
  <c r="Q8" i="28"/>
  <c r="H2" i="28"/>
  <c r="D2" i="28"/>
  <c r="I2" i="28"/>
  <c r="O2" i="28"/>
  <c r="T2" i="28"/>
  <c r="AA2" i="28"/>
  <c r="AF2" i="28"/>
  <c r="E3" i="28"/>
  <c r="K3" i="28"/>
  <c r="Q3" i="28"/>
  <c r="V3" i="28"/>
  <c r="M4" i="28"/>
  <c r="H5" i="28"/>
  <c r="AA5" i="28"/>
  <c r="E6" i="28"/>
  <c r="J6" i="28"/>
  <c r="O6" i="28"/>
  <c r="U6" i="28"/>
  <c r="P8" i="28"/>
  <c r="AB8" i="28"/>
  <c r="P2" i="28"/>
  <c r="V2" i="28"/>
  <c r="AB2" i="28"/>
  <c r="AG2" i="28"/>
  <c r="G3" i="28"/>
  <c r="R3" i="28"/>
  <c r="X3" i="28"/>
  <c r="H4" i="28"/>
  <c r="D4" i="28"/>
  <c r="I4" i="28"/>
  <c r="D5" i="28"/>
  <c r="J5" i="28"/>
  <c r="X6" i="28"/>
  <c r="AG5" i="28"/>
  <c r="AC5" i="28"/>
  <c r="AB5" i="28"/>
  <c r="F6" i="28"/>
  <c r="K6" i="28"/>
  <c r="Q6" i="28"/>
  <c r="V6" i="28"/>
  <c r="B7" i="28"/>
  <c r="T8" i="28"/>
  <c r="AF8" i="28"/>
  <c r="I10" i="28"/>
  <c r="E10" i="28"/>
  <c r="H10" i="28"/>
  <c r="D10" i="28"/>
  <c r="K10" i="28"/>
  <c r="G10" i="28"/>
  <c r="Q5" i="28"/>
  <c r="F8" i="28"/>
  <c r="E9" i="28"/>
  <c r="I9" i="28"/>
  <c r="F9" i="28"/>
  <c r="Z4" i="27"/>
  <c r="AG4" i="27"/>
  <c r="AB4" i="27"/>
  <c r="A3" i="27"/>
  <c r="L2" i="27"/>
  <c r="W2" i="27" s="1"/>
  <c r="J3" i="27"/>
  <c r="F3" i="27"/>
  <c r="H3" i="27"/>
  <c r="S3" i="27"/>
  <c r="O3" i="27"/>
  <c r="T3" i="27"/>
  <c r="Z3" i="27"/>
  <c r="AE3" i="27"/>
  <c r="AD5" i="27"/>
  <c r="H6" i="27"/>
  <c r="D6" i="27"/>
  <c r="G6" i="27"/>
  <c r="T6" i="27"/>
  <c r="P6" i="27"/>
  <c r="R6" i="27"/>
  <c r="M9" i="27"/>
  <c r="V8" i="27"/>
  <c r="R8" i="27"/>
  <c r="S8" i="27"/>
  <c r="AD8" i="27"/>
  <c r="Z8" i="27"/>
  <c r="X9" i="27"/>
  <c r="AG8" i="27"/>
  <c r="AC8" i="27"/>
  <c r="AE8" i="27"/>
  <c r="J10" i="27"/>
  <c r="U2" i="27"/>
  <c r="Q2" i="27"/>
  <c r="S2" i="27"/>
  <c r="AD2" i="27"/>
  <c r="Z2" i="27"/>
  <c r="AE2" i="27"/>
  <c r="D3" i="27"/>
  <c r="I3" i="27"/>
  <c r="P3" i="27"/>
  <c r="U3" i="27"/>
  <c r="AA3" i="27"/>
  <c r="AG3" i="27"/>
  <c r="F4" i="27"/>
  <c r="K4" i="27"/>
  <c r="I5" i="27"/>
  <c r="E5" i="27"/>
  <c r="G5" i="27"/>
  <c r="Z5" i="27"/>
  <c r="AE5" i="27"/>
  <c r="I6" i="27"/>
  <c r="S6" i="27"/>
  <c r="B7" i="27"/>
  <c r="O8" i="27"/>
  <c r="T8" i="27"/>
  <c r="AF8" i="27"/>
  <c r="E10" i="27"/>
  <c r="H2" i="27"/>
  <c r="D2" i="27"/>
  <c r="I2" i="27"/>
  <c r="O2" i="27"/>
  <c r="T2" i="27"/>
  <c r="AA2" i="27"/>
  <c r="AF2" i="27"/>
  <c r="E3" i="27"/>
  <c r="K3" i="27"/>
  <c r="Q3" i="27"/>
  <c r="V3" i="27"/>
  <c r="AC3" i="27"/>
  <c r="M4" i="27"/>
  <c r="H5" i="27"/>
  <c r="AA5" i="27"/>
  <c r="E6" i="27"/>
  <c r="J6" i="27"/>
  <c r="O6" i="27"/>
  <c r="U6" i="27"/>
  <c r="M7" i="27"/>
  <c r="P8" i="27"/>
  <c r="U8" i="27"/>
  <c r="AA8" i="27"/>
  <c r="I9" i="27"/>
  <c r="E9" i="27"/>
  <c r="H9" i="27"/>
  <c r="D9" i="27"/>
  <c r="J9" i="27"/>
  <c r="AF3" i="27"/>
  <c r="AB3" i="27"/>
  <c r="AD3" i="27"/>
  <c r="X6" i="27"/>
  <c r="AG5" i="27"/>
  <c r="AC5" i="27"/>
  <c r="AB5" i="27"/>
  <c r="D10" i="27"/>
  <c r="Q5" i="27"/>
  <c r="F8" i="27"/>
  <c r="AD4" i="18"/>
  <c r="Z4" i="18"/>
  <c r="AF4" i="18"/>
  <c r="AA4" i="18"/>
  <c r="AE4" i="18"/>
  <c r="AC4" i="18"/>
  <c r="AG4" i="18"/>
  <c r="AB4" i="18"/>
  <c r="A3" i="18"/>
  <c r="L2" i="18"/>
  <c r="W2" i="18" s="1"/>
  <c r="J3" i="18"/>
  <c r="F3" i="18"/>
  <c r="H3" i="18"/>
  <c r="S3" i="18"/>
  <c r="O3" i="18"/>
  <c r="T3" i="18"/>
  <c r="Z3" i="18"/>
  <c r="AE3" i="18"/>
  <c r="E4" i="18"/>
  <c r="J4" i="18"/>
  <c r="AD5" i="18"/>
  <c r="H6" i="18"/>
  <c r="D6" i="18"/>
  <c r="G6" i="18"/>
  <c r="T6" i="18"/>
  <c r="P6" i="18"/>
  <c r="R6" i="18"/>
  <c r="M9" i="18"/>
  <c r="V8" i="18"/>
  <c r="R8" i="18"/>
  <c r="S8" i="18"/>
  <c r="AD8" i="18"/>
  <c r="Z8" i="18"/>
  <c r="X9" i="18"/>
  <c r="AG8" i="18"/>
  <c r="AC8" i="18"/>
  <c r="AE8" i="18"/>
  <c r="J10" i="18"/>
  <c r="U2" i="18"/>
  <c r="Q2" i="18"/>
  <c r="S2" i="18"/>
  <c r="AD2" i="18"/>
  <c r="Z2" i="18"/>
  <c r="AE2" i="18"/>
  <c r="D3" i="18"/>
  <c r="I3" i="18"/>
  <c r="P3" i="18"/>
  <c r="U3" i="18"/>
  <c r="AA3" i="18"/>
  <c r="AG3" i="18"/>
  <c r="F4" i="18"/>
  <c r="K4" i="18"/>
  <c r="I5" i="18"/>
  <c r="E5" i="18"/>
  <c r="G5" i="18"/>
  <c r="Z5" i="18"/>
  <c r="AE5" i="18"/>
  <c r="I6" i="18"/>
  <c r="S6" i="18"/>
  <c r="B7" i="18"/>
  <c r="O8" i="18"/>
  <c r="T8" i="18"/>
  <c r="AF8" i="18"/>
  <c r="E10" i="18"/>
  <c r="H2" i="18"/>
  <c r="D2" i="18"/>
  <c r="I2" i="18"/>
  <c r="O2" i="18"/>
  <c r="T2" i="18"/>
  <c r="AA2" i="18"/>
  <c r="AF2" i="18"/>
  <c r="E3" i="18"/>
  <c r="K3" i="18"/>
  <c r="Q3" i="18"/>
  <c r="V3" i="18"/>
  <c r="AC3" i="18"/>
  <c r="M4" i="18"/>
  <c r="H5" i="18"/>
  <c r="AA5" i="18"/>
  <c r="E6" i="18"/>
  <c r="J6" i="18"/>
  <c r="O6" i="18"/>
  <c r="U6" i="18"/>
  <c r="M7" i="18"/>
  <c r="P8" i="18"/>
  <c r="U8" i="18"/>
  <c r="AA8" i="18"/>
  <c r="I9" i="18"/>
  <c r="E9" i="18"/>
  <c r="H9" i="18"/>
  <c r="D9" i="18"/>
  <c r="J9" i="18"/>
  <c r="AF3" i="18"/>
  <c r="AB3" i="18"/>
  <c r="AD3" i="18"/>
  <c r="H4" i="18"/>
  <c r="D4" i="18"/>
  <c r="I4" i="18"/>
  <c r="X6" i="18"/>
  <c r="AG5" i="18"/>
  <c r="AC5" i="18"/>
  <c r="AB5" i="18"/>
  <c r="H10" i="18"/>
  <c r="D10" i="18"/>
  <c r="K10" i="18"/>
  <c r="G10" i="18"/>
  <c r="I10" i="18"/>
  <c r="Q5" i="18"/>
  <c r="F8" i="18"/>
  <c r="I10" i="13"/>
  <c r="E10" i="13"/>
  <c r="H10" i="13"/>
  <c r="D10" i="13"/>
  <c r="K10" i="13"/>
  <c r="G10" i="13"/>
  <c r="J10" i="13"/>
  <c r="F10" i="13"/>
  <c r="A3" i="13"/>
  <c r="L2" i="13"/>
  <c r="W2" i="13" s="1"/>
  <c r="AD5" i="13"/>
  <c r="Z5" i="13"/>
  <c r="X6" i="13"/>
  <c r="AG5" i="13"/>
  <c r="AC5" i="13"/>
  <c r="AE5" i="13"/>
  <c r="H7" i="13"/>
  <c r="D7" i="13"/>
  <c r="K7" i="13"/>
  <c r="G7" i="13"/>
  <c r="J7" i="13"/>
  <c r="F7" i="13"/>
  <c r="T7" i="13"/>
  <c r="P7" i="13"/>
  <c r="S7" i="13"/>
  <c r="O7" i="13"/>
  <c r="V7" i="13"/>
  <c r="R7" i="13"/>
  <c r="I2" i="13"/>
  <c r="E2" i="13"/>
  <c r="H2" i="13"/>
  <c r="D2" i="13"/>
  <c r="K2" i="13"/>
  <c r="I4" i="13"/>
  <c r="E4" i="13"/>
  <c r="H4" i="13"/>
  <c r="D4" i="13"/>
  <c r="K4" i="13"/>
  <c r="U6" i="13"/>
  <c r="Q6" i="13"/>
  <c r="T6" i="13"/>
  <c r="P6" i="13"/>
  <c r="AF5" i="13"/>
  <c r="O6" i="13"/>
  <c r="AE8" i="13"/>
  <c r="AA8" i="13"/>
  <c r="AD8" i="13"/>
  <c r="Z8" i="13"/>
  <c r="X9" i="13"/>
  <c r="AG8" i="13"/>
  <c r="AC8" i="13"/>
  <c r="F2" i="13"/>
  <c r="X3" i="13"/>
  <c r="AE2" i="13"/>
  <c r="AA2" i="13"/>
  <c r="AD2" i="13"/>
  <c r="Z2" i="13"/>
  <c r="AG2" i="13"/>
  <c r="F4" i="13"/>
  <c r="AA5" i="13"/>
  <c r="I6" i="13"/>
  <c r="E6" i="13"/>
  <c r="H6" i="13"/>
  <c r="D6" i="13"/>
  <c r="J6" i="13"/>
  <c r="R6" i="13"/>
  <c r="E7" i="13"/>
  <c r="Q7" i="13"/>
  <c r="G9" i="13"/>
  <c r="G2" i="13"/>
  <c r="M4" i="13"/>
  <c r="T3" i="13"/>
  <c r="P3" i="13"/>
  <c r="S3" i="13"/>
  <c r="O3" i="13"/>
  <c r="V3" i="13"/>
  <c r="G4" i="13"/>
  <c r="AB5" i="13"/>
  <c r="S6" i="13"/>
  <c r="I7" i="13"/>
  <c r="U7" i="13"/>
  <c r="J9" i="13"/>
  <c r="F9" i="13"/>
  <c r="I9" i="13"/>
  <c r="E9" i="13"/>
  <c r="H9" i="13"/>
  <c r="D9" i="13"/>
  <c r="AB8" i="13"/>
  <c r="K9" i="13"/>
  <c r="Q8" i="13"/>
  <c r="U8" i="13"/>
  <c r="Q5" i="13"/>
  <c r="U5" i="13"/>
  <c r="F8" i="13"/>
  <c r="J8" i="13"/>
  <c r="R8" i="13"/>
  <c r="V8" i="13"/>
  <c r="M9" i="13"/>
  <c r="R2" i="13"/>
  <c r="G3" i="13"/>
  <c r="F5" i="13"/>
  <c r="R5" i="13"/>
  <c r="V5" i="13"/>
  <c r="G8" i="13"/>
  <c r="K8" i="13"/>
  <c r="O8" i="13"/>
  <c r="AD4" i="11"/>
  <c r="Z4" i="11"/>
  <c r="AF4" i="11"/>
  <c r="AA4" i="11"/>
  <c r="AE4" i="11"/>
  <c r="AC4" i="11"/>
  <c r="AG4" i="11"/>
  <c r="AB4" i="11"/>
  <c r="A3" i="11"/>
  <c r="L2" i="11"/>
  <c r="W2" i="11" s="1"/>
  <c r="J3" i="11"/>
  <c r="F3" i="11"/>
  <c r="H3" i="11"/>
  <c r="S3" i="11"/>
  <c r="O3" i="11"/>
  <c r="T3" i="11"/>
  <c r="Z3" i="11"/>
  <c r="AE3" i="11"/>
  <c r="E4" i="11"/>
  <c r="J4" i="11"/>
  <c r="AD5" i="11"/>
  <c r="H6" i="11"/>
  <c r="D6" i="11"/>
  <c r="G6" i="11"/>
  <c r="T6" i="11"/>
  <c r="P6" i="11"/>
  <c r="R6" i="11"/>
  <c r="M9" i="11"/>
  <c r="V8" i="11"/>
  <c r="R8" i="11"/>
  <c r="S8" i="11"/>
  <c r="AD8" i="11"/>
  <c r="Z8" i="11"/>
  <c r="X9" i="11"/>
  <c r="AG8" i="11"/>
  <c r="AC8" i="11"/>
  <c r="AE8" i="11"/>
  <c r="J10" i="11"/>
  <c r="U2" i="11"/>
  <c r="Q2" i="11"/>
  <c r="S2" i="11"/>
  <c r="AD2" i="11"/>
  <c r="Z2" i="11"/>
  <c r="AE2" i="11"/>
  <c r="D3" i="11"/>
  <c r="I3" i="11"/>
  <c r="P3" i="11"/>
  <c r="U3" i="11"/>
  <c r="AA3" i="11"/>
  <c r="AG3" i="11"/>
  <c r="F4" i="11"/>
  <c r="K4" i="11"/>
  <c r="I5" i="11"/>
  <c r="E5" i="11"/>
  <c r="G5" i="11"/>
  <c r="Z5" i="11"/>
  <c r="AE5" i="11"/>
  <c r="I6" i="11"/>
  <c r="S6" i="11"/>
  <c r="B7" i="11"/>
  <c r="O8" i="11"/>
  <c r="T8" i="11"/>
  <c r="AF8" i="11"/>
  <c r="E10" i="11"/>
  <c r="H2" i="11"/>
  <c r="D2" i="11"/>
  <c r="I2" i="11"/>
  <c r="O2" i="11"/>
  <c r="T2" i="11"/>
  <c r="AA2" i="11"/>
  <c r="AF2" i="11"/>
  <c r="E3" i="11"/>
  <c r="K3" i="11"/>
  <c r="Q3" i="11"/>
  <c r="V3" i="11"/>
  <c r="AC3" i="11"/>
  <c r="M4" i="11"/>
  <c r="H5" i="11"/>
  <c r="AA5" i="11"/>
  <c r="E6" i="11"/>
  <c r="J6" i="11"/>
  <c r="O6" i="11"/>
  <c r="U6" i="11"/>
  <c r="M7" i="11"/>
  <c r="P8" i="11"/>
  <c r="U8" i="11"/>
  <c r="AA8" i="11"/>
  <c r="I9" i="11"/>
  <c r="E9" i="11"/>
  <c r="H9" i="11"/>
  <c r="D9" i="11"/>
  <c r="J9" i="11"/>
  <c r="AF3" i="11"/>
  <c r="AB3" i="11"/>
  <c r="AD3" i="11"/>
  <c r="H4" i="11"/>
  <c r="D4" i="11"/>
  <c r="I4" i="11"/>
  <c r="X6" i="11"/>
  <c r="AG5" i="11"/>
  <c r="AC5" i="11"/>
  <c r="AB5" i="11"/>
  <c r="H10" i="11"/>
  <c r="D10" i="11"/>
  <c r="K10" i="11"/>
  <c r="G10" i="11"/>
  <c r="I10" i="11"/>
  <c r="Q5" i="11"/>
  <c r="F8" i="11"/>
  <c r="A3" i="14"/>
  <c r="L2" i="14"/>
  <c r="W2" i="14" s="1"/>
  <c r="AF3" i="14"/>
  <c r="AB3" i="14"/>
  <c r="AD3" i="14"/>
  <c r="H4" i="14"/>
  <c r="D4" i="14"/>
  <c r="I4" i="14"/>
  <c r="J3" i="14"/>
  <c r="F3" i="14"/>
  <c r="H3" i="14"/>
  <c r="S3" i="14"/>
  <c r="O3" i="14"/>
  <c r="T3" i="14"/>
  <c r="Z3" i="14"/>
  <c r="AE3" i="14"/>
  <c r="E4" i="14"/>
  <c r="J4" i="14"/>
  <c r="H6" i="14"/>
  <c r="D6" i="14"/>
  <c r="G6" i="14"/>
  <c r="T6" i="14"/>
  <c r="P6" i="14"/>
  <c r="R6" i="14"/>
  <c r="M9" i="14"/>
  <c r="V8" i="14"/>
  <c r="R8" i="14"/>
  <c r="S8" i="14"/>
  <c r="AD8" i="14"/>
  <c r="Z8" i="14"/>
  <c r="X9" i="14"/>
  <c r="AG8" i="14"/>
  <c r="AC8" i="14"/>
  <c r="AE8" i="14"/>
  <c r="U2" i="14"/>
  <c r="Q2" i="14"/>
  <c r="S2" i="14"/>
  <c r="AD2" i="14"/>
  <c r="Z2" i="14"/>
  <c r="AE2" i="14"/>
  <c r="D3" i="14"/>
  <c r="I3" i="14"/>
  <c r="P3" i="14"/>
  <c r="U3" i="14"/>
  <c r="AA3" i="14"/>
  <c r="AG3" i="14"/>
  <c r="F4" i="14"/>
  <c r="K4" i="14"/>
  <c r="I5" i="14"/>
  <c r="E5" i="14"/>
  <c r="G5" i="14"/>
  <c r="I6" i="14"/>
  <c r="S6" i="14"/>
  <c r="B7" i="14"/>
  <c r="O8" i="14"/>
  <c r="T8" i="14"/>
  <c r="AF8" i="14"/>
  <c r="H2" i="14"/>
  <c r="D2" i="14"/>
  <c r="I2" i="14"/>
  <c r="O2" i="14"/>
  <c r="T2" i="14"/>
  <c r="AA2" i="14"/>
  <c r="AF2" i="14"/>
  <c r="E3" i="14"/>
  <c r="K3" i="14"/>
  <c r="Q3" i="14"/>
  <c r="V3" i="14"/>
  <c r="AC3" i="14"/>
  <c r="G4" i="14"/>
  <c r="M4" i="14"/>
  <c r="X4" i="14"/>
  <c r="H5" i="14"/>
  <c r="AA5" i="14"/>
  <c r="E6" i="14"/>
  <c r="J6" i="14"/>
  <c r="O6" i="14"/>
  <c r="U6" i="14"/>
  <c r="M7" i="14"/>
  <c r="P8" i="14"/>
  <c r="U8" i="14"/>
  <c r="AA8" i="14"/>
  <c r="I9" i="14"/>
  <c r="E9" i="14"/>
  <c r="H9" i="14"/>
  <c r="D9" i="14"/>
  <c r="J9" i="14"/>
  <c r="X6" i="14"/>
  <c r="AG5" i="14"/>
  <c r="AC5" i="14"/>
  <c r="AB5" i="14"/>
  <c r="F6" i="14"/>
  <c r="K6" i="14"/>
  <c r="Q6" i="14"/>
  <c r="V6" i="14"/>
  <c r="Q8" i="14"/>
  <c r="AB8" i="14"/>
  <c r="H10" i="14"/>
  <c r="D10" i="14"/>
  <c r="K10" i="14"/>
  <c r="G10" i="14"/>
  <c r="I10" i="14"/>
  <c r="Q5" i="14"/>
  <c r="F8" i="14"/>
  <c r="H50" i="4"/>
  <c r="L50" i="4"/>
  <c r="F52" i="4"/>
  <c r="J52" i="4"/>
  <c r="N52" i="4"/>
  <c r="J53" i="4"/>
  <c r="G52" i="4"/>
  <c r="K53" i="4"/>
  <c r="M50" i="4"/>
  <c r="F53" i="4"/>
  <c r="N53" i="4"/>
  <c r="E53" i="4"/>
  <c r="I53" i="4"/>
  <c r="M53" i="4"/>
  <c r="Q53" i="4"/>
  <c r="I50" i="4"/>
  <c r="O52" i="4"/>
  <c r="G53" i="4"/>
  <c r="O53" i="4"/>
  <c r="H53" i="4"/>
  <c r="L53" i="4"/>
  <c r="P53" i="4"/>
  <c r="E50" i="28"/>
  <c r="I50" i="28"/>
  <c r="M50" i="28"/>
  <c r="G52" i="28"/>
  <c r="K52" i="28"/>
  <c r="O52" i="28"/>
  <c r="G53" i="28"/>
  <c r="O53" i="28"/>
  <c r="N50" i="28"/>
  <c r="H53" i="28"/>
  <c r="P53" i="28"/>
  <c r="Q53" i="28"/>
  <c r="J50" i="28"/>
  <c r="P52" i="28"/>
  <c r="K53" i="28"/>
  <c r="E53" i="28"/>
  <c r="I53" i="28"/>
  <c r="M53" i="28"/>
  <c r="E50" i="27"/>
  <c r="I50" i="27"/>
  <c r="M50" i="27"/>
  <c r="K10" i="27"/>
  <c r="G52" i="27"/>
  <c r="K52" i="27"/>
  <c r="D4" i="27" s="1"/>
  <c r="O52" i="27"/>
  <c r="AF4" i="27"/>
  <c r="AC4" i="27"/>
  <c r="G53" i="27"/>
  <c r="O53" i="27"/>
  <c r="N50" i="27"/>
  <c r="H10" i="27" s="1"/>
  <c r="H53" i="27"/>
  <c r="AA4" i="27" s="1"/>
  <c r="P53" i="27"/>
  <c r="F10" i="27"/>
  <c r="Q53" i="27"/>
  <c r="J50" i="27"/>
  <c r="I10" i="27"/>
  <c r="P52" i="27"/>
  <c r="K53" i="27"/>
  <c r="E4" i="27" s="1"/>
  <c r="AE4" i="27"/>
  <c r="E53" i="27"/>
  <c r="I53" i="27"/>
  <c r="M53" i="27"/>
  <c r="G10" i="27"/>
  <c r="H50" i="18"/>
  <c r="L50" i="18"/>
  <c r="F52" i="18"/>
  <c r="J52" i="18"/>
  <c r="G52" i="18"/>
  <c r="K53" i="18"/>
  <c r="M50" i="18"/>
  <c r="F53" i="18"/>
  <c r="E53" i="18"/>
  <c r="I53" i="18"/>
  <c r="M53" i="18"/>
  <c r="Q53" i="18"/>
  <c r="I50" i="18"/>
  <c r="O52" i="18"/>
  <c r="G53" i="18"/>
  <c r="O53" i="18"/>
  <c r="N52" i="18"/>
  <c r="E50" i="18"/>
  <c r="K52" i="18"/>
  <c r="J53" i="18"/>
  <c r="H53" i="18"/>
  <c r="L53" i="18"/>
  <c r="P53" i="18"/>
  <c r="N50" i="13"/>
  <c r="H53" i="13"/>
  <c r="P53" i="13"/>
  <c r="J50" i="13"/>
  <c r="P52" i="13"/>
  <c r="F53" i="13"/>
  <c r="J53" i="13"/>
  <c r="N53" i="13"/>
  <c r="F50" i="13"/>
  <c r="L52" i="13"/>
  <c r="L53" i="13"/>
  <c r="E50" i="13"/>
  <c r="I50" i="13"/>
  <c r="M50" i="13"/>
  <c r="G52" i="13"/>
  <c r="K52" i="13"/>
  <c r="O52" i="13"/>
  <c r="H52" i="13"/>
  <c r="G53" i="13"/>
  <c r="O53" i="13"/>
  <c r="E53" i="13"/>
  <c r="I53" i="13"/>
  <c r="M53" i="13"/>
  <c r="G53" i="11"/>
  <c r="K53" i="11"/>
  <c r="O53" i="11"/>
  <c r="L53" i="11"/>
  <c r="E53" i="11"/>
  <c r="I53" i="11"/>
  <c r="M53" i="11"/>
  <c r="G52" i="11"/>
  <c r="K52" i="11"/>
  <c r="O52" i="11"/>
  <c r="G53" i="14"/>
  <c r="K53" i="14"/>
  <c r="O53" i="14"/>
  <c r="H53" i="14"/>
  <c r="L53" i="14"/>
  <c r="P53" i="14"/>
  <c r="F52" i="14"/>
  <c r="J52" i="14"/>
  <c r="N52" i="14"/>
  <c r="E50" i="14"/>
  <c r="I50" i="14"/>
  <c r="M50" i="14"/>
  <c r="G52" i="14"/>
  <c r="K52" i="14"/>
  <c r="O52" i="14"/>
  <c r="A3" i="10"/>
  <c r="L2" i="10"/>
  <c r="W2" i="10" s="1"/>
  <c r="J3" i="10"/>
  <c r="F3" i="10"/>
  <c r="S3" i="10"/>
  <c r="O3" i="10"/>
  <c r="T6" i="10"/>
  <c r="P6" i="10"/>
  <c r="S8" i="10"/>
  <c r="AD8" i="10"/>
  <c r="Z8" i="10"/>
  <c r="X9" i="10"/>
  <c r="AG8" i="10"/>
  <c r="AC8" i="10"/>
  <c r="AE8" i="10"/>
  <c r="S2" i="10"/>
  <c r="AE2" i="10"/>
  <c r="I3" i="10"/>
  <c r="U3" i="10"/>
  <c r="I5" i="10"/>
  <c r="E5" i="10"/>
  <c r="G5" i="10"/>
  <c r="I6" i="10"/>
  <c r="S6" i="10"/>
  <c r="B7" i="10"/>
  <c r="O8" i="10"/>
  <c r="T8" i="10"/>
  <c r="AF8" i="10"/>
  <c r="H2" i="10"/>
  <c r="D2" i="10"/>
  <c r="I2" i="10"/>
  <c r="O2" i="10"/>
  <c r="AA2" i="10"/>
  <c r="E3" i="10"/>
  <c r="K3" i="10"/>
  <c r="Q3" i="10"/>
  <c r="V3" i="10"/>
  <c r="M4" i="10"/>
  <c r="H5" i="10"/>
  <c r="AA5" i="10"/>
  <c r="E6" i="10"/>
  <c r="O6" i="10"/>
  <c r="U6" i="10"/>
  <c r="M7" i="10"/>
  <c r="P8" i="10"/>
  <c r="AA8" i="10"/>
  <c r="I9" i="10"/>
  <c r="E9" i="10"/>
  <c r="H9" i="10"/>
  <c r="D9" i="10"/>
  <c r="J9" i="10"/>
  <c r="H3" i="10"/>
  <c r="T3" i="10"/>
  <c r="H6" i="10"/>
  <c r="D6" i="10"/>
  <c r="G6" i="10"/>
  <c r="R6" i="10"/>
  <c r="M9" i="10"/>
  <c r="V8" i="10"/>
  <c r="R8" i="10"/>
  <c r="U2" i="10"/>
  <c r="Q2" i="10"/>
  <c r="AD2" i="10"/>
  <c r="Z2" i="10"/>
  <c r="D3" i="10"/>
  <c r="P3" i="10"/>
  <c r="P2" i="10"/>
  <c r="V2" i="10"/>
  <c r="AB2" i="10"/>
  <c r="AG2" i="10"/>
  <c r="G3" i="10"/>
  <c r="R3" i="10"/>
  <c r="X3" i="10"/>
  <c r="H4" i="10"/>
  <c r="D4" i="10"/>
  <c r="I4" i="10"/>
  <c r="D5" i="10"/>
  <c r="J5" i="10"/>
  <c r="X6" i="10"/>
  <c r="AG5" i="10"/>
  <c r="AC5" i="10"/>
  <c r="AB5" i="10"/>
  <c r="F6" i="10"/>
  <c r="K6" i="10"/>
  <c r="Q6" i="10"/>
  <c r="V6" i="10"/>
  <c r="Q8" i="10"/>
  <c r="AB8" i="10"/>
  <c r="H10" i="10"/>
  <c r="D10" i="10"/>
  <c r="K10" i="10"/>
  <c r="G10" i="10"/>
  <c r="I10" i="10"/>
  <c r="Q5" i="10"/>
  <c r="F8" i="10"/>
  <c r="G52" i="10"/>
  <c r="K53" i="10"/>
  <c r="M50" i="10"/>
  <c r="E53" i="10"/>
  <c r="I53" i="10"/>
  <c r="M53" i="10"/>
  <c r="Q53" i="10"/>
  <c r="I50" i="10"/>
  <c r="O52" i="10"/>
  <c r="G53" i="10"/>
  <c r="O53" i="10"/>
  <c r="H50" i="10"/>
  <c r="L50" i="10"/>
  <c r="F52" i="10"/>
  <c r="J52" i="10"/>
  <c r="N52" i="10"/>
  <c r="E50" i="10"/>
  <c r="K52" i="10"/>
  <c r="J53" i="10"/>
  <c r="H53" i="10"/>
  <c r="L53" i="10"/>
  <c r="P53" i="10"/>
  <c r="F53" i="19"/>
  <c r="T6" i="19"/>
  <c r="A3" i="19"/>
  <c r="L2" i="19"/>
  <c r="W2" i="19" s="1"/>
  <c r="AB3" i="19"/>
  <c r="X6" i="19"/>
  <c r="AG5" i="19"/>
  <c r="AB5" i="19"/>
  <c r="H10" i="19"/>
  <c r="D10" i="19"/>
  <c r="K10" i="19"/>
  <c r="G10" i="19"/>
  <c r="I10" i="19"/>
  <c r="F3" i="19"/>
  <c r="S3" i="19"/>
  <c r="O3" i="19"/>
  <c r="T3" i="19"/>
  <c r="D6" i="19"/>
  <c r="P6" i="19"/>
  <c r="R6" i="19"/>
  <c r="M9" i="19"/>
  <c r="V8" i="19"/>
  <c r="R8" i="19"/>
  <c r="X9" i="19"/>
  <c r="AG8" i="19"/>
  <c r="J10" i="19"/>
  <c r="U2" i="19"/>
  <c r="Q2" i="19"/>
  <c r="S2" i="19"/>
  <c r="P3" i="19"/>
  <c r="U3" i="19"/>
  <c r="AA3" i="19"/>
  <c r="AG3" i="19"/>
  <c r="F4" i="19"/>
  <c r="E5" i="19"/>
  <c r="S6" i="19"/>
  <c r="B7" i="19"/>
  <c r="O8" i="19"/>
  <c r="T8" i="19"/>
  <c r="E10" i="19"/>
  <c r="O2" i="19"/>
  <c r="T2" i="19"/>
  <c r="AA2" i="19"/>
  <c r="E3" i="19"/>
  <c r="K3" i="19"/>
  <c r="Q3" i="19"/>
  <c r="V3" i="19"/>
  <c r="M4" i="19"/>
  <c r="X4" i="19"/>
  <c r="AA5" i="19"/>
  <c r="E6" i="19"/>
  <c r="O6" i="19"/>
  <c r="U6" i="19"/>
  <c r="M7" i="19"/>
  <c r="P8" i="19"/>
  <c r="U8" i="19"/>
  <c r="AA8" i="19"/>
  <c r="I9" i="19"/>
  <c r="E9" i="19"/>
  <c r="H9" i="19"/>
  <c r="D9" i="19"/>
  <c r="J9" i="19"/>
  <c r="F10" i="19"/>
  <c r="Q5" i="19"/>
  <c r="F8" i="19"/>
  <c r="L3" i="6"/>
  <c r="W3" i="6" s="1"/>
  <c r="A4" i="6"/>
  <c r="H7" i="6"/>
  <c r="D7" i="6"/>
  <c r="G7" i="6"/>
  <c r="L2" i="6"/>
  <c r="W2" i="6" s="1"/>
  <c r="I4" i="6"/>
  <c r="E4" i="6"/>
  <c r="H4" i="6"/>
  <c r="M6" i="6"/>
  <c r="V5" i="6"/>
  <c r="R5" i="6"/>
  <c r="Q5" i="6"/>
  <c r="I7" i="6"/>
  <c r="B9" i="6"/>
  <c r="K8" i="6"/>
  <c r="G8" i="6"/>
  <c r="H8" i="6"/>
  <c r="S8" i="6"/>
  <c r="O8" i="6"/>
  <c r="M9" i="6"/>
  <c r="R8" i="6"/>
  <c r="AE8" i="6"/>
  <c r="AA8" i="6"/>
  <c r="AD8" i="6"/>
  <c r="Z8" i="6"/>
  <c r="AF8" i="6"/>
  <c r="I2" i="6"/>
  <c r="E2" i="6"/>
  <c r="H2" i="6"/>
  <c r="X3" i="6"/>
  <c r="AE2" i="6"/>
  <c r="AA2" i="6"/>
  <c r="AD2" i="6"/>
  <c r="M4" i="6"/>
  <c r="T3" i="6"/>
  <c r="P3" i="6"/>
  <c r="S3" i="6"/>
  <c r="D4" i="6"/>
  <c r="J4" i="6"/>
  <c r="S5" i="6"/>
  <c r="AD5" i="6"/>
  <c r="Z5" i="6"/>
  <c r="AC5" i="6"/>
  <c r="I6" i="6"/>
  <c r="E6" i="6"/>
  <c r="G6" i="6"/>
  <c r="E7" i="6"/>
  <c r="J7" i="6"/>
  <c r="D8" i="6"/>
  <c r="I8" i="6"/>
  <c r="T8" i="6"/>
  <c r="AG8" i="6"/>
  <c r="X9" i="6"/>
  <c r="D2" i="6"/>
  <c r="J2" i="6"/>
  <c r="Z2" i="6"/>
  <c r="AF2" i="6"/>
  <c r="O3" i="6"/>
  <c r="U3" i="6"/>
  <c r="F4" i="6"/>
  <c r="K4" i="6"/>
  <c r="O5" i="6"/>
  <c r="T5" i="6"/>
  <c r="AE5" i="6"/>
  <c r="H6" i="6"/>
  <c r="X6" i="6"/>
  <c r="F7" i="6"/>
  <c r="K7" i="6"/>
  <c r="E8" i="6"/>
  <c r="J8" i="6"/>
  <c r="P8" i="6"/>
  <c r="U8" i="6"/>
  <c r="AB8" i="6"/>
  <c r="R2" i="6"/>
  <c r="G3" i="6"/>
  <c r="F5" i="6"/>
  <c r="L3" i="23"/>
  <c r="W3" i="23" s="1"/>
  <c r="A4" i="23"/>
  <c r="H7" i="23"/>
  <c r="D7" i="23"/>
  <c r="G7" i="23"/>
  <c r="L2" i="23"/>
  <c r="W2" i="23" s="1"/>
  <c r="I4" i="23"/>
  <c r="E4" i="23"/>
  <c r="H4" i="23"/>
  <c r="M6" i="23"/>
  <c r="V5" i="23"/>
  <c r="R5" i="23"/>
  <c r="Q5" i="23"/>
  <c r="I7" i="23"/>
  <c r="B9" i="23"/>
  <c r="K8" i="23"/>
  <c r="G8" i="23"/>
  <c r="H8" i="23"/>
  <c r="S8" i="23"/>
  <c r="O8" i="23"/>
  <c r="M9" i="23"/>
  <c r="R8" i="23"/>
  <c r="AE8" i="23"/>
  <c r="AA8" i="23"/>
  <c r="AD8" i="23"/>
  <c r="Z8" i="23"/>
  <c r="AF8" i="23"/>
  <c r="I2" i="23"/>
  <c r="E2" i="23"/>
  <c r="H2" i="23"/>
  <c r="X3" i="23"/>
  <c r="AE2" i="23"/>
  <c r="AA2" i="23"/>
  <c r="AD2" i="23"/>
  <c r="M4" i="23"/>
  <c r="T3" i="23"/>
  <c r="P3" i="23"/>
  <c r="S3" i="23"/>
  <c r="D4" i="23"/>
  <c r="J4" i="23"/>
  <c r="S5" i="23"/>
  <c r="AD5" i="23"/>
  <c r="Z5" i="23"/>
  <c r="AC5" i="23"/>
  <c r="I6" i="23"/>
  <c r="E6" i="23"/>
  <c r="G6" i="23"/>
  <c r="E7" i="23"/>
  <c r="J7" i="23"/>
  <c r="D8" i="23"/>
  <c r="I8" i="23"/>
  <c r="T8" i="23"/>
  <c r="AG8" i="23"/>
  <c r="X9" i="23"/>
  <c r="D2" i="23"/>
  <c r="J2" i="23"/>
  <c r="Z2" i="23"/>
  <c r="AF2" i="23"/>
  <c r="O3" i="23"/>
  <c r="U3" i="23"/>
  <c r="F4" i="23"/>
  <c r="K4" i="23"/>
  <c r="O5" i="23"/>
  <c r="T5" i="23"/>
  <c r="AE5" i="23"/>
  <c r="H6" i="23"/>
  <c r="X6" i="23"/>
  <c r="F7" i="23"/>
  <c r="K7" i="23"/>
  <c r="E8" i="23"/>
  <c r="J8" i="23"/>
  <c r="P8" i="23"/>
  <c r="U8" i="23"/>
  <c r="AB8" i="23"/>
  <c r="R2" i="23"/>
  <c r="G3" i="23"/>
  <c r="F5" i="23"/>
  <c r="L3" i="12"/>
  <c r="W3" i="12" s="1"/>
  <c r="A4" i="12"/>
  <c r="H7" i="12"/>
  <c r="D7" i="12"/>
  <c r="G7" i="12"/>
  <c r="L2" i="12"/>
  <c r="W2" i="12" s="1"/>
  <c r="I4" i="12"/>
  <c r="E4" i="12"/>
  <c r="H4" i="12"/>
  <c r="M6" i="12"/>
  <c r="V5" i="12"/>
  <c r="R5" i="12"/>
  <c r="Q5" i="12"/>
  <c r="I7" i="12"/>
  <c r="B9" i="12"/>
  <c r="K8" i="12"/>
  <c r="G8" i="12"/>
  <c r="H8" i="12"/>
  <c r="S8" i="12"/>
  <c r="O8" i="12"/>
  <c r="M9" i="12"/>
  <c r="R8" i="12"/>
  <c r="AE8" i="12"/>
  <c r="AA8" i="12"/>
  <c r="AD8" i="12"/>
  <c r="Z8" i="12"/>
  <c r="AF8" i="12"/>
  <c r="I2" i="12"/>
  <c r="E2" i="12"/>
  <c r="H2" i="12"/>
  <c r="X3" i="12"/>
  <c r="AE2" i="12"/>
  <c r="AA2" i="12"/>
  <c r="AD2" i="12"/>
  <c r="M4" i="12"/>
  <c r="T3" i="12"/>
  <c r="P3" i="12"/>
  <c r="S3" i="12"/>
  <c r="D4" i="12"/>
  <c r="J4" i="12"/>
  <c r="S5" i="12"/>
  <c r="AD5" i="12"/>
  <c r="Z5" i="12"/>
  <c r="AC5" i="12"/>
  <c r="I6" i="12"/>
  <c r="E6" i="12"/>
  <c r="G6" i="12"/>
  <c r="E7" i="12"/>
  <c r="J7" i="12"/>
  <c r="D8" i="12"/>
  <c r="I8" i="12"/>
  <c r="T8" i="12"/>
  <c r="AG8" i="12"/>
  <c r="X9" i="12"/>
  <c r="D2" i="12"/>
  <c r="J2" i="12"/>
  <c r="Z2" i="12"/>
  <c r="AF2" i="12"/>
  <c r="O3" i="12"/>
  <c r="U3" i="12"/>
  <c r="F4" i="12"/>
  <c r="K4" i="12"/>
  <c r="O5" i="12"/>
  <c r="T5" i="12"/>
  <c r="AE5" i="12"/>
  <c r="H6" i="12"/>
  <c r="X6" i="12"/>
  <c r="F7" i="12"/>
  <c r="K7" i="12"/>
  <c r="E8" i="12"/>
  <c r="J8" i="12"/>
  <c r="P8" i="12"/>
  <c r="U8" i="12"/>
  <c r="AB8" i="12"/>
  <c r="R2" i="12"/>
  <c r="G3" i="12"/>
  <c r="F5" i="12"/>
  <c r="K53" i="19"/>
  <c r="E4" i="19" s="1"/>
  <c r="M50" i="19"/>
  <c r="E53" i="19"/>
  <c r="I53" i="19"/>
  <c r="M53" i="19"/>
  <c r="Q53" i="19"/>
  <c r="O52" i="19"/>
  <c r="G53" i="19"/>
  <c r="O53" i="19"/>
  <c r="K4" i="19"/>
  <c r="L50" i="19"/>
  <c r="N52" i="19"/>
  <c r="J53" i="19"/>
  <c r="H53" i="19"/>
  <c r="L53" i="19"/>
  <c r="P53" i="19"/>
  <c r="H50" i="6"/>
  <c r="L50" i="6"/>
  <c r="F52" i="6"/>
  <c r="J52" i="6"/>
  <c r="N52" i="6"/>
  <c r="J53" i="6"/>
  <c r="G52" i="6"/>
  <c r="K53" i="6"/>
  <c r="M50" i="6"/>
  <c r="F53" i="6"/>
  <c r="N53" i="6"/>
  <c r="E53" i="6"/>
  <c r="I53" i="6"/>
  <c r="M53" i="6"/>
  <c r="Q53" i="6"/>
  <c r="I50" i="6"/>
  <c r="O52" i="6"/>
  <c r="G53" i="6"/>
  <c r="O53" i="6"/>
  <c r="H53" i="6"/>
  <c r="L53" i="6"/>
  <c r="P53" i="6"/>
  <c r="N50" i="23"/>
  <c r="H53" i="23"/>
  <c r="P53" i="23"/>
  <c r="J50" i="23"/>
  <c r="P52" i="23"/>
  <c r="F53" i="23"/>
  <c r="J53" i="23"/>
  <c r="N53" i="23"/>
  <c r="F50" i="23"/>
  <c r="L52" i="23"/>
  <c r="L53" i="23"/>
  <c r="E50" i="23"/>
  <c r="I50" i="23"/>
  <c r="M50" i="23"/>
  <c r="G52" i="23"/>
  <c r="K52" i="23"/>
  <c r="O52" i="23"/>
  <c r="H52" i="23"/>
  <c r="G53" i="23"/>
  <c r="O53" i="23"/>
  <c r="E53" i="23"/>
  <c r="I53" i="23"/>
  <c r="M53" i="23"/>
  <c r="N50" i="12"/>
  <c r="H53" i="12"/>
  <c r="P53" i="12"/>
  <c r="J50" i="12"/>
  <c r="P52" i="12"/>
  <c r="F53" i="12"/>
  <c r="J53" i="12"/>
  <c r="N53" i="12"/>
  <c r="F50" i="12"/>
  <c r="L52" i="12"/>
  <c r="L53" i="12"/>
  <c r="E50" i="12"/>
  <c r="I50" i="12"/>
  <c r="M50" i="12"/>
  <c r="G52" i="12"/>
  <c r="K52" i="12"/>
  <c r="O52" i="12"/>
  <c r="H52" i="12"/>
  <c r="G53" i="12"/>
  <c r="O53" i="12"/>
  <c r="E53" i="12"/>
  <c r="I53" i="12"/>
  <c r="M53" i="12"/>
  <c r="S8" i="19"/>
  <c r="A3" i="9"/>
  <c r="L2" i="9"/>
  <c r="W2" i="9" s="1"/>
  <c r="AF3" i="9"/>
  <c r="AB3" i="9"/>
  <c r="AD3" i="9"/>
  <c r="H4" i="9"/>
  <c r="D4" i="9"/>
  <c r="I4" i="9"/>
  <c r="X6" i="9"/>
  <c r="AG5" i="9"/>
  <c r="AC5" i="9"/>
  <c r="AB5" i="9"/>
  <c r="H10" i="9"/>
  <c r="D10" i="9"/>
  <c r="K10" i="9"/>
  <c r="G10" i="9"/>
  <c r="I10" i="9"/>
  <c r="J3" i="9"/>
  <c r="F3" i="9"/>
  <c r="H3" i="9"/>
  <c r="S3" i="9"/>
  <c r="O3" i="9"/>
  <c r="T3" i="9"/>
  <c r="Z3" i="9"/>
  <c r="AE3" i="9"/>
  <c r="E4" i="9"/>
  <c r="J4" i="9"/>
  <c r="AD5" i="9"/>
  <c r="H6" i="9"/>
  <c r="D6" i="9"/>
  <c r="G6" i="9"/>
  <c r="T6" i="9"/>
  <c r="P6" i="9"/>
  <c r="R6" i="9"/>
  <c r="M9" i="9"/>
  <c r="V8" i="9"/>
  <c r="R8" i="9"/>
  <c r="S8" i="9"/>
  <c r="AD8" i="9"/>
  <c r="Z8" i="9"/>
  <c r="X9" i="9"/>
  <c r="AG8" i="9"/>
  <c r="AC8" i="9"/>
  <c r="AE8" i="9"/>
  <c r="J10" i="9"/>
  <c r="U2" i="9"/>
  <c r="Q2" i="9"/>
  <c r="S2" i="9"/>
  <c r="AD2" i="9"/>
  <c r="Z2" i="9"/>
  <c r="AE2" i="9"/>
  <c r="D3" i="9"/>
  <c r="I3" i="9"/>
  <c r="P3" i="9"/>
  <c r="U3" i="9"/>
  <c r="AA3" i="9"/>
  <c r="AG3" i="9"/>
  <c r="F4" i="9"/>
  <c r="K4" i="9"/>
  <c r="I5" i="9"/>
  <c r="E5" i="9"/>
  <c r="G5" i="9"/>
  <c r="Z5" i="9"/>
  <c r="AE5" i="9"/>
  <c r="I6" i="9"/>
  <c r="S6" i="9"/>
  <c r="B7" i="9"/>
  <c r="O8" i="9"/>
  <c r="T8" i="9"/>
  <c r="AF8" i="9"/>
  <c r="E10" i="9"/>
  <c r="H2" i="9"/>
  <c r="D2" i="9"/>
  <c r="I2" i="9"/>
  <c r="O2" i="9"/>
  <c r="T2" i="9"/>
  <c r="AA2" i="9"/>
  <c r="AF2" i="9"/>
  <c r="E3" i="9"/>
  <c r="K3" i="9"/>
  <c r="Q3" i="9"/>
  <c r="V3" i="9"/>
  <c r="AC3" i="9"/>
  <c r="G4" i="9"/>
  <c r="M4" i="9"/>
  <c r="X4" i="9"/>
  <c r="H5" i="9"/>
  <c r="AA5" i="9"/>
  <c r="AF5" i="9"/>
  <c r="E6" i="9"/>
  <c r="J6" i="9"/>
  <c r="O6" i="9"/>
  <c r="U6" i="9"/>
  <c r="M7" i="9"/>
  <c r="P8" i="9"/>
  <c r="U8" i="9"/>
  <c r="AA8" i="9"/>
  <c r="I9" i="9"/>
  <c r="E9" i="9"/>
  <c r="H9" i="9"/>
  <c r="D9" i="9"/>
  <c r="J9" i="9"/>
  <c r="F10" i="9"/>
  <c r="Q5" i="9"/>
  <c r="F8" i="9"/>
  <c r="E50" i="9"/>
  <c r="I50" i="9"/>
  <c r="M50" i="9"/>
  <c r="G52" i="9"/>
  <c r="K52" i="9"/>
  <c r="O52" i="9"/>
  <c r="O53" i="9"/>
  <c r="K53" i="9"/>
  <c r="H53" i="9"/>
  <c r="L53" i="9"/>
  <c r="P53" i="9"/>
  <c r="F52" i="9"/>
  <c r="J52" i="9"/>
  <c r="N52" i="9"/>
  <c r="H2" i="8"/>
  <c r="D2" i="8"/>
  <c r="K2" i="8"/>
  <c r="F2" i="8"/>
  <c r="J2" i="8"/>
  <c r="E2" i="8"/>
  <c r="I5" i="8"/>
  <c r="E5" i="8"/>
  <c r="B6" i="8"/>
  <c r="K5" i="8"/>
  <c r="F5" i="8"/>
  <c r="J5" i="8"/>
  <c r="D5" i="8"/>
  <c r="S7" i="8"/>
  <c r="O7" i="8"/>
  <c r="U7" i="8"/>
  <c r="P7" i="8"/>
  <c r="T7" i="8"/>
  <c r="V7" i="8"/>
  <c r="A3" i="8"/>
  <c r="L2" i="8"/>
  <c r="W2" i="8" s="1"/>
  <c r="U2" i="8"/>
  <c r="Q2" i="8"/>
  <c r="M3" i="8"/>
  <c r="R2" i="8"/>
  <c r="V2" i="8"/>
  <c r="P2" i="8"/>
  <c r="AD2" i="8"/>
  <c r="Z2" i="8"/>
  <c r="AC2" i="8"/>
  <c r="X3" i="8"/>
  <c r="AG2" i="8"/>
  <c r="AB2" i="8"/>
  <c r="S2" i="8"/>
  <c r="AE2" i="8"/>
  <c r="I9" i="8"/>
  <c r="E9" i="8"/>
  <c r="H9" i="8"/>
  <c r="D9" i="8"/>
  <c r="F9" i="8"/>
  <c r="B10" i="8"/>
  <c r="K9" i="8"/>
  <c r="H4" i="8"/>
  <c r="D4" i="8"/>
  <c r="I4" i="8"/>
  <c r="X6" i="8"/>
  <c r="AG5" i="8"/>
  <c r="AC5" i="8"/>
  <c r="AB5" i="8"/>
  <c r="J3" i="8"/>
  <c r="F3" i="8"/>
  <c r="H3" i="8"/>
  <c r="E4" i="8"/>
  <c r="J4" i="8"/>
  <c r="AD5" i="8"/>
  <c r="T6" i="8"/>
  <c r="P6" i="8"/>
  <c r="R6" i="8"/>
  <c r="M9" i="8"/>
  <c r="V8" i="8"/>
  <c r="R8" i="8"/>
  <c r="S8" i="8"/>
  <c r="AD8" i="8"/>
  <c r="Z8" i="8"/>
  <c r="X9" i="8"/>
  <c r="AG8" i="8"/>
  <c r="AC8" i="8"/>
  <c r="AE8" i="8"/>
  <c r="Q5" i="8"/>
  <c r="F8" i="8"/>
  <c r="E50" i="8"/>
  <c r="I50" i="8"/>
  <c r="M50" i="8"/>
  <c r="G52" i="8"/>
  <c r="K52" i="8"/>
  <c r="O52" i="8"/>
  <c r="K53" i="8"/>
  <c r="O53" i="8"/>
  <c r="Q53" i="8"/>
  <c r="G53" i="8"/>
  <c r="H53" i="8"/>
  <c r="L53" i="8"/>
  <c r="P53" i="8"/>
  <c r="F52" i="8"/>
  <c r="J52" i="8"/>
  <c r="N52" i="8"/>
  <c r="E53" i="8"/>
  <c r="I53" i="8"/>
  <c r="M53" i="8"/>
  <c r="I3" i="35"/>
  <c r="P8" i="35"/>
  <c r="J5" i="35"/>
  <c r="I2" i="35"/>
  <c r="E2" i="35"/>
  <c r="E46" i="35"/>
  <c r="Q46" i="35"/>
  <c r="M4" i="35"/>
  <c r="O3" i="35"/>
  <c r="D7" i="35"/>
  <c r="D4" i="35"/>
  <c r="Q7" i="35"/>
  <c r="F2" i="35"/>
  <c r="K2" i="35"/>
  <c r="X3" i="35"/>
  <c r="AE2" i="35"/>
  <c r="AA2" i="35"/>
  <c r="AD2" i="35"/>
  <c r="Z2" i="35"/>
  <c r="AG2" i="35"/>
  <c r="Q3" i="35"/>
  <c r="Q6" i="35"/>
  <c r="T6" i="35"/>
  <c r="J7" i="35"/>
  <c r="AE8" i="35"/>
  <c r="AA8" i="35"/>
  <c r="Z8" i="35"/>
  <c r="H6" i="35"/>
  <c r="G6" i="35"/>
  <c r="T7" i="35"/>
  <c r="H2" i="35"/>
  <c r="I46" i="35"/>
  <c r="M46" i="35"/>
  <c r="K9" i="35"/>
  <c r="D9" i="35"/>
  <c r="D2" i="35"/>
  <c r="J2" i="35"/>
  <c r="V3" i="35"/>
  <c r="Z5" i="35"/>
  <c r="X6" i="35"/>
  <c r="AG5" i="35"/>
  <c r="AC5" i="35"/>
  <c r="M9" i="35"/>
  <c r="S8" i="35"/>
  <c r="O8" i="35"/>
  <c r="V8" i="35"/>
  <c r="R8" i="35"/>
  <c r="U8" i="35"/>
  <c r="A3" i="35"/>
  <c r="L2" i="35"/>
  <c r="W2" i="35" s="1"/>
  <c r="G2" i="35"/>
  <c r="V2" i="35"/>
  <c r="K3" i="35"/>
  <c r="E4" i="35"/>
  <c r="AA5" i="35"/>
  <c r="E6" i="35"/>
  <c r="D6" i="35"/>
  <c r="J6" i="35"/>
  <c r="S7" i="35"/>
  <c r="O7" i="35"/>
  <c r="F9" i="35"/>
  <c r="B10" i="35"/>
  <c r="E9" i="35"/>
  <c r="Q8" i="35"/>
  <c r="Z9" i="35"/>
  <c r="X10" i="35"/>
  <c r="AG9" i="35"/>
  <c r="AB9" i="35"/>
  <c r="AA9" i="35"/>
  <c r="H46" i="35"/>
  <c r="K7" i="35"/>
  <c r="L46" i="35"/>
  <c r="K6" i="35"/>
  <c r="P46" i="35"/>
  <c r="Q5" i="35"/>
  <c r="F8" i="35"/>
  <c r="J8" i="35"/>
  <c r="AD8" i="35"/>
  <c r="AF8" i="35"/>
  <c r="S2" i="35"/>
  <c r="U2" i="35"/>
  <c r="T2" i="35"/>
  <c r="J3" i="35"/>
  <c r="S6" i="35"/>
  <c r="U6" i="35"/>
  <c r="F7" i="35"/>
  <c r="R2" i="35"/>
  <c r="F5" i="35"/>
  <c r="R5" i="35"/>
  <c r="V5" i="35"/>
  <c r="G8" i="35"/>
  <c r="K8" i="35"/>
  <c r="U5" i="35"/>
  <c r="T5" i="35"/>
  <c r="H5" i="35"/>
  <c r="AE5" i="35"/>
  <c r="K4" i="35"/>
  <c r="V7" i="35"/>
  <c r="R6" i="35"/>
  <c r="E7" i="35"/>
  <c r="AD5" i="35"/>
  <c r="H8" i="35"/>
  <c r="D3" i="35"/>
  <c r="O6" i="35"/>
  <c r="X4" i="16"/>
  <c r="AG3" i="16"/>
  <c r="AC3" i="16"/>
  <c r="AE3" i="16"/>
  <c r="Z3" i="16"/>
  <c r="AF3" i="16"/>
  <c r="AB3" i="16"/>
  <c r="AA3" i="16"/>
  <c r="AD3" i="16"/>
  <c r="M7" i="16"/>
  <c r="AB5" i="16"/>
  <c r="AB2" i="16"/>
  <c r="AF2" i="16"/>
  <c r="Z5" i="16"/>
  <c r="AD5" i="16"/>
  <c r="X6" i="16"/>
  <c r="AB8" i="16"/>
  <c r="AF8" i="16"/>
  <c r="Z9" i="16"/>
  <c r="AD9" i="16"/>
  <c r="X10" i="16"/>
  <c r="AF5" i="16"/>
  <c r="AB9" i="16"/>
  <c r="AF9" i="16"/>
  <c r="M3" i="16"/>
  <c r="AC5" i="16"/>
  <c r="AG5" i="16"/>
  <c r="AC9" i="16"/>
  <c r="AG9" i="16"/>
  <c r="AC2" i="16"/>
  <c r="AG2" i="16"/>
  <c r="AA5" i="16"/>
  <c r="AC8" i="16"/>
  <c r="AA9" i="16"/>
  <c r="E35" i="24"/>
  <c r="F35" i="24"/>
  <c r="G35" i="24"/>
  <c r="F41" i="24" s="1"/>
  <c r="H35" i="24"/>
  <c r="I35" i="24"/>
  <c r="J35" i="24"/>
  <c r="K35" i="24"/>
  <c r="J41" i="24" s="1"/>
  <c r="L35" i="24"/>
  <c r="M35" i="24"/>
  <c r="N35" i="24"/>
  <c r="O35" i="24"/>
  <c r="N41" i="24" s="1"/>
  <c r="P35" i="24"/>
  <c r="Q42" i="24" s="1"/>
  <c r="Q35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F40" i="24"/>
  <c r="H40" i="24"/>
  <c r="J40" i="24"/>
  <c r="K40" i="24"/>
  <c r="L40" i="24"/>
  <c r="N40" i="24"/>
  <c r="P40" i="24"/>
  <c r="H41" i="24"/>
  <c r="K41" i="24"/>
  <c r="L41" i="24"/>
  <c r="P41" i="24"/>
  <c r="H42" i="24"/>
  <c r="I42" i="24"/>
  <c r="J42" i="24"/>
  <c r="M42" i="24"/>
  <c r="P42" i="24"/>
  <c r="F43" i="24"/>
  <c r="I43" i="24"/>
  <c r="M43" i="24"/>
  <c r="N43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A9" i="36" l="1"/>
  <c r="L8" i="36"/>
  <c r="W8" i="36" s="1"/>
  <c r="R7" i="16"/>
  <c r="Q7" i="16"/>
  <c r="V7" i="16"/>
  <c r="O7" i="16"/>
  <c r="U7" i="16"/>
  <c r="P7" i="16"/>
  <c r="S7" i="16"/>
  <c r="T7" i="16"/>
  <c r="Q6" i="16"/>
  <c r="P6" i="16"/>
  <c r="V6" i="16"/>
  <c r="U6" i="16"/>
  <c r="O6" i="16"/>
  <c r="R6" i="16"/>
  <c r="S6" i="16"/>
  <c r="T6" i="16"/>
  <c r="V3" i="16"/>
  <c r="O3" i="16"/>
  <c r="T3" i="16"/>
  <c r="Q3" i="16"/>
  <c r="P3" i="16"/>
  <c r="U3" i="16"/>
  <c r="R3" i="16"/>
  <c r="S3" i="16"/>
  <c r="M10" i="16"/>
  <c r="V9" i="16"/>
  <c r="P9" i="16"/>
  <c r="U9" i="16"/>
  <c r="Q9" i="16"/>
  <c r="T9" i="16"/>
  <c r="O9" i="16"/>
  <c r="S9" i="16"/>
  <c r="R9" i="16"/>
  <c r="A9" i="15"/>
  <c r="L8" i="15"/>
  <c r="W8" i="15" s="1"/>
  <c r="A8" i="29"/>
  <c r="L7" i="29"/>
  <c r="W7" i="29" s="1"/>
  <c r="H10" i="4"/>
  <c r="D10" i="4"/>
  <c r="K10" i="4"/>
  <c r="G10" i="4"/>
  <c r="I10" i="4"/>
  <c r="F10" i="4"/>
  <c r="J10" i="4"/>
  <c r="E10" i="4"/>
  <c r="H6" i="4"/>
  <c r="D6" i="4"/>
  <c r="K6" i="4"/>
  <c r="F6" i="4"/>
  <c r="J6" i="4"/>
  <c r="E6" i="4"/>
  <c r="I6" i="4"/>
  <c r="G6" i="4"/>
  <c r="B7" i="4"/>
  <c r="U4" i="4"/>
  <c r="Q4" i="4"/>
  <c r="T4" i="4"/>
  <c r="O4" i="4"/>
  <c r="S4" i="4"/>
  <c r="P4" i="4"/>
  <c r="V4" i="4"/>
  <c r="R4" i="4"/>
  <c r="AF6" i="4"/>
  <c r="AB6" i="4"/>
  <c r="AG6" i="4"/>
  <c r="AA6" i="4"/>
  <c r="X7" i="4"/>
  <c r="AE6" i="4"/>
  <c r="Z6" i="4"/>
  <c r="AD6" i="4"/>
  <c r="AC6" i="4"/>
  <c r="AF3" i="4"/>
  <c r="AB3" i="4"/>
  <c r="AD3" i="4"/>
  <c r="X4" i="4"/>
  <c r="AC3" i="4"/>
  <c r="AE3" i="4"/>
  <c r="AA3" i="4"/>
  <c r="Z3" i="4"/>
  <c r="AG3" i="4"/>
  <c r="L3" i="4"/>
  <c r="W3" i="4" s="1"/>
  <c r="A4" i="4"/>
  <c r="S7" i="4"/>
  <c r="O7" i="4"/>
  <c r="T7" i="4"/>
  <c r="R7" i="4"/>
  <c r="P7" i="4"/>
  <c r="V7" i="4"/>
  <c r="U7" i="4"/>
  <c r="Q7" i="4"/>
  <c r="X10" i="4"/>
  <c r="AG9" i="4"/>
  <c r="AC9" i="4"/>
  <c r="AF9" i="4"/>
  <c r="AB9" i="4"/>
  <c r="AA9" i="4"/>
  <c r="Z9" i="4"/>
  <c r="AD9" i="4"/>
  <c r="AE9" i="4"/>
  <c r="U9" i="4"/>
  <c r="Q9" i="4"/>
  <c r="T9" i="4"/>
  <c r="P9" i="4"/>
  <c r="S9" i="4"/>
  <c r="R9" i="4"/>
  <c r="V9" i="4"/>
  <c r="M10" i="4"/>
  <c r="O9" i="4"/>
  <c r="U4" i="28"/>
  <c r="Q4" i="28"/>
  <c r="T4" i="28"/>
  <c r="O4" i="28"/>
  <c r="S4" i="28"/>
  <c r="R4" i="28"/>
  <c r="V4" i="28"/>
  <c r="P4" i="28"/>
  <c r="M10" i="28"/>
  <c r="V9" i="28"/>
  <c r="R9" i="28"/>
  <c r="U9" i="28"/>
  <c r="Q9" i="28"/>
  <c r="T9" i="28"/>
  <c r="P9" i="28"/>
  <c r="S9" i="28"/>
  <c r="O9" i="28"/>
  <c r="AF3" i="28"/>
  <c r="AB3" i="28"/>
  <c r="AD3" i="28"/>
  <c r="X4" i="28"/>
  <c r="AC3" i="28"/>
  <c r="AG3" i="28"/>
  <c r="AA3" i="28"/>
  <c r="AE3" i="28"/>
  <c r="Z3" i="28"/>
  <c r="AD9" i="28"/>
  <c r="Z9" i="28"/>
  <c r="X10" i="28"/>
  <c r="AG9" i="28"/>
  <c r="AC9" i="28"/>
  <c r="AF9" i="28"/>
  <c r="AB9" i="28"/>
  <c r="AE9" i="28"/>
  <c r="AA9" i="28"/>
  <c r="H7" i="28"/>
  <c r="D7" i="28"/>
  <c r="K7" i="28"/>
  <c r="G7" i="28"/>
  <c r="I7" i="28"/>
  <c r="F7" i="28"/>
  <c r="E7" i="28"/>
  <c r="J7" i="28"/>
  <c r="X7" i="28"/>
  <c r="AG6" i="28"/>
  <c r="AC6" i="28"/>
  <c r="AF6" i="28"/>
  <c r="AB6" i="28"/>
  <c r="AA6" i="28"/>
  <c r="Z6" i="28"/>
  <c r="AE6" i="28"/>
  <c r="AD6" i="28"/>
  <c r="T7" i="28"/>
  <c r="P7" i="28"/>
  <c r="S7" i="28"/>
  <c r="O7" i="28"/>
  <c r="Q7" i="28"/>
  <c r="V7" i="28"/>
  <c r="U7" i="28"/>
  <c r="R7" i="28"/>
  <c r="L3" i="28"/>
  <c r="W3" i="28" s="1"/>
  <c r="A4" i="28"/>
  <c r="AF6" i="27"/>
  <c r="AB6" i="27"/>
  <c r="AG6" i="27"/>
  <c r="AA6" i="27"/>
  <c r="X7" i="27"/>
  <c r="AE6" i="27"/>
  <c r="Z6" i="27"/>
  <c r="AD6" i="27"/>
  <c r="AC6" i="27"/>
  <c r="O7" i="27"/>
  <c r="V7" i="27"/>
  <c r="Q7" i="27"/>
  <c r="U7" i="27"/>
  <c r="P7" i="27"/>
  <c r="K7" i="27"/>
  <c r="G7" i="27"/>
  <c r="I7" i="27"/>
  <c r="D7" i="27"/>
  <c r="H7" i="27"/>
  <c r="F7" i="27"/>
  <c r="J7" i="27"/>
  <c r="E7" i="27"/>
  <c r="U9" i="27"/>
  <c r="Q9" i="27"/>
  <c r="T9" i="27"/>
  <c r="P9" i="27"/>
  <c r="S9" i="27"/>
  <c r="R9" i="27"/>
  <c r="M10" i="27"/>
  <c r="O9" i="27"/>
  <c r="V9" i="27"/>
  <c r="X10" i="27"/>
  <c r="AG9" i="27"/>
  <c r="AC9" i="27"/>
  <c r="AF9" i="27"/>
  <c r="AB9" i="27"/>
  <c r="AA9" i="27"/>
  <c r="Z9" i="27"/>
  <c r="AE9" i="27"/>
  <c r="AD9" i="27"/>
  <c r="Q4" i="27"/>
  <c r="O4" i="27"/>
  <c r="V4" i="27"/>
  <c r="P4" i="27"/>
  <c r="L3" i="27"/>
  <c r="W3" i="27" s="1"/>
  <c r="A4" i="27"/>
  <c r="AF6" i="18"/>
  <c r="AB6" i="18"/>
  <c r="AG6" i="18"/>
  <c r="AA6" i="18"/>
  <c r="X7" i="18"/>
  <c r="AE6" i="18"/>
  <c r="Z6" i="18"/>
  <c r="AD6" i="18"/>
  <c r="AC6" i="18"/>
  <c r="X10" i="18"/>
  <c r="AG9" i="18"/>
  <c r="AC9" i="18"/>
  <c r="AF9" i="18"/>
  <c r="AB9" i="18"/>
  <c r="AA9" i="18"/>
  <c r="Z9" i="18"/>
  <c r="AE9" i="18"/>
  <c r="AD9" i="18"/>
  <c r="S7" i="18"/>
  <c r="O7" i="18"/>
  <c r="T7" i="18"/>
  <c r="R7" i="18"/>
  <c r="V7" i="18"/>
  <c r="Q7" i="18"/>
  <c r="U7" i="18"/>
  <c r="P7" i="18"/>
  <c r="K7" i="18"/>
  <c r="G7" i="18"/>
  <c r="I7" i="18"/>
  <c r="D7" i="18"/>
  <c r="H7" i="18"/>
  <c r="F7" i="18"/>
  <c r="J7" i="18"/>
  <c r="E7" i="18"/>
  <c r="U9" i="18"/>
  <c r="Q9" i="18"/>
  <c r="T9" i="18"/>
  <c r="P9" i="18"/>
  <c r="S9" i="18"/>
  <c r="R9" i="18"/>
  <c r="M10" i="18"/>
  <c r="O9" i="18"/>
  <c r="V9" i="18"/>
  <c r="U4" i="18"/>
  <c r="Q4" i="18"/>
  <c r="T4" i="18"/>
  <c r="O4" i="18"/>
  <c r="S4" i="18"/>
  <c r="R4" i="18"/>
  <c r="V4" i="18"/>
  <c r="P4" i="18"/>
  <c r="L3" i="18"/>
  <c r="W3" i="18" s="1"/>
  <c r="A4" i="18"/>
  <c r="AG3" i="13"/>
  <c r="AC3" i="13"/>
  <c r="AF3" i="13"/>
  <c r="AB3" i="13"/>
  <c r="X4" i="13"/>
  <c r="AE3" i="13"/>
  <c r="AD3" i="13"/>
  <c r="AA3" i="13"/>
  <c r="Z3" i="13"/>
  <c r="AD9" i="13"/>
  <c r="Z9" i="13"/>
  <c r="X10" i="13"/>
  <c r="AG9" i="13"/>
  <c r="AC9" i="13"/>
  <c r="AF9" i="13"/>
  <c r="AB9" i="13"/>
  <c r="AE9" i="13"/>
  <c r="AA9" i="13"/>
  <c r="X7" i="13"/>
  <c r="AG6" i="13"/>
  <c r="AC6" i="13"/>
  <c r="AF6" i="13"/>
  <c r="AB6" i="13"/>
  <c r="Z6" i="13"/>
  <c r="AE6" i="13"/>
  <c r="AD6" i="13"/>
  <c r="AA6" i="13"/>
  <c r="L3" i="13"/>
  <c r="W3" i="13" s="1"/>
  <c r="A4" i="13"/>
  <c r="V4" i="13"/>
  <c r="R4" i="13"/>
  <c r="U4" i="13"/>
  <c r="Q4" i="13"/>
  <c r="P4" i="13"/>
  <c r="O4" i="13"/>
  <c r="T4" i="13"/>
  <c r="S4" i="13"/>
  <c r="M10" i="13"/>
  <c r="V9" i="13"/>
  <c r="R9" i="13"/>
  <c r="U9" i="13"/>
  <c r="Q9" i="13"/>
  <c r="T9" i="13"/>
  <c r="P9" i="13"/>
  <c r="S9" i="13"/>
  <c r="O9" i="13"/>
  <c r="S7" i="11"/>
  <c r="O7" i="11"/>
  <c r="T7" i="11"/>
  <c r="R7" i="11"/>
  <c r="V7" i="11"/>
  <c r="Q7" i="11"/>
  <c r="U7" i="11"/>
  <c r="P7" i="11"/>
  <c r="K7" i="11"/>
  <c r="G7" i="11"/>
  <c r="I7" i="11"/>
  <c r="D7" i="11"/>
  <c r="H7" i="11"/>
  <c r="F7" i="11"/>
  <c r="J7" i="11"/>
  <c r="E7" i="11"/>
  <c r="U9" i="11"/>
  <c r="Q9" i="11"/>
  <c r="T9" i="11"/>
  <c r="P9" i="11"/>
  <c r="S9" i="11"/>
  <c r="R9" i="11"/>
  <c r="M10" i="11"/>
  <c r="O9" i="11"/>
  <c r="V9" i="11"/>
  <c r="AF6" i="11"/>
  <c r="AB6" i="11"/>
  <c r="AG6" i="11"/>
  <c r="AA6" i="11"/>
  <c r="X7" i="11"/>
  <c r="AE6" i="11"/>
  <c r="Z6" i="11"/>
  <c r="AD6" i="11"/>
  <c r="AC6" i="11"/>
  <c r="X10" i="11"/>
  <c r="AG9" i="11"/>
  <c r="AC9" i="11"/>
  <c r="AF9" i="11"/>
  <c r="AB9" i="11"/>
  <c r="AA9" i="11"/>
  <c r="Z9" i="11"/>
  <c r="AE9" i="11"/>
  <c r="AD9" i="11"/>
  <c r="U4" i="11"/>
  <c r="Q4" i="11"/>
  <c r="T4" i="11"/>
  <c r="O4" i="11"/>
  <c r="S4" i="11"/>
  <c r="R4" i="11"/>
  <c r="V4" i="11"/>
  <c r="P4" i="11"/>
  <c r="L3" i="11"/>
  <c r="W3" i="11" s="1"/>
  <c r="A4" i="11"/>
  <c r="AF6" i="14"/>
  <c r="AB6" i="14"/>
  <c r="AG6" i="14"/>
  <c r="AA6" i="14"/>
  <c r="X7" i="14"/>
  <c r="AE6" i="14"/>
  <c r="Z6" i="14"/>
  <c r="AD6" i="14"/>
  <c r="AC6" i="14"/>
  <c r="AD4" i="14"/>
  <c r="Z4" i="14"/>
  <c r="AE4" i="14"/>
  <c r="AC4" i="14"/>
  <c r="AG4" i="14"/>
  <c r="AB4" i="14"/>
  <c r="AF4" i="14"/>
  <c r="AA4" i="14"/>
  <c r="S7" i="14"/>
  <c r="O7" i="14"/>
  <c r="T7" i="14"/>
  <c r="R7" i="14"/>
  <c r="V7" i="14"/>
  <c r="Q7" i="14"/>
  <c r="U7" i="14"/>
  <c r="P7" i="14"/>
  <c r="U4" i="14"/>
  <c r="Q4" i="14"/>
  <c r="S4" i="14"/>
  <c r="R4" i="14"/>
  <c r="V4" i="14"/>
  <c r="P4" i="14"/>
  <c r="T4" i="14"/>
  <c r="O4" i="14"/>
  <c r="X10" i="14"/>
  <c r="AG9" i="14"/>
  <c r="AC9" i="14"/>
  <c r="AF9" i="14"/>
  <c r="AB9" i="14"/>
  <c r="AA9" i="14"/>
  <c r="Z9" i="14"/>
  <c r="AE9" i="14"/>
  <c r="AD9" i="14"/>
  <c r="K7" i="14"/>
  <c r="G7" i="14"/>
  <c r="I7" i="14"/>
  <c r="D7" i="14"/>
  <c r="H7" i="14"/>
  <c r="F7" i="14"/>
  <c r="J7" i="14"/>
  <c r="E7" i="14"/>
  <c r="U9" i="14"/>
  <c r="Q9" i="14"/>
  <c r="T9" i="14"/>
  <c r="P9" i="14"/>
  <c r="S9" i="14"/>
  <c r="R9" i="14"/>
  <c r="M10" i="14"/>
  <c r="O9" i="14"/>
  <c r="V9" i="14"/>
  <c r="A4" i="14"/>
  <c r="L3" i="14"/>
  <c r="W3" i="14" s="1"/>
  <c r="T7" i="27"/>
  <c r="R7" i="27"/>
  <c r="S7" i="27"/>
  <c r="AD4" i="27"/>
  <c r="I4" i="27"/>
  <c r="J4" i="27"/>
  <c r="G4" i="27"/>
  <c r="H4" i="27"/>
  <c r="S4" i="27"/>
  <c r="R4" i="27"/>
  <c r="T4" i="27"/>
  <c r="U4" i="27"/>
  <c r="AF6" i="10"/>
  <c r="AB6" i="10"/>
  <c r="AG6" i="10"/>
  <c r="AA6" i="10"/>
  <c r="AC6" i="10"/>
  <c r="X7" i="10"/>
  <c r="AE6" i="10"/>
  <c r="Z6" i="10"/>
  <c r="AD6" i="10"/>
  <c r="U9" i="10"/>
  <c r="Q9" i="10"/>
  <c r="T9" i="10"/>
  <c r="P9" i="10"/>
  <c r="S9" i="10"/>
  <c r="V9" i="10"/>
  <c r="R9" i="10"/>
  <c r="M10" i="10"/>
  <c r="O9" i="10"/>
  <c r="U4" i="10"/>
  <c r="Q4" i="10"/>
  <c r="T4" i="10"/>
  <c r="O4" i="10"/>
  <c r="R4" i="10"/>
  <c r="V4" i="10"/>
  <c r="S4" i="10"/>
  <c r="P4" i="10"/>
  <c r="S7" i="10"/>
  <c r="O7" i="10"/>
  <c r="T7" i="10"/>
  <c r="U7" i="10"/>
  <c r="R7" i="10"/>
  <c r="V7" i="10"/>
  <c r="Q7" i="10"/>
  <c r="P7" i="10"/>
  <c r="X10" i="10"/>
  <c r="AG9" i="10"/>
  <c r="AC9" i="10"/>
  <c r="AF9" i="10"/>
  <c r="AB9" i="10"/>
  <c r="AA9" i="10"/>
  <c r="AD9" i="10"/>
  <c r="Z9" i="10"/>
  <c r="AE9" i="10"/>
  <c r="AF3" i="10"/>
  <c r="AB3" i="10"/>
  <c r="AD3" i="10"/>
  <c r="AA3" i="10"/>
  <c r="AE3" i="10"/>
  <c r="X4" i="10"/>
  <c r="AC3" i="10"/>
  <c r="AG3" i="10"/>
  <c r="Z3" i="10"/>
  <c r="K7" i="10"/>
  <c r="G7" i="10"/>
  <c r="I7" i="10"/>
  <c r="D7" i="10"/>
  <c r="E7" i="10"/>
  <c r="H7" i="10"/>
  <c r="F7" i="10"/>
  <c r="J7" i="10"/>
  <c r="L3" i="10"/>
  <c r="W3" i="10" s="1"/>
  <c r="A4" i="10"/>
  <c r="K7" i="19"/>
  <c r="F7" i="19"/>
  <c r="E7" i="19"/>
  <c r="D7" i="19"/>
  <c r="U9" i="19"/>
  <c r="Q9" i="19"/>
  <c r="T9" i="19"/>
  <c r="P9" i="19"/>
  <c r="R9" i="19"/>
  <c r="M10" i="19"/>
  <c r="O9" i="19"/>
  <c r="V9" i="19"/>
  <c r="S9" i="19"/>
  <c r="S7" i="19"/>
  <c r="O7" i="19"/>
  <c r="R7" i="19"/>
  <c r="V7" i="19"/>
  <c r="Q7" i="19"/>
  <c r="U7" i="19"/>
  <c r="P7" i="19"/>
  <c r="T7" i="19"/>
  <c r="AG4" i="19"/>
  <c r="AB4" i="19"/>
  <c r="AA4" i="19"/>
  <c r="Q4" i="19"/>
  <c r="S4" i="19"/>
  <c r="R4" i="19"/>
  <c r="V4" i="19"/>
  <c r="P4" i="19"/>
  <c r="T4" i="19"/>
  <c r="O4" i="19"/>
  <c r="X10" i="19"/>
  <c r="AG9" i="19"/>
  <c r="AB9" i="19"/>
  <c r="AA9" i="19"/>
  <c r="AB6" i="19"/>
  <c r="X7" i="19"/>
  <c r="AG6" i="19"/>
  <c r="AA6" i="19"/>
  <c r="A4" i="19"/>
  <c r="L3" i="19"/>
  <c r="W3" i="19" s="1"/>
  <c r="AD9" i="6"/>
  <c r="Z9" i="6"/>
  <c r="X10" i="6"/>
  <c r="AG9" i="6"/>
  <c r="AC9" i="6"/>
  <c r="AF9" i="6"/>
  <c r="AE9" i="6"/>
  <c r="AB9" i="6"/>
  <c r="AA9" i="6"/>
  <c r="U6" i="6"/>
  <c r="Q6" i="6"/>
  <c r="S6" i="6"/>
  <c r="R6" i="6"/>
  <c r="V6" i="6"/>
  <c r="P6" i="6"/>
  <c r="M7" i="6"/>
  <c r="T6" i="6"/>
  <c r="O6" i="6"/>
  <c r="A5" i="6"/>
  <c r="L4" i="6"/>
  <c r="W4" i="6" s="1"/>
  <c r="X7" i="6"/>
  <c r="AG6" i="6"/>
  <c r="AC6" i="6"/>
  <c r="AB6" i="6"/>
  <c r="AF6" i="6"/>
  <c r="AA6" i="6"/>
  <c r="AE6" i="6"/>
  <c r="Z6" i="6"/>
  <c r="AD6" i="6"/>
  <c r="V4" i="6"/>
  <c r="R4" i="6"/>
  <c r="Q4" i="6"/>
  <c r="U4" i="6"/>
  <c r="P4" i="6"/>
  <c r="T4" i="6"/>
  <c r="O4" i="6"/>
  <c r="S4" i="6"/>
  <c r="AG3" i="6"/>
  <c r="AC3" i="6"/>
  <c r="AF3" i="6"/>
  <c r="AA3" i="6"/>
  <c r="AE3" i="6"/>
  <c r="Z3" i="6"/>
  <c r="AD3" i="6"/>
  <c r="X4" i="6"/>
  <c r="AB3" i="6"/>
  <c r="J9" i="6"/>
  <c r="F9" i="6"/>
  <c r="I9" i="6"/>
  <c r="E9" i="6"/>
  <c r="K9" i="6"/>
  <c r="H9" i="6"/>
  <c r="G9" i="6"/>
  <c r="B10" i="6"/>
  <c r="D9" i="6"/>
  <c r="M10" i="6"/>
  <c r="V9" i="6"/>
  <c r="R9" i="6"/>
  <c r="U9" i="6"/>
  <c r="Q9" i="6"/>
  <c r="S9" i="6"/>
  <c r="P9" i="6"/>
  <c r="O9" i="6"/>
  <c r="T9" i="6"/>
  <c r="AG3" i="23"/>
  <c r="AC3" i="23"/>
  <c r="AF3" i="23"/>
  <c r="AA3" i="23"/>
  <c r="AE3" i="23"/>
  <c r="Z3" i="23"/>
  <c r="AD3" i="23"/>
  <c r="X4" i="23"/>
  <c r="AB3" i="23"/>
  <c r="J9" i="23"/>
  <c r="F9" i="23"/>
  <c r="I9" i="23"/>
  <c r="E9" i="23"/>
  <c r="K9" i="23"/>
  <c r="H9" i="23"/>
  <c r="G9" i="23"/>
  <c r="B10" i="23"/>
  <c r="D9" i="23"/>
  <c r="U6" i="23"/>
  <c r="Q6" i="23"/>
  <c r="S6" i="23"/>
  <c r="R6" i="23"/>
  <c r="V6" i="23"/>
  <c r="P6" i="23"/>
  <c r="M7" i="23"/>
  <c r="T6" i="23"/>
  <c r="O6" i="23"/>
  <c r="A5" i="23"/>
  <c r="L4" i="23"/>
  <c r="W4" i="23" s="1"/>
  <c r="X7" i="23"/>
  <c r="AG6" i="23"/>
  <c r="AC6" i="23"/>
  <c r="AB6" i="23"/>
  <c r="AF6" i="23"/>
  <c r="AA6" i="23"/>
  <c r="AE6" i="23"/>
  <c r="Z6" i="23"/>
  <c r="AD6" i="23"/>
  <c r="V4" i="23"/>
  <c r="R4" i="23"/>
  <c r="Q4" i="23"/>
  <c r="U4" i="23"/>
  <c r="P4" i="23"/>
  <c r="T4" i="23"/>
  <c r="O4" i="23"/>
  <c r="S4" i="23"/>
  <c r="AD9" i="23"/>
  <c r="Z9" i="23"/>
  <c r="X10" i="23"/>
  <c r="AG9" i="23"/>
  <c r="AC9" i="23"/>
  <c r="AF9" i="23"/>
  <c r="AE9" i="23"/>
  <c r="AB9" i="23"/>
  <c r="AA9" i="23"/>
  <c r="M10" i="23"/>
  <c r="V9" i="23"/>
  <c r="R9" i="23"/>
  <c r="U9" i="23"/>
  <c r="Q9" i="23"/>
  <c r="S9" i="23"/>
  <c r="P9" i="23"/>
  <c r="O9" i="23"/>
  <c r="T9" i="23"/>
  <c r="X7" i="12"/>
  <c r="AG6" i="12"/>
  <c r="AC6" i="12"/>
  <c r="AB6" i="12"/>
  <c r="AF6" i="12"/>
  <c r="AA6" i="12"/>
  <c r="AE6" i="12"/>
  <c r="Z6" i="12"/>
  <c r="AD6" i="12"/>
  <c r="V4" i="12"/>
  <c r="R4" i="12"/>
  <c r="Q4" i="12"/>
  <c r="U4" i="12"/>
  <c r="P4" i="12"/>
  <c r="T4" i="12"/>
  <c r="O4" i="12"/>
  <c r="S4" i="12"/>
  <c r="AG3" i="12"/>
  <c r="AC3" i="12"/>
  <c r="AF3" i="12"/>
  <c r="AA3" i="12"/>
  <c r="AE3" i="12"/>
  <c r="Z3" i="12"/>
  <c r="AD3" i="12"/>
  <c r="X4" i="12"/>
  <c r="AB3" i="12"/>
  <c r="J9" i="12"/>
  <c r="F9" i="12"/>
  <c r="I9" i="12"/>
  <c r="E9" i="12"/>
  <c r="K9" i="12"/>
  <c r="H9" i="12"/>
  <c r="G9" i="12"/>
  <c r="B10" i="12"/>
  <c r="D9" i="12"/>
  <c r="AD9" i="12"/>
  <c r="Z9" i="12"/>
  <c r="X10" i="12"/>
  <c r="AG9" i="12"/>
  <c r="AC9" i="12"/>
  <c r="AF9" i="12"/>
  <c r="AE9" i="12"/>
  <c r="AB9" i="12"/>
  <c r="AA9" i="12"/>
  <c r="U6" i="12"/>
  <c r="Q6" i="12"/>
  <c r="S6" i="12"/>
  <c r="R6" i="12"/>
  <c r="V6" i="12"/>
  <c r="P6" i="12"/>
  <c r="M7" i="12"/>
  <c r="T6" i="12"/>
  <c r="O6" i="12"/>
  <c r="A5" i="12"/>
  <c r="L4" i="12"/>
  <c r="W4" i="12" s="1"/>
  <c r="M10" i="12"/>
  <c r="V9" i="12"/>
  <c r="R9" i="12"/>
  <c r="U9" i="12"/>
  <c r="Q9" i="12"/>
  <c r="S9" i="12"/>
  <c r="P9" i="12"/>
  <c r="O9" i="12"/>
  <c r="T9" i="12"/>
  <c r="U4" i="19"/>
  <c r="K7" i="9"/>
  <c r="G7" i="9"/>
  <c r="H7" i="9"/>
  <c r="F7" i="9"/>
  <c r="J7" i="9"/>
  <c r="E7" i="9"/>
  <c r="I7" i="9"/>
  <c r="D7" i="9"/>
  <c r="U9" i="9"/>
  <c r="Q9" i="9"/>
  <c r="T9" i="9"/>
  <c r="P9" i="9"/>
  <c r="R9" i="9"/>
  <c r="M10" i="9"/>
  <c r="O9" i="9"/>
  <c r="V9" i="9"/>
  <c r="S9" i="9"/>
  <c r="S7" i="9"/>
  <c r="O7" i="9"/>
  <c r="R7" i="9"/>
  <c r="V7" i="9"/>
  <c r="Q7" i="9"/>
  <c r="U7" i="9"/>
  <c r="P7" i="9"/>
  <c r="T7" i="9"/>
  <c r="AD4" i="9"/>
  <c r="Z4" i="9"/>
  <c r="AE4" i="9"/>
  <c r="AC4" i="9"/>
  <c r="AG4" i="9"/>
  <c r="AB4" i="9"/>
  <c r="AF4" i="9"/>
  <c r="AA4" i="9"/>
  <c r="U4" i="9"/>
  <c r="Q4" i="9"/>
  <c r="S4" i="9"/>
  <c r="R4" i="9"/>
  <c r="V4" i="9"/>
  <c r="P4" i="9"/>
  <c r="T4" i="9"/>
  <c r="O4" i="9"/>
  <c r="X10" i="9"/>
  <c r="AG9" i="9"/>
  <c r="AC9" i="9"/>
  <c r="AF9" i="9"/>
  <c r="AB9" i="9"/>
  <c r="Z9" i="9"/>
  <c r="AE9" i="9"/>
  <c r="AD9" i="9"/>
  <c r="AA9" i="9"/>
  <c r="AF6" i="9"/>
  <c r="AB6" i="9"/>
  <c r="X7" i="9"/>
  <c r="AE6" i="9"/>
  <c r="Z6" i="9"/>
  <c r="AD6" i="9"/>
  <c r="AC6" i="9"/>
  <c r="AG6" i="9"/>
  <c r="AA6" i="9"/>
  <c r="A4" i="9"/>
  <c r="L3" i="9"/>
  <c r="W3" i="9" s="1"/>
  <c r="S3" i="8"/>
  <c r="O3" i="8"/>
  <c r="T3" i="8"/>
  <c r="R3" i="8"/>
  <c r="M4" i="8"/>
  <c r="P3" i="8"/>
  <c r="U3" i="8"/>
  <c r="Q3" i="8"/>
  <c r="V3" i="8"/>
  <c r="L3" i="8"/>
  <c r="W3" i="8" s="1"/>
  <c r="A4" i="8"/>
  <c r="U9" i="8"/>
  <c r="Q9" i="8"/>
  <c r="T9" i="8"/>
  <c r="P9" i="8"/>
  <c r="V9" i="8"/>
  <c r="S9" i="8"/>
  <c r="R9" i="8"/>
  <c r="M10" i="8"/>
  <c r="O9" i="8"/>
  <c r="AF6" i="8"/>
  <c r="AB6" i="8"/>
  <c r="AC6" i="8"/>
  <c r="AG6" i="8"/>
  <c r="AA6" i="8"/>
  <c r="X7" i="8"/>
  <c r="AD6" i="8"/>
  <c r="AE6" i="8"/>
  <c r="Z6" i="8"/>
  <c r="AF3" i="8"/>
  <c r="AB3" i="8"/>
  <c r="AE3" i="8"/>
  <c r="Z3" i="8"/>
  <c r="AD3" i="8"/>
  <c r="X4" i="8"/>
  <c r="AA3" i="8"/>
  <c r="AG3" i="8"/>
  <c r="AC3" i="8"/>
  <c r="X10" i="8"/>
  <c r="AG9" i="8"/>
  <c r="AC9" i="8"/>
  <c r="AF9" i="8"/>
  <c r="AB9" i="8"/>
  <c r="AD9" i="8"/>
  <c r="AA9" i="8"/>
  <c r="Z9" i="8"/>
  <c r="AE9" i="8"/>
  <c r="H10" i="8"/>
  <c r="D10" i="8"/>
  <c r="K10" i="8"/>
  <c r="G10" i="8"/>
  <c r="J10" i="8"/>
  <c r="I10" i="8"/>
  <c r="F10" i="8"/>
  <c r="E10" i="8"/>
  <c r="H6" i="8"/>
  <c r="D6" i="8"/>
  <c r="G6" i="8"/>
  <c r="K6" i="8"/>
  <c r="F6" i="8"/>
  <c r="E6" i="8"/>
  <c r="B7" i="8"/>
  <c r="J6" i="8"/>
  <c r="I6" i="8"/>
  <c r="AE10" i="35"/>
  <c r="AC10" i="35"/>
  <c r="R7" i="35"/>
  <c r="G9" i="35"/>
  <c r="J9" i="35"/>
  <c r="G3" i="35"/>
  <c r="H9" i="35"/>
  <c r="I9" i="35"/>
  <c r="AE6" i="35"/>
  <c r="AD6" i="35"/>
  <c r="H3" i="35"/>
  <c r="E10" i="35"/>
  <c r="D10" i="35"/>
  <c r="K10" i="35"/>
  <c r="F10" i="35"/>
  <c r="R3" i="35"/>
  <c r="S3" i="35"/>
  <c r="T3" i="35"/>
  <c r="U3" i="35"/>
  <c r="AC9" i="35"/>
  <c r="AD9" i="35"/>
  <c r="AF9" i="35"/>
  <c r="AE9" i="35"/>
  <c r="AD3" i="35"/>
  <c r="I6" i="35"/>
  <c r="V4" i="35"/>
  <c r="Q4" i="35"/>
  <c r="O4" i="35"/>
  <c r="L3" i="35"/>
  <c r="W3" i="35" s="1"/>
  <c r="A4" i="35"/>
  <c r="X7" i="35"/>
  <c r="AG6" i="35"/>
  <c r="AC6" i="35"/>
  <c r="AF6" i="35"/>
  <c r="AB6" i="35"/>
  <c r="AA6" i="35"/>
  <c r="Z6" i="35"/>
  <c r="I4" i="35"/>
  <c r="G4" i="35"/>
  <c r="H4" i="35"/>
  <c r="AG3" i="35"/>
  <c r="AC3" i="35"/>
  <c r="AF3" i="35"/>
  <c r="AB3" i="35"/>
  <c r="AA3" i="35"/>
  <c r="X4" i="35"/>
  <c r="Z3" i="35"/>
  <c r="AE3" i="35"/>
  <c r="AG10" i="35"/>
  <c r="AB10" i="35"/>
  <c r="AA10" i="35"/>
  <c r="Z10" i="35"/>
  <c r="AD10" i="35"/>
  <c r="M10" i="35"/>
  <c r="V9" i="35"/>
  <c r="R9" i="35"/>
  <c r="U9" i="35"/>
  <c r="Q9" i="35"/>
  <c r="T9" i="35"/>
  <c r="S9" i="35"/>
  <c r="P9" i="35"/>
  <c r="O9" i="35"/>
  <c r="AG10" i="16"/>
  <c r="AC10" i="16"/>
  <c r="AE10" i="16"/>
  <c r="AD10" i="16"/>
  <c r="AF10" i="16"/>
  <c r="AB10" i="16"/>
  <c r="AA10" i="16"/>
  <c r="Z10" i="16"/>
  <c r="M4" i="16"/>
  <c r="AG6" i="16"/>
  <c r="AC6" i="16"/>
  <c r="AA6" i="16"/>
  <c r="X7" i="16"/>
  <c r="Z6" i="16"/>
  <c r="AF6" i="16"/>
  <c r="AB6" i="16"/>
  <c r="AE6" i="16"/>
  <c r="AD6" i="16"/>
  <c r="AG4" i="16"/>
  <c r="AC4" i="16"/>
  <c r="AE4" i="16"/>
  <c r="AA4" i="16"/>
  <c r="AD4" i="16"/>
  <c r="Z4" i="16"/>
  <c r="AF4" i="16"/>
  <c r="AB4" i="16"/>
  <c r="O42" i="24"/>
  <c r="O43" i="24"/>
  <c r="K42" i="24"/>
  <c r="K43" i="24"/>
  <c r="G42" i="24"/>
  <c r="G43" i="24"/>
  <c r="H43" i="24"/>
  <c r="N42" i="24"/>
  <c r="O41" i="24"/>
  <c r="I41" i="24"/>
  <c r="O40" i="24"/>
  <c r="L43" i="24"/>
  <c r="M41" i="24"/>
  <c r="M40" i="24"/>
  <c r="I40" i="24"/>
  <c r="J43" i="24"/>
  <c r="L42" i="24"/>
  <c r="F42" i="24"/>
  <c r="G41" i="24"/>
  <c r="G40" i="24"/>
  <c r="L161" i="25"/>
  <c r="L190" i="25"/>
  <c r="L227" i="25"/>
  <c r="M164" i="25"/>
  <c r="N164" i="25"/>
  <c r="O164" i="25"/>
  <c r="L164" i="25"/>
  <c r="M193" i="25"/>
  <c r="N193" i="25"/>
  <c r="O193" i="25"/>
  <c r="L193" i="25"/>
  <c r="L230" i="25"/>
  <c r="M230" i="25"/>
  <c r="N230" i="25"/>
  <c r="O230" i="25"/>
  <c r="Q31" i="32"/>
  <c r="Q46" i="32" s="1"/>
  <c r="P31" i="32"/>
  <c r="O31" i="32"/>
  <c r="N31" i="32"/>
  <c r="M31" i="32"/>
  <c r="L31" i="32"/>
  <c r="K31" i="32"/>
  <c r="J31" i="32"/>
  <c r="I31" i="32"/>
  <c r="H31" i="32"/>
  <c r="G31" i="32"/>
  <c r="F31" i="32"/>
  <c r="E31" i="32"/>
  <c r="V2" i="32"/>
  <c r="K5" i="32"/>
  <c r="I8" i="32"/>
  <c r="F5" i="32"/>
  <c r="F2" i="32"/>
  <c r="E8" i="32"/>
  <c r="D8" i="32"/>
  <c r="D5" i="32"/>
  <c r="S5" i="32"/>
  <c r="AC2" i="32"/>
  <c r="B9" i="32"/>
  <c r="AG8" i="32"/>
  <c r="AB8" i="32"/>
  <c r="Y8" i="32"/>
  <c r="X8" i="32"/>
  <c r="Q8" i="32"/>
  <c r="M8" i="32"/>
  <c r="C8" i="32"/>
  <c r="B8" i="32"/>
  <c r="Y7" i="32"/>
  <c r="Y10" i="32" s="1"/>
  <c r="N7" i="32"/>
  <c r="N10" i="32" s="1"/>
  <c r="C7" i="32"/>
  <c r="C10" i="32" s="1"/>
  <c r="Y6" i="32"/>
  <c r="Y9" i="32" s="1"/>
  <c r="N6" i="32"/>
  <c r="N9" i="32" s="1"/>
  <c r="M6" i="32"/>
  <c r="C6" i="32"/>
  <c r="C9" i="32" s="1"/>
  <c r="B6" i="32"/>
  <c r="Y5" i="32"/>
  <c r="X5" i="32"/>
  <c r="V5" i="32"/>
  <c r="P5" i="32"/>
  <c r="O5" i="32"/>
  <c r="N5" i="32"/>
  <c r="N8" i="32" s="1"/>
  <c r="M5" i="32"/>
  <c r="C5" i="32"/>
  <c r="B5" i="32"/>
  <c r="B4" i="32"/>
  <c r="X3" i="32"/>
  <c r="M3" i="32"/>
  <c r="B3" i="32"/>
  <c r="AG2" i="32"/>
  <c r="AB2" i="32"/>
  <c r="X2" i="32"/>
  <c r="P2" i="32"/>
  <c r="M2" i="32"/>
  <c r="K2" i="32"/>
  <c r="E2" i="32"/>
  <c r="B2" i="32"/>
  <c r="A1" i="32"/>
  <c r="A2" i="32" s="1"/>
  <c r="A10" i="36" l="1"/>
  <c r="L10" i="36" s="1"/>
  <c r="W10" i="36" s="1"/>
  <c r="L9" i="36"/>
  <c r="W9" i="36" s="1"/>
  <c r="R4" i="16"/>
  <c r="O4" i="16"/>
  <c r="Q4" i="16"/>
  <c r="U4" i="16"/>
  <c r="V4" i="16"/>
  <c r="P4" i="16"/>
  <c r="S4" i="16"/>
  <c r="T4" i="16"/>
  <c r="R10" i="16"/>
  <c r="Q10" i="16"/>
  <c r="U10" i="16"/>
  <c r="P10" i="16"/>
  <c r="O10" i="16"/>
  <c r="V10" i="16"/>
  <c r="T10" i="16"/>
  <c r="S10" i="16"/>
  <c r="A10" i="15"/>
  <c r="L10" i="15" s="1"/>
  <c r="W10" i="15" s="1"/>
  <c r="L9" i="15"/>
  <c r="W9" i="15" s="1"/>
  <c r="L8" i="29"/>
  <c r="W8" i="29" s="1"/>
  <c r="A9" i="29"/>
  <c r="A5" i="4"/>
  <c r="L4" i="4"/>
  <c r="W4" i="4" s="1"/>
  <c r="K7" i="4"/>
  <c r="G7" i="4"/>
  <c r="I7" i="4"/>
  <c r="D7" i="4"/>
  <c r="H7" i="4"/>
  <c r="F7" i="4"/>
  <c r="E7" i="4"/>
  <c r="J7" i="4"/>
  <c r="T10" i="4"/>
  <c r="P10" i="4"/>
  <c r="S10" i="4"/>
  <c r="O10" i="4"/>
  <c r="Q10" i="4"/>
  <c r="V10" i="4"/>
  <c r="U10" i="4"/>
  <c r="R10" i="4"/>
  <c r="AF10" i="4"/>
  <c r="AB10" i="4"/>
  <c r="AE10" i="4"/>
  <c r="AA10" i="4"/>
  <c r="AG10" i="4"/>
  <c r="AD10" i="4"/>
  <c r="AC10" i="4"/>
  <c r="Z10" i="4"/>
  <c r="AD4" i="4"/>
  <c r="Z4" i="4"/>
  <c r="AF4" i="4"/>
  <c r="AA4" i="4"/>
  <c r="AE4" i="4"/>
  <c r="AB4" i="4"/>
  <c r="AG4" i="4"/>
  <c r="AC4" i="4"/>
  <c r="AE7" i="4"/>
  <c r="AA7" i="4"/>
  <c r="AD7" i="4"/>
  <c r="AC7" i="4"/>
  <c r="AG7" i="4"/>
  <c r="AF7" i="4"/>
  <c r="AB7" i="4"/>
  <c r="Z7" i="4"/>
  <c r="AF7" i="28"/>
  <c r="AB7" i="28"/>
  <c r="AE7" i="28"/>
  <c r="AA7" i="28"/>
  <c r="AG7" i="28"/>
  <c r="AD7" i="28"/>
  <c r="AC7" i="28"/>
  <c r="Z7" i="28"/>
  <c r="A5" i="28"/>
  <c r="L4" i="28"/>
  <c r="W4" i="28" s="1"/>
  <c r="AG10" i="28"/>
  <c r="AC10" i="28"/>
  <c r="AF10" i="28"/>
  <c r="AB10" i="28"/>
  <c r="AE10" i="28"/>
  <c r="AA10" i="28"/>
  <c r="AD10" i="28"/>
  <c r="Z10" i="28"/>
  <c r="AD4" i="28"/>
  <c r="Z4" i="28"/>
  <c r="AF4" i="28"/>
  <c r="AA4" i="28"/>
  <c r="AE4" i="28"/>
  <c r="AC4" i="28"/>
  <c r="AG4" i="28"/>
  <c r="AB4" i="28"/>
  <c r="U10" i="28"/>
  <c r="Q10" i="28"/>
  <c r="T10" i="28"/>
  <c r="P10" i="28"/>
  <c r="S10" i="28"/>
  <c r="O10" i="28"/>
  <c r="V10" i="28"/>
  <c r="R10" i="28"/>
  <c r="T10" i="27"/>
  <c r="P10" i="27"/>
  <c r="S10" i="27"/>
  <c r="O10" i="27"/>
  <c r="Q10" i="27"/>
  <c r="V10" i="27"/>
  <c r="U10" i="27"/>
  <c r="R10" i="27"/>
  <c r="AF10" i="27"/>
  <c r="AB10" i="27"/>
  <c r="AE10" i="27"/>
  <c r="AA10" i="27"/>
  <c r="AG10" i="27"/>
  <c r="AD10" i="27"/>
  <c r="AC10" i="27"/>
  <c r="Z10" i="27"/>
  <c r="A5" i="27"/>
  <c r="L4" i="27"/>
  <c r="W4" i="27" s="1"/>
  <c r="AE7" i="27"/>
  <c r="AA7" i="27"/>
  <c r="AD7" i="27"/>
  <c r="AC7" i="27"/>
  <c r="AG7" i="27"/>
  <c r="AB7" i="27"/>
  <c r="AF7" i="27"/>
  <c r="Z7" i="27"/>
  <c r="AF10" i="18"/>
  <c r="AB10" i="18"/>
  <c r="AE10" i="18"/>
  <c r="AA10" i="18"/>
  <c r="AG10" i="18"/>
  <c r="AD10" i="18"/>
  <c r="AC10" i="18"/>
  <c r="Z10" i="18"/>
  <c r="A5" i="18"/>
  <c r="L4" i="18"/>
  <c r="W4" i="18" s="1"/>
  <c r="T10" i="18"/>
  <c r="P10" i="18"/>
  <c r="S10" i="18"/>
  <c r="O10" i="18"/>
  <c r="Q10" i="18"/>
  <c r="V10" i="18"/>
  <c r="U10" i="18"/>
  <c r="R10" i="18"/>
  <c r="AE7" i="18"/>
  <c r="AA7" i="18"/>
  <c r="AD7" i="18"/>
  <c r="AC7" i="18"/>
  <c r="AG7" i="18"/>
  <c r="AB7" i="18"/>
  <c r="AF7" i="18"/>
  <c r="Z7" i="18"/>
  <c r="A5" i="13"/>
  <c r="L4" i="13"/>
  <c r="W4" i="13" s="1"/>
  <c r="AE4" i="13"/>
  <c r="AA4" i="13"/>
  <c r="AD4" i="13"/>
  <c r="Z4" i="13"/>
  <c r="AG4" i="13"/>
  <c r="AF4" i="13"/>
  <c r="AC4" i="13"/>
  <c r="AB4" i="13"/>
  <c r="AG10" i="13"/>
  <c r="AC10" i="13"/>
  <c r="AF10" i="13"/>
  <c r="AB10" i="13"/>
  <c r="AA10" i="13"/>
  <c r="AE10" i="13"/>
  <c r="AD10" i="13"/>
  <c r="Z10" i="13"/>
  <c r="AF7" i="13"/>
  <c r="AB7" i="13"/>
  <c r="AE7" i="13"/>
  <c r="AA7" i="13"/>
  <c r="AD7" i="13"/>
  <c r="Z7" i="13"/>
  <c r="AG7" i="13"/>
  <c r="AC7" i="13"/>
  <c r="U10" i="13"/>
  <c r="Q10" i="13"/>
  <c r="T10" i="13"/>
  <c r="P10" i="13"/>
  <c r="S10" i="13"/>
  <c r="O10" i="13"/>
  <c r="R10" i="13"/>
  <c r="V10" i="13"/>
  <c r="AF10" i="11"/>
  <c r="AB10" i="11"/>
  <c r="AE10" i="11"/>
  <c r="AA10" i="11"/>
  <c r="AG10" i="11"/>
  <c r="AD10" i="11"/>
  <c r="AC10" i="11"/>
  <c r="Z10" i="11"/>
  <c r="T10" i="11"/>
  <c r="P10" i="11"/>
  <c r="S10" i="11"/>
  <c r="O10" i="11"/>
  <c r="Q10" i="11"/>
  <c r="V10" i="11"/>
  <c r="U10" i="11"/>
  <c r="R10" i="11"/>
  <c r="AE7" i="11"/>
  <c r="AA7" i="11"/>
  <c r="AD7" i="11"/>
  <c r="AC7" i="11"/>
  <c r="AG7" i="11"/>
  <c r="AB7" i="11"/>
  <c r="AF7" i="11"/>
  <c r="Z7" i="11"/>
  <c r="A5" i="11"/>
  <c r="L4" i="11"/>
  <c r="W4" i="11" s="1"/>
  <c r="AF10" i="14"/>
  <c r="AB10" i="14"/>
  <c r="AE10" i="14"/>
  <c r="AA10" i="14"/>
  <c r="AG10" i="14"/>
  <c r="AD10" i="14"/>
  <c r="AC10" i="14"/>
  <c r="Z10" i="14"/>
  <c r="A5" i="14"/>
  <c r="L4" i="14"/>
  <c r="W4" i="14" s="1"/>
  <c r="T10" i="14"/>
  <c r="P10" i="14"/>
  <c r="S10" i="14"/>
  <c r="O10" i="14"/>
  <c r="Q10" i="14"/>
  <c r="V10" i="14"/>
  <c r="U10" i="14"/>
  <c r="R10" i="14"/>
  <c r="AE7" i="14"/>
  <c r="AA7" i="14"/>
  <c r="AD7" i="14"/>
  <c r="AC7" i="14"/>
  <c r="AG7" i="14"/>
  <c r="AB7" i="14"/>
  <c r="AF7" i="14"/>
  <c r="Z7" i="14"/>
  <c r="A5" i="10"/>
  <c r="L4" i="10"/>
  <c r="W4" i="10" s="1"/>
  <c r="AE7" i="10"/>
  <c r="AA7" i="10"/>
  <c r="AD7" i="10"/>
  <c r="AF7" i="10"/>
  <c r="AC7" i="10"/>
  <c r="AG7" i="10"/>
  <c r="AB7" i="10"/>
  <c r="Z7" i="10"/>
  <c r="AF10" i="10"/>
  <c r="AB10" i="10"/>
  <c r="AE10" i="10"/>
  <c r="AA10" i="10"/>
  <c r="AG10" i="10"/>
  <c r="AD10" i="10"/>
  <c r="AC10" i="10"/>
  <c r="Z10" i="10"/>
  <c r="AD4" i="10"/>
  <c r="Z4" i="10"/>
  <c r="AF4" i="10"/>
  <c r="AA4" i="10"/>
  <c r="AC4" i="10"/>
  <c r="AG4" i="10"/>
  <c r="AE4" i="10"/>
  <c r="AB4" i="10"/>
  <c r="T10" i="10"/>
  <c r="P10" i="10"/>
  <c r="S10" i="10"/>
  <c r="O10" i="10"/>
  <c r="Q10" i="10"/>
  <c r="U10" i="10"/>
  <c r="R10" i="10"/>
  <c r="V10" i="10"/>
  <c r="A5" i="19"/>
  <c r="L4" i="19"/>
  <c r="W4" i="19" s="1"/>
  <c r="AB10" i="19"/>
  <c r="AA10" i="19"/>
  <c r="AG10" i="19"/>
  <c r="T10" i="19"/>
  <c r="P10" i="19"/>
  <c r="S10" i="19"/>
  <c r="O10" i="19"/>
  <c r="V10" i="19"/>
  <c r="U10" i="19"/>
  <c r="R10" i="19"/>
  <c r="Q10" i="19"/>
  <c r="AA7" i="19"/>
  <c r="AG7" i="19"/>
  <c r="AB7" i="19"/>
  <c r="U10" i="6"/>
  <c r="Q10" i="6"/>
  <c r="T10" i="6"/>
  <c r="P10" i="6"/>
  <c r="O10" i="6"/>
  <c r="V10" i="6"/>
  <c r="S10" i="6"/>
  <c r="R10" i="6"/>
  <c r="T7" i="6"/>
  <c r="P7" i="6"/>
  <c r="V7" i="6"/>
  <c r="Q7" i="6"/>
  <c r="U7" i="6"/>
  <c r="O7" i="6"/>
  <c r="S7" i="6"/>
  <c r="R7" i="6"/>
  <c r="A6" i="6"/>
  <c r="L5" i="6"/>
  <c r="W5" i="6" s="1"/>
  <c r="AG10" i="6"/>
  <c r="AC10" i="6"/>
  <c r="AF10" i="6"/>
  <c r="AB10" i="6"/>
  <c r="AE10" i="6"/>
  <c r="AD10" i="6"/>
  <c r="AA10" i="6"/>
  <c r="Z10" i="6"/>
  <c r="I10" i="6"/>
  <c r="E10" i="6"/>
  <c r="H10" i="6"/>
  <c r="D10" i="6"/>
  <c r="G10" i="6"/>
  <c r="F10" i="6"/>
  <c r="K10" i="6"/>
  <c r="J10" i="6"/>
  <c r="AE4" i="6"/>
  <c r="AA4" i="6"/>
  <c r="AC4" i="6"/>
  <c r="AG4" i="6"/>
  <c r="AB4" i="6"/>
  <c r="AF4" i="6"/>
  <c r="Z4" i="6"/>
  <c r="AD4" i="6"/>
  <c r="AF7" i="6"/>
  <c r="AB7" i="6"/>
  <c r="AG7" i="6"/>
  <c r="AA7" i="6"/>
  <c r="AE7" i="6"/>
  <c r="Z7" i="6"/>
  <c r="AD7" i="6"/>
  <c r="AC7" i="6"/>
  <c r="AF7" i="23"/>
  <c r="AB7" i="23"/>
  <c r="AG7" i="23"/>
  <c r="AA7" i="23"/>
  <c r="AE7" i="23"/>
  <c r="Z7" i="23"/>
  <c r="AD7" i="23"/>
  <c r="AC7" i="23"/>
  <c r="U10" i="23"/>
  <c r="Q10" i="23"/>
  <c r="T10" i="23"/>
  <c r="P10" i="23"/>
  <c r="O10" i="23"/>
  <c r="V10" i="23"/>
  <c r="S10" i="23"/>
  <c r="R10" i="23"/>
  <c r="A6" i="23"/>
  <c r="L5" i="23"/>
  <c r="W5" i="23" s="1"/>
  <c r="AE4" i="23"/>
  <c r="AA4" i="23"/>
  <c r="AC4" i="23"/>
  <c r="AG4" i="23"/>
  <c r="AB4" i="23"/>
  <c r="AF4" i="23"/>
  <c r="Z4" i="23"/>
  <c r="AD4" i="23"/>
  <c r="AG10" i="23"/>
  <c r="AC10" i="23"/>
  <c r="AF10" i="23"/>
  <c r="AB10" i="23"/>
  <c r="AE10" i="23"/>
  <c r="AD10" i="23"/>
  <c r="AA10" i="23"/>
  <c r="Z10" i="23"/>
  <c r="T7" i="23"/>
  <c r="P7" i="23"/>
  <c r="V7" i="23"/>
  <c r="Q7" i="23"/>
  <c r="U7" i="23"/>
  <c r="O7" i="23"/>
  <c r="S7" i="23"/>
  <c r="R7" i="23"/>
  <c r="I10" i="23"/>
  <c r="E10" i="23"/>
  <c r="H10" i="23"/>
  <c r="D10" i="23"/>
  <c r="G10" i="23"/>
  <c r="F10" i="23"/>
  <c r="K10" i="23"/>
  <c r="J10" i="23"/>
  <c r="T7" i="12"/>
  <c r="P7" i="12"/>
  <c r="V7" i="12"/>
  <c r="Q7" i="12"/>
  <c r="U7" i="12"/>
  <c r="O7" i="12"/>
  <c r="S7" i="12"/>
  <c r="R7" i="12"/>
  <c r="A6" i="12"/>
  <c r="L5" i="12"/>
  <c r="W5" i="12" s="1"/>
  <c r="AG10" i="12"/>
  <c r="AC10" i="12"/>
  <c r="AF10" i="12"/>
  <c r="AB10" i="12"/>
  <c r="AE10" i="12"/>
  <c r="AD10" i="12"/>
  <c r="AA10" i="12"/>
  <c r="Z10" i="12"/>
  <c r="I10" i="12"/>
  <c r="E10" i="12"/>
  <c r="H10" i="12"/>
  <c r="D10" i="12"/>
  <c r="G10" i="12"/>
  <c r="F10" i="12"/>
  <c r="K10" i="12"/>
  <c r="J10" i="12"/>
  <c r="U10" i="12"/>
  <c r="Q10" i="12"/>
  <c r="T10" i="12"/>
  <c r="P10" i="12"/>
  <c r="O10" i="12"/>
  <c r="V10" i="12"/>
  <c r="S10" i="12"/>
  <c r="R10" i="12"/>
  <c r="AE4" i="12"/>
  <c r="AA4" i="12"/>
  <c r="AC4" i="12"/>
  <c r="AG4" i="12"/>
  <c r="AB4" i="12"/>
  <c r="AF4" i="12"/>
  <c r="Z4" i="12"/>
  <c r="AD4" i="12"/>
  <c r="AF7" i="12"/>
  <c r="AB7" i="12"/>
  <c r="AG7" i="12"/>
  <c r="AA7" i="12"/>
  <c r="AE7" i="12"/>
  <c r="Z7" i="12"/>
  <c r="AD7" i="12"/>
  <c r="AC7" i="12"/>
  <c r="A5" i="9"/>
  <c r="L4" i="9"/>
  <c r="W4" i="9" s="1"/>
  <c r="AF10" i="9"/>
  <c r="AB10" i="9"/>
  <c r="AE10" i="9"/>
  <c r="AA10" i="9"/>
  <c r="AD10" i="9"/>
  <c r="AC10" i="9"/>
  <c r="Z10" i="9"/>
  <c r="AG10" i="9"/>
  <c r="T10" i="9"/>
  <c r="P10" i="9"/>
  <c r="S10" i="9"/>
  <c r="O10" i="9"/>
  <c r="V10" i="9"/>
  <c r="U10" i="9"/>
  <c r="R10" i="9"/>
  <c r="Q10" i="9"/>
  <c r="AE7" i="9"/>
  <c r="AA7" i="9"/>
  <c r="AC7" i="9"/>
  <c r="AG7" i="9"/>
  <c r="AB7" i="9"/>
  <c r="AF7" i="9"/>
  <c r="Z7" i="9"/>
  <c r="AD7" i="9"/>
  <c r="U4" i="8"/>
  <c r="Q4" i="8"/>
  <c r="V4" i="8"/>
  <c r="P4" i="8"/>
  <c r="T4" i="8"/>
  <c r="O4" i="8"/>
  <c r="S4" i="8"/>
  <c r="R4" i="8"/>
  <c r="AF10" i="8"/>
  <c r="AB10" i="8"/>
  <c r="AE10" i="8"/>
  <c r="AA10" i="8"/>
  <c r="Z10" i="8"/>
  <c r="AG10" i="8"/>
  <c r="AD10" i="8"/>
  <c r="AC10" i="8"/>
  <c r="AD4" i="8"/>
  <c r="Z4" i="8"/>
  <c r="AG4" i="8"/>
  <c r="AB4" i="8"/>
  <c r="AF4" i="8"/>
  <c r="AA4" i="8"/>
  <c r="AE4" i="8"/>
  <c r="AC4" i="8"/>
  <c r="T10" i="8"/>
  <c r="P10" i="8"/>
  <c r="S10" i="8"/>
  <c r="O10" i="8"/>
  <c r="R10" i="8"/>
  <c r="Q10" i="8"/>
  <c r="V10" i="8"/>
  <c r="U10" i="8"/>
  <c r="A5" i="8"/>
  <c r="L4" i="8"/>
  <c r="W4" i="8" s="1"/>
  <c r="K7" i="8"/>
  <c r="G7" i="8"/>
  <c r="J7" i="8"/>
  <c r="E7" i="8"/>
  <c r="I7" i="8"/>
  <c r="D7" i="8"/>
  <c r="F7" i="8"/>
  <c r="H7" i="8"/>
  <c r="AE7" i="8"/>
  <c r="AA7" i="8"/>
  <c r="AF7" i="8"/>
  <c r="Z7" i="8"/>
  <c r="AD7" i="8"/>
  <c r="AG7" i="8"/>
  <c r="AB7" i="8"/>
  <c r="AC7" i="8"/>
  <c r="S4" i="35"/>
  <c r="U4" i="35"/>
  <c r="T4" i="35"/>
  <c r="R4" i="35"/>
  <c r="G7" i="35"/>
  <c r="H7" i="35"/>
  <c r="AC7" i="35"/>
  <c r="J4" i="35"/>
  <c r="A5" i="35"/>
  <c r="L4" i="35"/>
  <c r="W4" i="35" s="1"/>
  <c r="U10" i="35"/>
  <c r="Q10" i="35"/>
  <c r="T10" i="35"/>
  <c r="P10" i="35"/>
  <c r="S10" i="35"/>
  <c r="O10" i="35"/>
  <c r="V10" i="35"/>
  <c r="R10" i="35"/>
  <c r="U7" i="35"/>
  <c r="G10" i="35"/>
  <c r="H10" i="35"/>
  <c r="J10" i="35"/>
  <c r="I7" i="35"/>
  <c r="AF10" i="35"/>
  <c r="AE4" i="35"/>
  <c r="AA4" i="35"/>
  <c r="AD4" i="35"/>
  <c r="Z4" i="35"/>
  <c r="AC4" i="35"/>
  <c r="AG4" i="35"/>
  <c r="AF4" i="35"/>
  <c r="AB4" i="35"/>
  <c r="AF7" i="35"/>
  <c r="AB7" i="35"/>
  <c r="AE7" i="35"/>
  <c r="AA7" i="35"/>
  <c r="AG7" i="35"/>
  <c r="AD7" i="35"/>
  <c r="Z7" i="35"/>
  <c r="M2" i="25"/>
  <c r="AE7" i="16"/>
  <c r="AA7" i="16"/>
  <c r="AG7" i="16"/>
  <c r="AC7" i="16"/>
  <c r="AD7" i="16"/>
  <c r="Z7" i="16"/>
  <c r="AF7" i="16"/>
  <c r="AB7" i="16"/>
  <c r="G2" i="32"/>
  <c r="R5" i="32"/>
  <c r="H8" i="32"/>
  <c r="T2" i="32"/>
  <c r="J9" i="32"/>
  <c r="K8" i="32"/>
  <c r="AC5" i="32"/>
  <c r="G8" i="32"/>
  <c r="J8" i="32"/>
  <c r="A3" i="32"/>
  <c r="L2" i="32"/>
  <c r="W2" i="32" s="1"/>
  <c r="X6" i="32"/>
  <c r="AG5" i="32"/>
  <c r="AB5" i="32"/>
  <c r="AD5" i="32"/>
  <c r="V8" i="32"/>
  <c r="S8" i="32"/>
  <c r="Z8" i="32"/>
  <c r="AC8" i="32"/>
  <c r="M9" i="32"/>
  <c r="B10" i="32"/>
  <c r="H5" i="32"/>
  <c r="G5" i="32"/>
  <c r="R8" i="32"/>
  <c r="Q2" i="32"/>
  <c r="AD2" i="32"/>
  <c r="Z2" i="32"/>
  <c r="AE2" i="32"/>
  <c r="I5" i="32"/>
  <c r="E5" i="32"/>
  <c r="Z5" i="32"/>
  <c r="AE5" i="32"/>
  <c r="B7" i="32"/>
  <c r="O8" i="32"/>
  <c r="T8" i="32"/>
  <c r="R2" i="32"/>
  <c r="G6" i="32"/>
  <c r="I6" i="32"/>
  <c r="AC3" i="32"/>
  <c r="AD3" i="32"/>
  <c r="H2" i="32"/>
  <c r="D2" i="32"/>
  <c r="O2" i="32"/>
  <c r="AA2" i="32"/>
  <c r="AF2" i="32"/>
  <c r="M4" i="32"/>
  <c r="X4" i="32"/>
  <c r="U5" i="32"/>
  <c r="AA5" i="32"/>
  <c r="AF5" i="32"/>
  <c r="M7" i="32"/>
  <c r="P8" i="32"/>
  <c r="U8" i="32"/>
  <c r="AA8" i="32"/>
  <c r="X9" i="32"/>
  <c r="J5" i="32"/>
  <c r="AD8" i="32"/>
  <c r="S2" i="32"/>
  <c r="AE8" i="32"/>
  <c r="U2" i="32"/>
  <c r="Q5" i="32"/>
  <c r="F8" i="32"/>
  <c r="J2" i="32"/>
  <c r="I2" i="32"/>
  <c r="T5" i="32"/>
  <c r="AF8" i="32"/>
  <c r="AB5" i="31" a="1"/>
  <c r="AB5" i="31" s="1"/>
  <c r="W4" i="31" a="1"/>
  <c r="W4" i="31" s="1"/>
  <c r="R5" i="31" a="1"/>
  <c r="R5" i="31" s="1"/>
  <c r="O2" i="31" a="1"/>
  <c r="O2" i="31" s="1"/>
  <c r="N5" i="31" a="1"/>
  <c r="N5" i="31" s="1"/>
  <c r="U5" i="31" a="1"/>
  <c r="U5" i="31" s="1"/>
  <c r="Z5" i="31" a="1"/>
  <c r="Z5" i="31" s="1"/>
  <c r="Y5" i="31" a="1"/>
  <c r="Y5" i="31" s="1"/>
  <c r="V5" i="31" a="1"/>
  <c r="V5" i="31" s="1"/>
  <c r="O5" i="31" a="1"/>
  <c r="O5" i="31" s="1"/>
  <c r="AA4" i="31" a="1"/>
  <c r="AA4" i="31" s="1"/>
  <c r="Y4" i="31" a="1"/>
  <c r="Y4" i="31" s="1"/>
  <c r="V4" i="31" a="1"/>
  <c r="V4" i="31" s="1"/>
  <c r="T4" i="31" a="1"/>
  <c r="T4" i="31" s="1"/>
  <c r="P4" i="31" a="1"/>
  <c r="P4" i="31" s="1"/>
  <c r="O4" i="31" a="1"/>
  <c r="O4" i="31" s="1"/>
  <c r="AA3" i="31" a="1"/>
  <c r="AA3" i="31" s="1"/>
  <c r="Y3" i="31" a="1"/>
  <c r="Y3" i="31" s="1"/>
  <c r="V3" i="31" a="1"/>
  <c r="V3" i="31" s="1"/>
  <c r="T3" i="31" a="1"/>
  <c r="T3" i="31" s="1"/>
  <c r="P3" i="31" a="1"/>
  <c r="P3" i="31" s="1"/>
  <c r="O3" i="31" a="1"/>
  <c r="O3" i="31" s="1"/>
  <c r="AA2" i="31" a="1"/>
  <c r="AA2" i="31" s="1"/>
  <c r="Y2" i="31" a="1"/>
  <c r="Y2" i="31" s="1"/>
  <c r="X2" i="31" a="1"/>
  <c r="X2" i="31" s="1"/>
  <c r="W2" i="31" a="1"/>
  <c r="W2" i="31" s="1"/>
  <c r="V2" i="31" a="1"/>
  <c r="V2" i="31" s="1"/>
  <c r="U2" i="31" a="1"/>
  <c r="U2" i="31" s="1"/>
  <c r="T2" i="31" a="1"/>
  <c r="T2" i="31" s="1"/>
  <c r="P2" i="31" a="1"/>
  <c r="P2" i="31" s="1"/>
  <c r="N2" i="31" a="1"/>
  <c r="N2" i="31" s="1"/>
  <c r="M2" i="31" a="1"/>
  <c r="M2" i="31" s="1"/>
  <c r="H33" i="29"/>
  <c r="H32" i="29"/>
  <c r="H16" i="29"/>
  <c r="H15" i="29"/>
  <c r="L31" i="29"/>
  <c r="H31" i="29"/>
  <c r="Q31" i="29"/>
  <c r="P31" i="29"/>
  <c r="M31" i="29"/>
  <c r="I31" i="29"/>
  <c r="F31" i="29"/>
  <c r="E31" i="29"/>
  <c r="L9" i="29" l="1"/>
  <c r="W9" i="29" s="1"/>
  <c r="A10" i="29"/>
  <c r="L10" i="29" s="1"/>
  <c r="W10" i="29" s="1"/>
  <c r="A6" i="4"/>
  <c r="L5" i="4"/>
  <c r="W5" i="4" s="1"/>
  <c r="A6" i="28"/>
  <c r="L5" i="28"/>
  <c r="W5" i="28" s="1"/>
  <c r="A6" i="27"/>
  <c r="L5" i="27"/>
  <c r="W5" i="27" s="1"/>
  <c r="A6" i="18"/>
  <c r="L5" i="18"/>
  <c r="W5" i="18" s="1"/>
  <c r="A6" i="13"/>
  <c r="L5" i="13"/>
  <c r="W5" i="13" s="1"/>
  <c r="A6" i="11"/>
  <c r="L5" i="11"/>
  <c r="W5" i="11" s="1"/>
  <c r="A6" i="14"/>
  <c r="L5" i="14"/>
  <c r="W5" i="14" s="1"/>
  <c r="A6" i="10"/>
  <c r="L5" i="10"/>
  <c r="W5" i="10" s="1"/>
  <c r="L5" i="19"/>
  <c r="W5" i="19" s="1"/>
  <c r="A6" i="19"/>
  <c r="A7" i="6"/>
  <c r="L6" i="6"/>
  <c r="W6" i="6" s="1"/>
  <c r="A7" i="23"/>
  <c r="L6" i="23"/>
  <c r="W6" i="23" s="1"/>
  <c r="A7" i="12"/>
  <c r="L6" i="12"/>
  <c r="W6" i="12" s="1"/>
  <c r="L5" i="9"/>
  <c r="W5" i="9" s="1"/>
  <c r="A6" i="9"/>
  <c r="A6" i="8"/>
  <c r="L5" i="8"/>
  <c r="W5" i="8" s="1"/>
  <c r="A6" i="35"/>
  <c r="L5" i="35"/>
  <c r="W5" i="35" s="1"/>
  <c r="AE4" i="32"/>
  <c r="H6" i="32"/>
  <c r="T7" i="32"/>
  <c r="U7" i="32"/>
  <c r="H7" i="32"/>
  <c r="J7" i="32"/>
  <c r="R7" i="32"/>
  <c r="AF6" i="32"/>
  <c r="AE6" i="32"/>
  <c r="AD6" i="32"/>
  <c r="AC6" i="32"/>
  <c r="H3" i="32"/>
  <c r="G3" i="32"/>
  <c r="I3" i="32"/>
  <c r="J3" i="32"/>
  <c r="AD9" i="32"/>
  <c r="X10" i="32"/>
  <c r="AF9" i="32"/>
  <c r="AC9" i="32"/>
  <c r="M10" i="32"/>
  <c r="V9" i="32"/>
  <c r="R9" i="32"/>
  <c r="T9" i="32"/>
  <c r="U9" i="32"/>
  <c r="S9" i="32"/>
  <c r="G10" i="32"/>
  <c r="AE3" i="32"/>
  <c r="S6" i="32"/>
  <c r="T6" i="32"/>
  <c r="R6" i="32"/>
  <c r="U6" i="32"/>
  <c r="H9" i="32"/>
  <c r="G9" i="32"/>
  <c r="I7" i="32"/>
  <c r="AE9" i="32"/>
  <c r="A4" i="32"/>
  <c r="L3" i="32"/>
  <c r="W3" i="32" s="1"/>
  <c r="AF3" i="32"/>
  <c r="J6" i="32"/>
  <c r="X7" i="32"/>
  <c r="AD4" i="32"/>
  <c r="S7" i="32"/>
  <c r="R3" i="32"/>
  <c r="U3" i="32"/>
  <c r="T3" i="32"/>
  <c r="S3" i="32"/>
  <c r="I9" i="32"/>
  <c r="H10" i="32"/>
  <c r="J10" i="32"/>
  <c r="U3" i="31" a="1"/>
  <c r="U3" i="31" s="1"/>
  <c r="U4" i="31" a="1"/>
  <c r="U4" i="31" s="1"/>
  <c r="Q5" i="31" a="1"/>
  <c r="Q5" i="31" s="1"/>
  <c r="W5" i="31" a="1"/>
  <c r="W5" i="31" s="1"/>
  <c r="Q2" i="31" a="1"/>
  <c r="Q2" i="31" s="1"/>
  <c r="S2" i="31" a="1"/>
  <c r="S2" i="31" s="1"/>
  <c r="M3" i="31" a="1"/>
  <c r="M3" i="31" s="1"/>
  <c r="Q3" i="31" a="1"/>
  <c r="Q3" i="31" s="1"/>
  <c r="M4" i="31" a="1"/>
  <c r="M4" i="31" s="1"/>
  <c r="Q4" i="31" a="1"/>
  <c r="Q4" i="31" s="1"/>
  <c r="M5" i="31" a="1"/>
  <c r="M5" i="31" s="1"/>
  <c r="S5" i="31" a="1"/>
  <c r="S5" i="31" s="1"/>
  <c r="N3" i="31" a="1"/>
  <c r="N3" i="31" s="1"/>
  <c r="S3" i="31" a="1"/>
  <c r="S3" i="31" s="1"/>
  <c r="W3" i="31" a="1"/>
  <c r="W3" i="31" s="1"/>
  <c r="N4" i="31" a="1"/>
  <c r="N4" i="31" s="1"/>
  <c r="S4" i="31" a="1"/>
  <c r="S4" i="31" s="1"/>
  <c r="AA5" i="31" a="1"/>
  <c r="AA5" i="31" s="1"/>
  <c r="AB2" i="31" a="1"/>
  <c r="AB2" i="31" s="1"/>
  <c r="X3" i="31" a="1"/>
  <c r="X3" i="31" s="1"/>
  <c r="AB3" i="31" a="1"/>
  <c r="AB3" i="31" s="1"/>
  <c r="X4" i="31" a="1"/>
  <c r="X4" i="31" s="1"/>
  <c r="AB4" i="31" a="1"/>
  <c r="AB4" i="31" s="1"/>
  <c r="P5" i="31" a="1"/>
  <c r="P5" i="31" s="1"/>
  <c r="T5" i="31" a="1"/>
  <c r="T5" i="31" s="1"/>
  <c r="X5" i="31" a="1"/>
  <c r="X5" i="31" s="1"/>
  <c r="R2" i="31" a="1"/>
  <c r="R2" i="31" s="1"/>
  <c r="Z2" i="31" a="1"/>
  <c r="Z2" i="31" s="1"/>
  <c r="R3" i="31" a="1"/>
  <c r="R3" i="31" s="1"/>
  <c r="Z3" i="31" a="1"/>
  <c r="Z3" i="31" s="1"/>
  <c r="R4" i="31" a="1"/>
  <c r="R4" i="31" s="1"/>
  <c r="Z4" i="31" a="1"/>
  <c r="Z4" i="31" s="1"/>
  <c r="J31" i="29"/>
  <c r="N31" i="29"/>
  <c r="G31" i="29"/>
  <c r="K31" i="29"/>
  <c r="O31" i="29"/>
  <c r="L6" i="4" l="1"/>
  <c r="W6" i="4" s="1"/>
  <c r="A7" i="4"/>
  <c r="L6" i="28"/>
  <c r="W6" i="28" s="1"/>
  <c r="A7" i="28"/>
  <c r="L6" i="27"/>
  <c r="W6" i="27" s="1"/>
  <c r="A7" i="27"/>
  <c r="L6" i="18"/>
  <c r="W6" i="18" s="1"/>
  <c r="A7" i="18"/>
  <c r="L6" i="13"/>
  <c r="W6" i="13" s="1"/>
  <c r="A7" i="13"/>
  <c r="L6" i="11"/>
  <c r="W6" i="11" s="1"/>
  <c r="A7" i="11"/>
  <c r="L6" i="14"/>
  <c r="W6" i="14" s="1"/>
  <c r="A7" i="14"/>
  <c r="L6" i="10"/>
  <c r="W6" i="10" s="1"/>
  <c r="A7" i="10"/>
  <c r="L6" i="19"/>
  <c r="W6" i="19" s="1"/>
  <c r="A7" i="19"/>
  <c r="L7" i="6"/>
  <c r="W7" i="6" s="1"/>
  <c r="A8" i="6"/>
  <c r="L7" i="23"/>
  <c r="W7" i="23" s="1"/>
  <c r="A8" i="23"/>
  <c r="L7" i="12"/>
  <c r="W7" i="12" s="1"/>
  <c r="A8" i="12"/>
  <c r="L6" i="9"/>
  <c r="W6" i="9" s="1"/>
  <c r="A7" i="9"/>
  <c r="L6" i="8"/>
  <c r="W6" i="8" s="1"/>
  <c r="A7" i="8"/>
  <c r="L6" i="35"/>
  <c r="W6" i="35" s="1"/>
  <c r="A7" i="35"/>
  <c r="M3" i="25" a="1"/>
  <c r="M3" i="25" s="1"/>
  <c r="I10" i="32"/>
  <c r="AC10" i="32"/>
  <c r="G7" i="32"/>
  <c r="AC4" i="32"/>
  <c r="AD10" i="32"/>
  <c r="U4" i="32"/>
  <c r="S4" i="32"/>
  <c r="R4" i="32"/>
  <c r="T4" i="32"/>
  <c r="AE7" i="32"/>
  <c r="AF7" i="32"/>
  <c r="J4" i="32"/>
  <c r="I4" i="32"/>
  <c r="H4" i="32"/>
  <c r="G4" i="32"/>
  <c r="AF4" i="32"/>
  <c r="AD7" i="32"/>
  <c r="AC7" i="32"/>
  <c r="AF10" i="32"/>
  <c r="AE10" i="32"/>
  <c r="U10" i="32"/>
  <c r="S10" i="32"/>
  <c r="T10" i="32"/>
  <c r="R10" i="32"/>
  <c r="V10" i="32"/>
  <c r="A5" i="32"/>
  <c r="L4" i="32"/>
  <c r="W4" i="32" s="1"/>
  <c r="A8" i="4" l="1"/>
  <c r="L7" i="4"/>
  <c r="W7" i="4" s="1"/>
  <c r="L7" i="28"/>
  <c r="W7" i="28" s="1"/>
  <c r="A8" i="28"/>
  <c r="A8" i="27"/>
  <c r="L7" i="27"/>
  <c r="W7" i="27" s="1"/>
  <c r="A8" i="18"/>
  <c r="L7" i="18"/>
  <c r="W7" i="18" s="1"/>
  <c r="L7" i="13"/>
  <c r="W7" i="13" s="1"/>
  <c r="A8" i="13"/>
  <c r="A8" i="11"/>
  <c r="L7" i="11"/>
  <c r="W7" i="11" s="1"/>
  <c r="A8" i="14"/>
  <c r="L7" i="14"/>
  <c r="W7" i="14" s="1"/>
  <c r="A8" i="10"/>
  <c r="L7" i="10"/>
  <c r="W7" i="10" s="1"/>
  <c r="A8" i="19"/>
  <c r="L7" i="19"/>
  <c r="W7" i="19" s="1"/>
  <c r="A9" i="6"/>
  <c r="L8" i="6"/>
  <c r="W8" i="6" s="1"/>
  <c r="A9" i="23"/>
  <c r="L8" i="23"/>
  <c r="W8" i="23" s="1"/>
  <c r="A9" i="12"/>
  <c r="L8" i="12"/>
  <c r="W8" i="12" s="1"/>
  <c r="A8" i="9"/>
  <c r="L7" i="9"/>
  <c r="W7" i="9" s="1"/>
  <c r="L7" i="8"/>
  <c r="W7" i="8" s="1"/>
  <c r="A8" i="8"/>
  <c r="L7" i="35"/>
  <c r="W7" i="35" s="1"/>
  <c r="A8" i="35"/>
  <c r="L5" i="32"/>
  <c r="W5" i="32" s="1"/>
  <c r="A6" i="32"/>
  <c r="A9" i="4" l="1"/>
  <c r="L8" i="4"/>
  <c r="W8" i="4" s="1"/>
  <c r="A9" i="28"/>
  <c r="L8" i="28"/>
  <c r="W8" i="28" s="1"/>
  <c r="A9" i="27"/>
  <c r="L8" i="27"/>
  <c r="W8" i="27" s="1"/>
  <c r="A9" i="18"/>
  <c r="L8" i="18"/>
  <c r="W8" i="18" s="1"/>
  <c r="A9" i="13"/>
  <c r="L8" i="13"/>
  <c r="W8" i="13" s="1"/>
  <c r="A9" i="11"/>
  <c r="L8" i="11"/>
  <c r="W8" i="11" s="1"/>
  <c r="A9" i="14"/>
  <c r="L8" i="14"/>
  <c r="W8" i="14" s="1"/>
  <c r="A9" i="10"/>
  <c r="L8" i="10"/>
  <c r="W8" i="10" s="1"/>
  <c r="A9" i="19"/>
  <c r="L8" i="19"/>
  <c r="W8" i="19" s="1"/>
  <c r="A10" i="6"/>
  <c r="L10" i="6" s="1"/>
  <c r="W10" i="6" s="1"/>
  <c r="L9" i="6"/>
  <c r="W9" i="6" s="1"/>
  <c r="A10" i="23"/>
  <c r="L10" i="23" s="1"/>
  <c r="W10" i="23" s="1"/>
  <c r="L9" i="23"/>
  <c r="W9" i="23" s="1"/>
  <c r="A10" i="12"/>
  <c r="L10" i="12" s="1"/>
  <c r="W10" i="12" s="1"/>
  <c r="L9" i="12"/>
  <c r="W9" i="12" s="1"/>
  <c r="A9" i="9"/>
  <c r="L8" i="9"/>
  <c r="W8" i="9" s="1"/>
  <c r="A9" i="8"/>
  <c r="L8" i="8"/>
  <c r="W8" i="8" s="1"/>
  <c r="A9" i="35"/>
  <c r="L8" i="35"/>
  <c r="W8" i="35" s="1"/>
  <c r="L6" i="32"/>
  <c r="W6" i="32" s="1"/>
  <c r="A7" i="32"/>
  <c r="L9" i="4" l="1"/>
  <c r="W9" i="4" s="1"/>
  <c r="A10" i="4"/>
  <c r="L10" i="4" s="1"/>
  <c r="W10" i="4" s="1"/>
  <c r="A10" i="28"/>
  <c r="L10" i="28" s="1"/>
  <c r="W10" i="28" s="1"/>
  <c r="L9" i="28"/>
  <c r="W9" i="28" s="1"/>
  <c r="L9" i="27"/>
  <c r="W9" i="27" s="1"/>
  <c r="A10" i="27"/>
  <c r="L10" i="27" s="1"/>
  <c r="W10" i="27" s="1"/>
  <c r="L9" i="18"/>
  <c r="W9" i="18" s="1"/>
  <c r="A10" i="18"/>
  <c r="L10" i="18" s="1"/>
  <c r="W10" i="18" s="1"/>
  <c r="A10" i="13"/>
  <c r="L10" i="13" s="1"/>
  <c r="W10" i="13" s="1"/>
  <c r="L9" i="13"/>
  <c r="W9" i="13" s="1"/>
  <c r="L9" i="11"/>
  <c r="W9" i="11" s="1"/>
  <c r="A10" i="11"/>
  <c r="L10" i="11" s="1"/>
  <c r="W10" i="11" s="1"/>
  <c r="L9" i="14"/>
  <c r="W9" i="14" s="1"/>
  <c r="A10" i="14"/>
  <c r="L10" i="14" s="1"/>
  <c r="W10" i="14" s="1"/>
  <c r="L9" i="10"/>
  <c r="W9" i="10" s="1"/>
  <c r="A10" i="10"/>
  <c r="L10" i="10" s="1"/>
  <c r="W10" i="10" s="1"/>
  <c r="L9" i="19"/>
  <c r="W9" i="19" s="1"/>
  <c r="A10" i="19"/>
  <c r="L10" i="19" s="1"/>
  <c r="W10" i="19" s="1"/>
  <c r="L9" i="9"/>
  <c r="W9" i="9" s="1"/>
  <c r="A10" i="9"/>
  <c r="L10" i="9" s="1"/>
  <c r="W10" i="9" s="1"/>
  <c r="L9" i="8"/>
  <c r="W9" i="8" s="1"/>
  <c r="A10" i="8"/>
  <c r="L10" i="8" s="1"/>
  <c r="W10" i="8" s="1"/>
  <c r="A10" i="35"/>
  <c r="L10" i="35" s="1"/>
  <c r="W10" i="35" s="1"/>
  <c r="L9" i="35"/>
  <c r="W9" i="35" s="1"/>
  <c r="A8" i="32"/>
  <c r="L7" i="32"/>
  <c r="W7" i="32" s="1"/>
  <c r="A9" i="32" l="1"/>
  <c r="L8" i="32"/>
  <c r="W8" i="32" s="1"/>
  <c r="A10" i="32" l="1"/>
  <c r="L10" i="32" s="1"/>
  <c r="W10" i="32" s="1"/>
  <c r="L9" i="32"/>
  <c r="W9" i="32" s="1"/>
  <c r="Q31" i="4" l="1"/>
  <c r="P31" i="4"/>
  <c r="O31" i="4"/>
  <c r="N31" i="4"/>
  <c r="M31" i="4"/>
  <c r="L31" i="4"/>
  <c r="K31" i="4"/>
  <c r="J31" i="4"/>
  <c r="I31" i="4"/>
  <c r="H31" i="4"/>
  <c r="G31" i="4"/>
  <c r="F31" i="4"/>
  <c r="E31" i="4"/>
  <c r="J33" i="28"/>
  <c r="J32" i="28"/>
  <c r="J16" i="28"/>
  <c r="J15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Q31" i="27" l="1"/>
  <c r="P31" i="27"/>
  <c r="O31" i="27"/>
  <c r="N31" i="27"/>
  <c r="M31" i="27"/>
  <c r="L31" i="27"/>
  <c r="K31" i="27"/>
  <c r="J31" i="27"/>
  <c r="I31" i="27"/>
  <c r="H31" i="27"/>
  <c r="G31" i="27"/>
  <c r="F31" i="27"/>
  <c r="E31" i="27"/>
  <c r="Q31" i="18" l="1"/>
  <c r="P31" i="18"/>
  <c r="O31" i="18"/>
  <c r="N31" i="18"/>
  <c r="M31" i="18"/>
  <c r="L31" i="18"/>
  <c r="K31" i="18"/>
  <c r="J31" i="18"/>
  <c r="I31" i="18"/>
  <c r="H31" i="18"/>
  <c r="G31" i="18"/>
  <c r="F31" i="18"/>
  <c r="E31" i="18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Q31" i="9"/>
  <c r="P31" i="24"/>
  <c r="Q31" i="24"/>
  <c r="Q31" i="8"/>
  <c r="AG10" i="24"/>
  <c r="AG7" i="24"/>
  <c r="AG4" i="24"/>
  <c r="AG9" i="24"/>
  <c r="AG6" i="24"/>
  <c r="AG3" i="24"/>
  <c r="AG8" i="24"/>
  <c r="AG5" i="24"/>
  <c r="AG2" i="24"/>
  <c r="V7" i="24"/>
  <c r="V4" i="24"/>
  <c r="U9" i="24"/>
  <c r="V6" i="24"/>
  <c r="V3" i="24"/>
  <c r="V5" i="24"/>
  <c r="V2" i="24"/>
  <c r="K10" i="24"/>
  <c r="K7" i="24"/>
  <c r="K6" i="24"/>
  <c r="K3" i="24"/>
  <c r="K8" i="24"/>
  <c r="K5" i="24"/>
  <c r="K2" i="24"/>
  <c r="J10" i="24"/>
  <c r="J9" i="24"/>
  <c r="J8" i="24"/>
  <c r="I9" i="24"/>
  <c r="I10" i="24"/>
  <c r="K9" i="24"/>
  <c r="I8" i="24"/>
  <c r="H8" i="24"/>
  <c r="K4" i="24"/>
  <c r="O59" i="24"/>
  <c r="N59" i="24"/>
  <c r="M59" i="24"/>
  <c r="L59" i="24"/>
  <c r="K59" i="24"/>
  <c r="J59" i="24"/>
  <c r="I59" i="24"/>
  <c r="H59" i="24"/>
  <c r="G59" i="24"/>
  <c r="F59" i="24"/>
  <c r="E59" i="24"/>
  <c r="V9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V8" i="24" s="1"/>
  <c r="Q27" i="24"/>
  <c r="Q31" i="19"/>
  <c r="Q46" i="19" s="1"/>
  <c r="P31" i="19"/>
  <c r="O31" i="19"/>
  <c r="N31" i="19"/>
  <c r="M31" i="19"/>
  <c r="L31" i="19"/>
  <c r="P31" i="9"/>
  <c r="O31" i="9"/>
  <c r="N31" i="9"/>
  <c r="M31" i="9"/>
  <c r="L31" i="9"/>
  <c r="K31" i="9"/>
  <c r="J31" i="9"/>
  <c r="I31" i="9"/>
  <c r="H31" i="9"/>
  <c r="G31" i="9"/>
  <c r="F31" i="9"/>
  <c r="E31" i="9"/>
  <c r="AF6" i="24"/>
  <c r="AF10" i="24"/>
  <c r="AF7" i="24"/>
  <c r="AF4" i="24"/>
  <c r="AF9" i="24"/>
  <c r="AF3" i="24"/>
  <c r="AF8" i="24"/>
  <c r="AF5" i="24"/>
  <c r="AF2" i="24"/>
  <c r="AE5" i="24"/>
  <c r="AE10" i="24"/>
  <c r="AE7" i="24"/>
  <c r="AE4" i="24"/>
  <c r="AE9" i="24"/>
  <c r="AE6" i="24"/>
  <c r="AE3" i="24"/>
  <c r="AE8" i="24"/>
  <c r="AE2" i="24"/>
  <c r="AD7" i="24"/>
  <c r="AD8" i="24"/>
  <c r="AD10" i="24"/>
  <c r="AD9" i="24"/>
  <c r="AD6" i="24"/>
  <c r="AD5" i="24"/>
  <c r="AD4" i="24"/>
  <c r="AD3" i="24"/>
  <c r="AD2" i="24"/>
  <c r="AC8" i="24"/>
  <c r="AC5" i="24"/>
  <c r="AC2" i="24"/>
  <c r="U8" i="24"/>
  <c r="U10" i="24"/>
  <c r="T7" i="24"/>
  <c r="T6" i="24"/>
  <c r="T5" i="24"/>
  <c r="T4" i="24"/>
  <c r="T3" i="24"/>
  <c r="T2" i="24"/>
  <c r="S4" i="24"/>
  <c r="S3" i="24"/>
  <c r="S2" i="24"/>
  <c r="O2" i="24"/>
  <c r="Q53" i="24"/>
  <c r="Q49" i="24"/>
  <c r="I53" i="24"/>
  <c r="M53" i="24"/>
  <c r="F54" i="24"/>
  <c r="I54" i="24"/>
  <c r="J54" i="24"/>
  <c r="M54" i="24"/>
  <c r="N54" i="24"/>
  <c r="E53" i="24"/>
  <c r="P49" i="24"/>
  <c r="P54" i="24" s="1"/>
  <c r="O49" i="24"/>
  <c r="O54" i="24" s="1"/>
  <c r="N49" i="24"/>
  <c r="N53" i="24" s="1"/>
  <c r="M49" i="24"/>
  <c r="M52" i="24" s="1"/>
  <c r="L49" i="24"/>
  <c r="L54" i="24" s="1"/>
  <c r="K49" i="24"/>
  <c r="K54" i="24" s="1"/>
  <c r="J49" i="24"/>
  <c r="J53" i="24" s="1"/>
  <c r="I49" i="24"/>
  <c r="H49" i="24"/>
  <c r="H54" i="24" s="1"/>
  <c r="G49" i="24"/>
  <c r="G54" i="24" s="1"/>
  <c r="F49" i="24"/>
  <c r="F53" i="24" s="1"/>
  <c r="E49" i="24"/>
  <c r="E54" i="24" s="1"/>
  <c r="O51" i="24"/>
  <c r="M51" i="24"/>
  <c r="L51" i="24"/>
  <c r="H51" i="24"/>
  <c r="O50" i="24"/>
  <c r="L50" i="24"/>
  <c r="H50" i="24"/>
  <c r="P52" i="24"/>
  <c r="O31" i="24"/>
  <c r="N31" i="24"/>
  <c r="M31" i="24"/>
  <c r="M50" i="24" s="1"/>
  <c r="L31" i="24"/>
  <c r="L52" i="24" s="1"/>
  <c r="K31" i="24"/>
  <c r="J31" i="24"/>
  <c r="I31" i="24"/>
  <c r="H31" i="24"/>
  <c r="H52" i="24" s="1"/>
  <c r="G31" i="24"/>
  <c r="F31" i="24"/>
  <c r="E31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Q18" i="24"/>
  <c r="P18" i="24"/>
  <c r="Q25" i="24" s="1"/>
  <c r="O18" i="24"/>
  <c r="N18" i="24"/>
  <c r="M18" i="24"/>
  <c r="L18" i="24"/>
  <c r="M25" i="24" s="1"/>
  <c r="K18" i="24"/>
  <c r="J18" i="24"/>
  <c r="I18" i="24"/>
  <c r="H18" i="24"/>
  <c r="I25" i="24" s="1"/>
  <c r="G18" i="24"/>
  <c r="F18" i="24"/>
  <c r="E18" i="24"/>
  <c r="X8" i="24"/>
  <c r="AB8" i="24" s="1"/>
  <c r="M8" i="24"/>
  <c r="B8" i="24"/>
  <c r="Y7" i="24"/>
  <c r="Y10" i="24" s="1"/>
  <c r="N7" i="24"/>
  <c r="N10" i="24" s="1"/>
  <c r="C7" i="24"/>
  <c r="C10" i="24" s="1"/>
  <c r="Y6" i="24"/>
  <c r="Y9" i="24" s="1"/>
  <c r="N6" i="24"/>
  <c r="N9" i="24" s="1"/>
  <c r="C6" i="24"/>
  <c r="C9" i="24" s="1"/>
  <c r="Y5" i="24"/>
  <c r="Y8" i="24" s="1"/>
  <c r="X5" i="24"/>
  <c r="AA5" i="24" s="1"/>
  <c r="P5" i="24"/>
  <c r="N5" i="24"/>
  <c r="N8" i="24" s="1"/>
  <c r="M5" i="24"/>
  <c r="M6" i="24" s="1"/>
  <c r="C5" i="24"/>
  <c r="C8" i="24" s="1"/>
  <c r="B5" i="24"/>
  <c r="B4" i="24"/>
  <c r="B3" i="24"/>
  <c r="X2" i="24"/>
  <c r="M2" i="24"/>
  <c r="M3" i="24" s="1"/>
  <c r="B2" i="24"/>
  <c r="A1" i="24"/>
  <c r="A2" i="24" s="1"/>
  <c r="Q50" i="24" l="1"/>
  <c r="Q52" i="24"/>
  <c r="P50" i="24"/>
  <c r="P51" i="24"/>
  <c r="P59" i="24"/>
  <c r="V10" i="24" s="1"/>
  <c r="G50" i="24"/>
  <c r="G51" i="24"/>
  <c r="K51" i="24"/>
  <c r="P53" i="24"/>
  <c r="L53" i="24"/>
  <c r="H53" i="24"/>
  <c r="O52" i="24"/>
  <c r="G52" i="24"/>
  <c r="Q54" i="24"/>
  <c r="O53" i="24"/>
  <c r="K53" i="24"/>
  <c r="G53" i="24"/>
  <c r="E2" i="24"/>
  <c r="F24" i="24"/>
  <c r="B6" i="24"/>
  <c r="B9" i="24"/>
  <c r="M57" i="24"/>
  <c r="F26" i="24"/>
  <c r="J26" i="24"/>
  <c r="N26" i="24"/>
  <c r="U2" i="24" s="1"/>
  <c r="H24" i="24"/>
  <c r="D5" i="24"/>
  <c r="F2" i="24"/>
  <c r="L24" i="24"/>
  <c r="H5" i="24" s="1"/>
  <c r="H25" i="24"/>
  <c r="L25" i="24"/>
  <c r="I5" i="24" s="1"/>
  <c r="P25" i="24"/>
  <c r="T8" i="24" s="1"/>
  <c r="D8" i="24"/>
  <c r="E8" i="24"/>
  <c r="F5" i="24"/>
  <c r="P24" i="24"/>
  <c r="S8" i="24" s="1"/>
  <c r="G24" i="24"/>
  <c r="F25" i="24"/>
  <c r="G25" i="24"/>
  <c r="G26" i="24"/>
  <c r="K24" i="24"/>
  <c r="H2" i="24" s="1"/>
  <c r="K25" i="24"/>
  <c r="I2" i="24" s="1"/>
  <c r="I24" i="24"/>
  <c r="K26" i="24"/>
  <c r="J2" i="24" s="1"/>
  <c r="J25" i="24"/>
  <c r="O24" i="24"/>
  <c r="S5" i="24" s="1"/>
  <c r="O25" i="24"/>
  <c r="M24" i="24"/>
  <c r="O26" i="24"/>
  <c r="U5" i="24" s="1"/>
  <c r="N25" i="24"/>
  <c r="N58" i="24"/>
  <c r="U4" i="24" s="1"/>
  <c r="H26" i="24"/>
  <c r="L26" i="24"/>
  <c r="J5" i="24" s="1"/>
  <c r="Z5" i="24"/>
  <c r="J24" i="24"/>
  <c r="N24" i="24"/>
  <c r="I26" i="24"/>
  <c r="M26" i="24"/>
  <c r="Q6" i="24"/>
  <c r="I50" i="24"/>
  <c r="O3" i="24"/>
  <c r="D3" i="24"/>
  <c r="Q5" i="24"/>
  <c r="P2" i="24"/>
  <c r="K50" i="24"/>
  <c r="I58" i="24" s="1"/>
  <c r="J23" i="24"/>
  <c r="O5" i="24"/>
  <c r="O6" i="24"/>
  <c r="P57" i="24"/>
  <c r="T10" i="24" s="1"/>
  <c r="G23" i="24"/>
  <c r="I23" i="24"/>
  <c r="M23" i="24"/>
  <c r="G8" i="24" s="1"/>
  <c r="O23" i="24"/>
  <c r="R5" i="24" s="1"/>
  <c r="F23" i="24"/>
  <c r="N23" i="24"/>
  <c r="R2" i="24" s="1"/>
  <c r="Z2" i="24"/>
  <c r="AB2" i="24"/>
  <c r="X3" i="24"/>
  <c r="AA2" i="24"/>
  <c r="F3" i="24"/>
  <c r="E3" i="24"/>
  <c r="A3" i="24"/>
  <c r="L2" i="24"/>
  <c r="W2" i="24" s="1"/>
  <c r="M9" i="24"/>
  <c r="F4" i="24"/>
  <c r="B7" i="24"/>
  <c r="O8" i="24"/>
  <c r="Z8" i="24"/>
  <c r="X9" i="24"/>
  <c r="K23" i="24"/>
  <c r="G2" i="24" s="1"/>
  <c r="P3" i="24"/>
  <c r="M4" i="24"/>
  <c r="P6" i="24"/>
  <c r="F8" i="24"/>
  <c r="P8" i="24"/>
  <c r="B10" i="24"/>
  <c r="E4" i="24"/>
  <c r="D2" i="24"/>
  <c r="Q2" i="24"/>
  <c r="Q3" i="24"/>
  <c r="E5" i="24"/>
  <c r="X6" i="24"/>
  <c r="AB5" i="24"/>
  <c r="E6" i="24"/>
  <c r="M7" i="24"/>
  <c r="Q8" i="24"/>
  <c r="AA8" i="24"/>
  <c r="H23" i="24"/>
  <c r="L23" i="24"/>
  <c r="G5" i="24" s="1"/>
  <c r="P23" i="24"/>
  <c r="R8" i="24" s="1"/>
  <c r="Q43" i="22"/>
  <c r="P43" i="22"/>
  <c r="O43" i="22"/>
  <c r="N43" i="22"/>
  <c r="M43" i="22"/>
  <c r="L43" i="22"/>
  <c r="K43" i="22"/>
  <c r="E4" i="22" s="1"/>
  <c r="J43" i="22"/>
  <c r="I43" i="22"/>
  <c r="H43" i="22"/>
  <c r="G43" i="22"/>
  <c r="F43" i="22"/>
  <c r="Q32" i="22"/>
  <c r="P32" i="22"/>
  <c r="O32" i="22"/>
  <c r="N32" i="22"/>
  <c r="M32" i="22"/>
  <c r="L32" i="22"/>
  <c r="K32" i="22"/>
  <c r="J32" i="22"/>
  <c r="U9" i="22" s="1"/>
  <c r="I32" i="22"/>
  <c r="H32" i="22"/>
  <c r="G32" i="22"/>
  <c r="F32" i="22"/>
  <c r="G21" i="22"/>
  <c r="H21" i="22"/>
  <c r="I21" i="22"/>
  <c r="J21" i="22"/>
  <c r="U8" i="22" s="1"/>
  <c r="K21" i="22"/>
  <c r="L21" i="22"/>
  <c r="M21" i="22"/>
  <c r="E8" i="22" s="1"/>
  <c r="N21" i="22"/>
  <c r="O21" i="22"/>
  <c r="P21" i="22"/>
  <c r="Q21" i="22"/>
  <c r="F21" i="22"/>
  <c r="A1" i="22"/>
  <c r="A2" i="22"/>
  <c r="B2" i="22"/>
  <c r="D2" i="22" s="1"/>
  <c r="E2" i="22"/>
  <c r="J2" i="22"/>
  <c r="N2" i="22" s="1"/>
  <c r="R2" i="22"/>
  <c r="T2" i="22" s="1"/>
  <c r="B3" i="22"/>
  <c r="F3" i="22" s="1"/>
  <c r="B4" i="22"/>
  <c r="D4" i="22" s="1"/>
  <c r="F4" i="22"/>
  <c r="B5" i="22"/>
  <c r="E5" i="22" s="1"/>
  <c r="C5" i="22"/>
  <c r="C8" i="22" s="1"/>
  <c r="G5" i="22"/>
  <c r="J5" i="22"/>
  <c r="K5" i="22"/>
  <c r="K8" i="22" s="1"/>
  <c r="L5" i="22"/>
  <c r="M5" i="22"/>
  <c r="R5" i="22"/>
  <c r="S5" i="22"/>
  <c r="V5" i="22"/>
  <c r="C6" i="22"/>
  <c r="J6" i="22"/>
  <c r="M6" i="22" s="1"/>
  <c r="K6" i="22"/>
  <c r="L6" i="22"/>
  <c r="O6" i="22"/>
  <c r="S6" i="22"/>
  <c r="S9" i="22" s="1"/>
  <c r="C7" i="22"/>
  <c r="J7" i="22"/>
  <c r="L7" i="22" s="1"/>
  <c r="K7" i="22"/>
  <c r="O7" i="22"/>
  <c r="S7" i="22"/>
  <c r="B8" i="22"/>
  <c r="D8" i="22"/>
  <c r="J8" i="22"/>
  <c r="R8" i="22"/>
  <c r="S8" i="22"/>
  <c r="V8" i="22"/>
  <c r="B9" i="22"/>
  <c r="E9" i="22" s="1"/>
  <c r="C9" i="22"/>
  <c r="D9" i="22"/>
  <c r="G9" i="22"/>
  <c r="K9" i="22"/>
  <c r="R9" i="22"/>
  <c r="T9" i="22"/>
  <c r="V9" i="22"/>
  <c r="B10" i="22"/>
  <c r="D10" i="22" s="1"/>
  <c r="C10" i="22"/>
  <c r="E10" i="22"/>
  <c r="G10" i="22"/>
  <c r="K10" i="22"/>
  <c r="S10" i="22"/>
  <c r="E18" i="22"/>
  <c r="F18" i="22"/>
  <c r="G18" i="22"/>
  <c r="H18" i="22"/>
  <c r="I18" i="22"/>
  <c r="J18" i="22"/>
  <c r="K18" i="22"/>
  <c r="L18" i="22"/>
  <c r="M23" i="22" s="1"/>
  <c r="G8" i="22" s="1"/>
  <c r="M18" i="22"/>
  <c r="N18" i="22"/>
  <c r="O18" i="22"/>
  <c r="P18" i="22"/>
  <c r="Q18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E20" i="22"/>
  <c r="F20" i="22"/>
  <c r="G20" i="22"/>
  <c r="H20" i="22"/>
  <c r="I20" i="22"/>
  <c r="J20" i="22"/>
  <c r="K20" i="22"/>
  <c r="L20" i="22"/>
  <c r="M20" i="22"/>
  <c r="N20" i="22"/>
  <c r="L2" i="22" s="1"/>
  <c r="O20" i="22"/>
  <c r="P20" i="22"/>
  <c r="Q20" i="22"/>
  <c r="E22" i="22"/>
  <c r="F22" i="22"/>
  <c r="G22" i="22"/>
  <c r="H22" i="22"/>
  <c r="I22" i="22"/>
  <c r="J22" i="22"/>
  <c r="K22" i="22"/>
  <c r="L22" i="22"/>
  <c r="M22" i="22"/>
  <c r="F8" i="22" s="1"/>
  <c r="N22" i="22"/>
  <c r="O22" i="22"/>
  <c r="N5" i="22" s="1"/>
  <c r="P22" i="22"/>
  <c r="Q22" i="22"/>
  <c r="F23" i="22"/>
  <c r="H23" i="22"/>
  <c r="I23" i="22"/>
  <c r="J23" i="22"/>
  <c r="W8" i="22" s="1"/>
  <c r="L23" i="22"/>
  <c r="N23" i="22"/>
  <c r="P23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M16" i="23"/>
  <c r="M33" i="23"/>
  <c r="M32" i="23"/>
  <c r="J33" i="23"/>
  <c r="K33" i="23" s="1"/>
  <c r="J32" i="23"/>
  <c r="L16" i="23"/>
  <c r="O16" i="23"/>
  <c r="O15" i="23"/>
  <c r="K15" i="23"/>
  <c r="L15" i="23"/>
  <c r="M15" i="23" s="1"/>
  <c r="K16" i="23"/>
  <c r="J16" i="23"/>
  <c r="J15" i="23"/>
  <c r="A69" i="19"/>
  <c r="Q57" i="24" l="1"/>
  <c r="Q51" i="24"/>
  <c r="E52" i="24"/>
  <c r="E51" i="24"/>
  <c r="N52" i="24"/>
  <c r="N51" i="24"/>
  <c r="N50" i="24"/>
  <c r="H9" i="24"/>
  <c r="I52" i="24"/>
  <c r="F52" i="24"/>
  <c r="F51" i="24"/>
  <c r="F50" i="24"/>
  <c r="G57" i="24" s="1"/>
  <c r="F9" i="24"/>
  <c r="J52" i="24"/>
  <c r="J51" i="24"/>
  <c r="J50" i="24"/>
  <c r="H58" i="24" s="1"/>
  <c r="J6" i="24"/>
  <c r="I51" i="24"/>
  <c r="D6" i="24"/>
  <c r="E9" i="24"/>
  <c r="K52" i="24"/>
  <c r="D4" i="24" s="1"/>
  <c r="E50" i="24"/>
  <c r="F58" i="24" s="1"/>
  <c r="F6" i="24"/>
  <c r="D9" i="24"/>
  <c r="R6" i="24"/>
  <c r="K57" i="24"/>
  <c r="I4" i="24" s="1"/>
  <c r="O57" i="24"/>
  <c r="O58" i="24"/>
  <c r="U7" i="24" s="1"/>
  <c r="G9" i="24"/>
  <c r="R3" i="24"/>
  <c r="U3" i="24"/>
  <c r="J57" i="24"/>
  <c r="J58" i="24"/>
  <c r="S9" i="24"/>
  <c r="T9" i="24"/>
  <c r="N55" i="24"/>
  <c r="R4" i="24" s="1"/>
  <c r="F57" i="24"/>
  <c r="G58" i="24"/>
  <c r="I3" i="24"/>
  <c r="J3" i="24"/>
  <c r="H3" i="24"/>
  <c r="AC3" i="24"/>
  <c r="L58" i="24"/>
  <c r="J7" i="24" s="1"/>
  <c r="L57" i="24"/>
  <c r="I7" i="24" s="1"/>
  <c r="U6" i="24"/>
  <c r="S6" i="24"/>
  <c r="H6" i="24"/>
  <c r="I6" i="24"/>
  <c r="I55" i="24"/>
  <c r="N57" i="24"/>
  <c r="I57" i="24"/>
  <c r="F55" i="24"/>
  <c r="H57" i="24"/>
  <c r="M58" i="24"/>
  <c r="H56" i="24"/>
  <c r="H55" i="24"/>
  <c r="O55" i="24"/>
  <c r="R7" i="24" s="1"/>
  <c r="O56" i="24"/>
  <c r="S7" i="24" s="1"/>
  <c r="M55" i="24"/>
  <c r="G10" i="24" s="1"/>
  <c r="G56" i="24"/>
  <c r="K56" i="24"/>
  <c r="H4" i="24" s="1"/>
  <c r="P56" i="24"/>
  <c r="S10" i="24" s="1"/>
  <c r="P55" i="24"/>
  <c r="M56" i="24"/>
  <c r="H10" i="24" s="1"/>
  <c r="N56" i="24"/>
  <c r="J56" i="24"/>
  <c r="J55" i="24"/>
  <c r="L56" i="24"/>
  <c r="H7" i="24" s="1"/>
  <c r="L55" i="24"/>
  <c r="G7" i="24" s="1"/>
  <c r="AC9" i="24"/>
  <c r="G6" i="24"/>
  <c r="Q4" i="24"/>
  <c r="O4" i="24"/>
  <c r="P4" i="24"/>
  <c r="X10" i="24"/>
  <c r="AA9" i="24"/>
  <c r="Z9" i="24"/>
  <c r="AB9" i="24"/>
  <c r="D7" i="24"/>
  <c r="F7" i="24"/>
  <c r="E7" i="24"/>
  <c r="G3" i="24"/>
  <c r="A4" i="24"/>
  <c r="L3" i="24"/>
  <c r="W3" i="24" s="1"/>
  <c r="O7" i="24"/>
  <c r="Q7" i="24"/>
  <c r="P7" i="24"/>
  <c r="AB6" i="24"/>
  <c r="AC6" i="24"/>
  <c r="AA6" i="24"/>
  <c r="Z6" i="24"/>
  <c r="X7" i="24"/>
  <c r="D10" i="24"/>
  <c r="F10" i="24"/>
  <c r="E10" i="24"/>
  <c r="Q9" i="24"/>
  <c r="M10" i="24"/>
  <c r="R9" i="24"/>
  <c r="P9" i="24"/>
  <c r="O9" i="24"/>
  <c r="AB3" i="24"/>
  <c r="X4" i="24"/>
  <c r="AA3" i="24"/>
  <c r="Z3" i="24"/>
  <c r="O8" i="22"/>
  <c r="J9" i="22"/>
  <c r="L8" i="22"/>
  <c r="M8" i="22"/>
  <c r="N8" i="22"/>
  <c r="W5" i="22"/>
  <c r="R6" i="22"/>
  <c r="G3" i="22"/>
  <c r="W2" i="22"/>
  <c r="O23" i="22"/>
  <c r="O5" i="22" s="1"/>
  <c r="K23" i="22"/>
  <c r="G23" i="22"/>
  <c r="N7" i="22"/>
  <c r="U5" i="22"/>
  <c r="F5" i="22"/>
  <c r="E3" i="22"/>
  <c r="V2" i="22"/>
  <c r="O2" i="22"/>
  <c r="G2" i="22"/>
  <c r="I2" i="22"/>
  <c r="Q2" i="22" s="1"/>
  <c r="A3" i="22"/>
  <c r="F10" i="22"/>
  <c r="W9" i="22"/>
  <c r="R10" i="22"/>
  <c r="F9" i="22"/>
  <c r="T8" i="22"/>
  <c r="M7" i="22"/>
  <c r="N6" i="22"/>
  <c r="B6" i="22"/>
  <c r="T5" i="22"/>
  <c r="D5" i="22"/>
  <c r="G4" i="22"/>
  <c r="R3" i="22"/>
  <c r="J3" i="22"/>
  <c r="D3" i="22"/>
  <c r="U2" i="22"/>
  <c r="M2" i="22"/>
  <c r="F2" i="22"/>
  <c r="K32" i="23"/>
  <c r="Z4" i="25" l="1" a="1"/>
  <c r="Z4" i="25" s="1"/>
  <c r="X3" i="25" a="1"/>
  <c r="X3" i="25" s="1"/>
  <c r="AB4" i="25" a="1"/>
  <c r="AB4" i="25" s="1"/>
  <c r="X5" i="25" a="1"/>
  <c r="X5" i="25" s="1"/>
  <c r="Z2" i="25" a="1"/>
  <c r="Z2" i="25" s="1"/>
  <c r="S4" i="25" a="1"/>
  <c r="S4" i="25" s="1"/>
  <c r="P3" i="25" a="1"/>
  <c r="P3" i="25" s="1"/>
  <c r="AB5" i="25" a="1"/>
  <c r="AB5" i="25" s="1"/>
  <c r="O4" i="25" a="1"/>
  <c r="O4" i="25" s="1"/>
  <c r="Z3" i="25" a="1"/>
  <c r="Z3" i="25" s="1"/>
  <c r="Y3" i="25" a="1"/>
  <c r="Y3" i="25" s="1"/>
  <c r="Q2" i="25" a="1"/>
  <c r="Q2" i="25" s="1"/>
  <c r="X4" i="25" a="1"/>
  <c r="X4" i="25" s="1"/>
  <c r="O2" i="25" a="1"/>
  <c r="O2" i="25" s="1"/>
  <c r="G55" i="24"/>
  <c r="F56" i="24"/>
  <c r="K58" i="24"/>
  <c r="J4" i="24" s="1"/>
  <c r="I56" i="24"/>
  <c r="K55" i="24"/>
  <c r="G4" i="24" s="1"/>
  <c r="P10" i="24"/>
  <c r="R10" i="24"/>
  <c r="Q10" i="24"/>
  <c r="O10" i="24"/>
  <c r="AB10" i="24"/>
  <c r="AA10" i="24"/>
  <c r="Z10" i="24"/>
  <c r="AC10" i="24"/>
  <c r="A5" i="24"/>
  <c r="L4" i="24"/>
  <c r="W4" i="24" s="1"/>
  <c r="Z4" i="24"/>
  <c r="AC4" i="24"/>
  <c r="AB4" i="24"/>
  <c r="AA4" i="24"/>
  <c r="AA7" i="24"/>
  <c r="AB7" i="24"/>
  <c r="Z7" i="24"/>
  <c r="AC7" i="24"/>
  <c r="L3" i="22"/>
  <c r="M3" i="22"/>
  <c r="J4" i="22"/>
  <c r="N3" i="22"/>
  <c r="O3" i="22"/>
  <c r="V3" i="22"/>
  <c r="T3" i="22"/>
  <c r="U3" i="22"/>
  <c r="R4" i="22"/>
  <c r="W3" i="22"/>
  <c r="D6" i="22"/>
  <c r="G6" i="22"/>
  <c r="B7" i="22"/>
  <c r="E6" i="22"/>
  <c r="F6" i="22"/>
  <c r="N9" i="22"/>
  <c r="L9" i="22"/>
  <c r="M9" i="22"/>
  <c r="O9" i="22"/>
  <c r="J10" i="22"/>
  <c r="V10" i="22"/>
  <c r="T10" i="22"/>
  <c r="U10" i="22"/>
  <c r="W10" i="22"/>
  <c r="A4" i="22"/>
  <c r="I3" i="22"/>
  <c r="Q3" i="22" s="1"/>
  <c r="V6" i="22"/>
  <c r="T6" i="22"/>
  <c r="U6" i="22"/>
  <c r="W6" i="22"/>
  <c r="R7" i="22"/>
  <c r="R2" i="25" l="1" a="1"/>
  <c r="R2" i="25" s="1"/>
  <c r="S5" i="25" a="1"/>
  <c r="S5" i="25" s="1"/>
  <c r="T4" i="25" a="1"/>
  <c r="T4" i="25" s="1"/>
  <c r="Z5" i="25" a="1"/>
  <c r="Z5" i="25" s="1"/>
  <c r="AA2" i="25" a="1"/>
  <c r="AA2" i="25" s="1"/>
  <c r="AA3" i="25" a="1"/>
  <c r="AA3" i="25" s="1"/>
  <c r="P4" i="25" a="1"/>
  <c r="P4" i="25" s="1"/>
  <c r="P5" i="25" a="1"/>
  <c r="P5" i="25" s="1"/>
  <c r="AA4" i="25" a="1"/>
  <c r="AA4" i="25" s="1"/>
  <c r="Y5" i="25" a="1"/>
  <c r="Y5" i="25" s="1"/>
  <c r="Q4" i="25" a="1"/>
  <c r="Q4" i="25" s="1"/>
  <c r="T3" i="25" a="1"/>
  <c r="T3" i="25" s="1"/>
  <c r="T2" i="25" a="1"/>
  <c r="T2" i="25" s="1"/>
  <c r="AB2" i="25" a="1"/>
  <c r="AB2" i="25" s="1"/>
  <c r="O3" i="25" a="1"/>
  <c r="O3" i="25" s="1"/>
  <c r="T5" i="25" a="1"/>
  <c r="T5" i="25" s="1"/>
  <c r="M5" i="25" a="1"/>
  <c r="M5" i="25" s="1"/>
  <c r="Q5" i="25" a="1"/>
  <c r="Q5" i="25" s="1"/>
  <c r="Q3" i="25" a="1"/>
  <c r="Q3" i="25" s="1"/>
  <c r="AB3" i="25" a="1"/>
  <c r="AB3" i="25" s="1"/>
  <c r="S2" i="25" a="1"/>
  <c r="S2" i="25" s="1"/>
  <c r="O5" i="25" a="1"/>
  <c r="O5" i="25" s="1"/>
  <c r="P2" i="25" a="1"/>
  <c r="P2" i="25" s="1"/>
  <c r="Y4" i="25" a="1"/>
  <c r="Y4" i="25" s="1"/>
  <c r="Y2" i="25" a="1"/>
  <c r="Y2" i="25" s="1"/>
  <c r="S3" i="25" a="1"/>
  <c r="S3" i="25" s="1"/>
  <c r="R5" i="25" a="1"/>
  <c r="R5" i="25" s="1"/>
  <c r="M4" i="25" a="1"/>
  <c r="M4" i="25" s="1"/>
  <c r="R4" i="25" a="1"/>
  <c r="R4" i="25" s="1"/>
  <c r="AA5" i="25" a="1"/>
  <c r="AA5" i="25" s="1"/>
  <c r="A6" i="24"/>
  <c r="L5" i="24"/>
  <c r="W5" i="24" s="1"/>
  <c r="I4" i="22"/>
  <c r="Q4" i="22" s="1"/>
  <c r="A5" i="22"/>
  <c r="G7" i="22"/>
  <c r="F7" i="22"/>
  <c r="D7" i="22"/>
  <c r="E7" i="22"/>
  <c r="T4" i="22"/>
  <c r="V4" i="22"/>
  <c r="W4" i="22"/>
  <c r="U4" i="22"/>
  <c r="U7" i="22"/>
  <c r="T7" i="22"/>
  <c r="V7" i="22"/>
  <c r="W7" i="22"/>
  <c r="M10" i="22"/>
  <c r="L10" i="22"/>
  <c r="N10" i="22"/>
  <c r="O10" i="22"/>
  <c r="N4" i="22"/>
  <c r="O4" i="22"/>
  <c r="L4" i="22"/>
  <c r="M4" i="22"/>
  <c r="L6" i="24" l="1"/>
  <c r="W6" i="24" s="1"/>
  <c r="A7" i="24"/>
  <c r="I5" i="22"/>
  <c r="Q5" i="22" s="1"/>
  <c r="A6" i="22"/>
  <c r="L7" i="24" l="1"/>
  <c r="W7" i="24" s="1"/>
  <c r="A8" i="24"/>
  <c r="I6" i="22"/>
  <c r="Q6" i="22" s="1"/>
  <c r="A7" i="22"/>
  <c r="A9" i="24" l="1"/>
  <c r="L8" i="24"/>
  <c r="W8" i="24" s="1"/>
  <c r="A8" i="22"/>
  <c r="I7" i="22"/>
  <c r="Q7" i="22" s="1"/>
  <c r="V3" i="25" l="1" a="1"/>
  <c r="V3" i="25" s="1"/>
  <c r="U5" i="25" a="1"/>
  <c r="U5" i="25" s="1"/>
  <c r="L9" i="24"/>
  <c r="W9" i="24" s="1"/>
  <c r="A10" i="24"/>
  <c r="L10" i="24" s="1"/>
  <c r="W10" i="24" s="1"/>
  <c r="A9" i="22"/>
  <c r="I8" i="22"/>
  <c r="Q8" i="22" s="1"/>
  <c r="V2" i="25" l="1" a="1"/>
  <c r="V2" i="25" s="1"/>
  <c r="W2" i="25" a="1"/>
  <c r="W2" i="25" s="1"/>
  <c r="U3" i="25" a="1"/>
  <c r="U3" i="25" s="1"/>
  <c r="U4" i="25" a="1"/>
  <c r="U4" i="25" s="1"/>
  <c r="V4" i="25" a="1"/>
  <c r="V4" i="25" s="1"/>
  <c r="X2" i="25" a="1"/>
  <c r="X2" i="25" s="1"/>
  <c r="W3" i="25" a="1"/>
  <c r="W3" i="25" s="1"/>
  <c r="V5" i="25" a="1"/>
  <c r="V5" i="25" s="1"/>
  <c r="U2" i="25" a="1"/>
  <c r="U2" i="25" s="1"/>
  <c r="W5" i="25" a="1"/>
  <c r="W5" i="25" s="1"/>
  <c r="W4" i="25" a="1"/>
  <c r="W4" i="25" s="1"/>
  <c r="A10" i="22"/>
  <c r="I10" i="22" s="1"/>
  <c r="Q10" i="22" s="1"/>
  <c r="I9" i="22"/>
  <c r="Q9" i="22" s="1"/>
  <c r="G45" i="22" l="1"/>
  <c r="H45" i="22"/>
  <c r="I45" i="22"/>
  <c r="J45" i="22"/>
  <c r="K45" i="22"/>
  <c r="L45" i="22"/>
  <c r="M45" i="22"/>
  <c r="N45" i="22"/>
  <c r="O45" i="22"/>
  <c r="P45" i="22"/>
  <c r="F45" i="22"/>
  <c r="F34" i="22"/>
  <c r="P31" i="8"/>
  <c r="O31" i="8"/>
  <c r="N31" i="8"/>
  <c r="M31" i="8"/>
  <c r="L31" i="8"/>
  <c r="K31" i="8"/>
  <c r="J31" i="8"/>
  <c r="I31" i="8"/>
  <c r="H31" i="8"/>
  <c r="G31" i="8"/>
  <c r="F31" i="8"/>
  <c r="E31" i="8"/>
  <c r="E44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Q44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E42" i="22"/>
  <c r="P34" i="22"/>
  <c r="O34" i="22"/>
  <c r="N34" i="22"/>
  <c r="M34" i="22"/>
  <c r="L34" i="22"/>
  <c r="K34" i="22"/>
  <c r="J34" i="22"/>
  <c r="I34" i="22"/>
  <c r="H34" i="22"/>
  <c r="G34" i="22"/>
  <c r="E30" i="22"/>
  <c r="E29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Q33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E31" i="22"/>
  <c r="P36" i="22"/>
  <c r="L36" i="22"/>
  <c r="H36" i="22"/>
  <c r="F36" i="22"/>
  <c r="G36" i="22"/>
  <c r="I36" i="22"/>
  <c r="J36" i="22"/>
  <c r="K36" i="22"/>
  <c r="M36" i="22"/>
  <c r="N36" i="22"/>
  <c r="O36" i="22"/>
  <c r="E36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E32" i="22"/>
  <c r="P44" i="22" l="1"/>
  <c r="H44" i="22"/>
  <c r="M44" i="22"/>
  <c r="F44" i="22"/>
  <c r="J44" i="22"/>
  <c r="N44" i="22"/>
  <c r="G44" i="22"/>
  <c r="K44" i="22"/>
  <c r="O44" i="22"/>
  <c r="L44" i="22"/>
  <c r="E43" i="22"/>
  <c r="I44" i="22"/>
  <c r="K3" i="21" l="1" a="1"/>
  <c r="K3" i="21" s="1"/>
  <c r="M2" i="21" a="1"/>
  <c r="M2" i="21" s="1"/>
  <c r="M4" i="21" a="1"/>
  <c r="M4" i="21" s="1"/>
  <c r="M3" i="21" a="1"/>
  <c r="M3" i="21" s="1"/>
  <c r="K4" i="21" a="1"/>
  <c r="K4" i="21" s="1"/>
  <c r="L3" i="21" l="1" a="1"/>
  <c r="L3" i="21" s="1"/>
  <c r="L2" i="21" a="1"/>
  <c r="L2" i="21" s="1"/>
  <c r="L5" i="21" a="1"/>
  <c r="L5" i="21" s="1"/>
  <c r="L4" i="21" a="1"/>
  <c r="L4" i="21" s="1"/>
  <c r="K5" i="21" a="1"/>
  <c r="K5" i="21" s="1"/>
  <c r="M5" i="21" a="1"/>
  <c r="M5" i="21" s="1"/>
  <c r="K2" i="21" a="1"/>
  <c r="K2" i="21" s="1"/>
  <c r="B8" i="16" l="1"/>
  <c r="C7" i="16"/>
  <c r="C6" i="16"/>
  <c r="C5" i="16"/>
  <c r="B5" i="16"/>
  <c r="B4" i="16"/>
  <c r="B3" i="16"/>
  <c r="B2" i="16"/>
  <c r="A2" i="16"/>
  <c r="L2" i="16" s="1"/>
  <c r="W2" i="16" s="1"/>
  <c r="A1" i="7"/>
  <c r="F25" i="7"/>
  <c r="G25" i="7"/>
  <c r="H25" i="7"/>
  <c r="I25" i="7"/>
  <c r="J25" i="7"/>
  <c r="K25" i="7"/>
  <c r="L25" i="7"/>
  <c r="M25" i="7"/>
  <c r="N25" i="7"/>
  <c r="O25" i="7"/>
  <c r="P25" i="7"/>
  <c r="E25" i="7"/>
  <c r="F19" i="7"/>
  <c r="G19" i="7"/>
  <c r="H19" i="7"/>
  <c r="I19" i="7"/>
  <c r="J19" i="7"/>
  <c r="K19" i="7"/>
  <c r="L19" i="7"/>
  <c r="M19" i="7"/>
  <c r="N19" i="7"/>
  <c r="O19" i="7"/>
  <c r="P19" i="7"/>
  <c r="F20" i="7"/>
  <c r="G20" i="7"/>
  <c r="H20" i="7"/>
  <c r="I20" i="7"/>
  <c r="J20" i="7"/>
  <c r="K20" i="7"/>
  <c r="L20" i="7"/>
  <c r="M20" i="7"/>
  <c r="N20" i="7"/>
  <c r="O20" i="7"/>
  <c r="P20" i="7"/>
  <c r="E20" i="7"/>
  <c r="E19" i="7"/>
  <c r="P30" i="7"/>
  <c r="P31" i="7"/>
  <c r="B9" i="16" l="1"/>
  <c r="B6" i="16"/>
  <c r="B7" i="16" s="1"/>
  <c r="A3" i="16"/>
  <c r="L3" i="16" s="1"/>
  <c r="W3" i="16" s="1"/>
  <c r="O5" i="7"/>
  <c r="O10" i="7"/>
  <c r="N7" i="7"/>
  <c r="N4" i="7"/>
  <c r="M7" i="7"/>
  <c r="M4" i="7"/>
  <c r="L10" i="7"/>
  <c r="L7" i="7"/>
  <c r="L4" i="7"/>
  <c r="W10" i="7"/>
  <c r="W7" i="7"/>
  <c r="W4" i="7"/>
  <c r="V10" i="7"/>
  <c r="V7" i="7"/>
  <c r="V4" i="7"/>
  <c r="U10" i="7"/>
  <c r="U7" i="7"/>
  <c r="U4" i="7"/>
  <c r="T10" i="7"/>
  <c r="T7" i="7"/>
  <c r="T4" i="7"/>
  <c r="O4" i="7"/>
  <c r="B10" i="16" l="1"/>
  <c r="A4" i="16"/>
  <c r="L4" i="16" s="1"/>
  <c r="W4" i="16" s="1"/>
  <c r="P36" i="7"/>
  <c r="P28" i="7"/>
  <c r="P21" i="7"/>
  <c r="F34" i="7"/>
  <c r="G34" i="7"/>
  <c r="H34" i="7"/>
  <c r="I34" i="7"/>
  <c r="J34" i="7"/>
  <c r="K34" i="7"/>
  <c r="L34" i="7"/>
  <c r="M34" i="7"/>
  <c r="E10" i="7" s="1"/>
  <c r="N34" i="7"/>
  <c r="O34" i="7"/>
  <c r="P34" i="7"/>
  <c r="M10" i="7" s="1"/>
  <c r="F35" i="7"/>
  <c r="G35" i="7"/>
  <c r="H35" i="7"/>
  <c r="I35" i="7"/>
  <c r="J35" i="7"/>
  <c r="K35" i="7"/>
  <c r="L35" i="7"/>
  <c r="F7" i="7" s="1"/>
  <c r="M35" i="7"/>
  <c r="N35" i="7"/>
  <c r="O35" i="7"/>
  <c r="P35" i="7"/>
  <c r="N10" i="7" s="1"/>
  <c r="E35" i="7"/>
  <c r="E34" i="7"/>
  <c r="F26" i="7"/>
  <c r="G26" i="7"/>
  <c r="H26" i="7"/>
  <c r="I26" i="7"/>
  <c r="J26" i="7"/>
  <c r="K26" i="7"/>
  <c r="L26" i="7"/>
  <c r="M26" i="7"/>
  <c r="N26" i="7"/>
  <c r="O26" i="7"/>
  <c r="P26" i="7"/>
  <c r="F27" i="7"/>
  <c r="G27" i="7"/>
  <c r="H27" i="7"/>
  <c r="I27" i="7"/>
  <c r="J27" i="7"/>
  <c r="K27" i="7"/>
  <c r="L27" i="7"/>
  <c r="M27" i="7"/>
  <c r="N27" i="7"/>
  <c r="O27" i="7"/>
  <c r="P27" i="7"/>
  <c r="E27" i="7"/>
  <c r="E26" i="7"/>
  <c r="F33" i="7"/>
  <c r="G33" i="7"/>
  <c r="H33" i="7"/>
  <c r="I33" i="7"/>
  <c r="J33" i="7"/>
  <c r="K33" i="7"/>
  <c r="L33" i="7"/>
  <c r="M33" i="7"/>
  <c r="N33" i="7"/>
  <c r="O33" i="7"/>
  <c r="P33" i="7"/>
  <c r="E33" i="7"/>
  <c r="F18" i="7"/>
  <c r="G18" i="7"/>
  <c r="H18" i="7"/>
  <c r="I18" i="7"/>
  <c r="J18" i="7"/>
  <c r="K18" i="7"/>
  <c r="D2" i="7" s="1"/>
  <c r="L18" i="7"/>
  <c r="M18" i="7"/>
  <c r="N18" i="7"/>
  <c r="O18" i="7"/>
  <c r="P18" i="7"/>
  <c r="E18" i="7"/>
  <c r="O36" i="7"/>
  <c r="O7" i="7" s="1"/>
  <c r="N36" i="7"/>
  <c r="M36" i="7"/>
  <c r="L36" i="7"/>
  <c r="K36" i="7"/>
  <c r="J36" i="7"/>
  <c r="I36" i="7"/>
  <c r="H36" i="7"/>
  <c r="G36" i="7"/>
  <c r="F36" i="7"/>
  <c r="O28" i="7"/>
  <c r="N28" i="7"/>
  <c r="M28" i="7"/>
  <c r="L28" i="7"/>
  <c r="K28" i="7"/>
  <c r="J28" i="7"/>
  <c r="I28" i="7"/>
  <c r="H28" i="7"/>
  <c r="G28" i="7"/>
  <c r="F28" i="7"/>
  <c r="G21" i="7"/>
  <c r="H21" i="7"/>
  <c r="I21" i="7"/>
  <c r="J21" i="7"/>
  <c r="K21" i="7"/>
  <c r="L21" i="7"/>
  <c r="M21" i="7"/>
  <c r="N21" i="7"/>
  <c r="O21" i="7"/>
  <c r="F21" i="7"/>
  <c r="G7" i="7"/>
  <c r="G10" i="7"/>
  <c r="F10" i="7"/>
  <c r="G4" i="7"/>
  <c r="F4" i="7"/>
  <c r="E4" i="7"/>
  <c r="D4" i="7"/>
  <c r="N4" i="5"/>
  <c r="N3" i="5"/>
  <c r="N2" i="5"/>
  <c r="N5" i="5"/>
  <c r="H8" i="5"/>
  <c r="I8" i="5"/>
  <c r="H74" i="5"/>
  <c r="I74" i="5"/>
  <c r="H143" i="5"/>
  <c r="I143" i="5"/>
  <c r="H37" i="5"/>
  <c r="I37" i="5"/>
  <c r="H141" i="5"/>
  <c r="I141" i="5"/>
  <c r="H209" i="5"/>
  <c r="I209" i="5"/>
  <c r="H2" i="5"/>
  <c r="I2" i="5"/>
  <c r="H73" i="5"/>
  <c r="I73" i="5"/>
  <c r="H142" i="5"/>
  <c r="I142" i="5"/>
  <c r="A5" i="16" l="1"/>
  <c r="L5" i="16" s="1"/>
  <c r="W5" i="16" s="1"/>
  <c r="E7" i="7"/>
  <c r="D10" i="7"/>
  <c r="D7" i="7"/>
  <c r="A6" i="16" l="1"/>
  <c r="L6" i="16" s="1"/>
  <c r="W6" i="16" s="1"/>
  <c r="K2" i="20"/>
  <c r="A7" i="16" l="1"/>
  <c r="L7" i="16" s="1"/>
  <c r="W7" i="16" s="1"/>
  <c r="O2" i="5" l="1"/>
  <c r="P2" i="5"/>
  <c r="Q2" i="5"/>
  <c r="O3" i="5"/>
  <c r="P3" i="5"/>
  <c r="Q3" i="5"/>
  <c r="O4" i="5"/>
  <c r="P4" i="5"/>
  <c r="Q4" i="5"/>
  <c r="O5" i="5"/>
  <c r="P5" i="5"/>
  <c r="Q5" i="5"/>
  <c r="H9" i="5"/>
  <c r="I9" i="5"/>
  <c r="H77" i="5"/>
  <c r="I77" i="5"/>
  <c r="H145" i="5"/>
  <c r="I145" i="5"/>
  <c r="H4" i="5"/>
  <c r="I4" i="5"/>
  <c r="H75" i="5"/>
  <c r="I75" i="5"/>
  <c r="H144" i="5"/>
  <c r="I144" i="5"/>
  <c r="H7" i="5"/>
  <c r="I7" i="5"/>
  <c r="H82" i="5"/>
  <c r="I82" i="5"/>
  <c r="H147" i="5"/>
  <c r="I147" i="5"/>
  <c r="H70" i="5"/>
  <c r="I70" i="5"/>
  <c r="H140" i="5"/>
  <c r="I140" i="5"/>
  <c r="H208" i="5"/>
  <c r="I208" i="5"/>
  <c r="H5" i="5"/>
  <c r="I5" i="5"/>
  <c r="H139" i="5"/>
  <c r="I139" i="5"/>
  <c r="H200" i="5"/>
  <c r="I200" i="5"/>
  <c r="K35" i="17" l="1"/>
  <c r="L35" i="17"/>
  <c r="M35" i="17"/>
  <c r="N35" i="17"/>
  <c r="O35" i="17"/>
  <c r="K36" i="17"/>
  <c r="L36" i="17"/>
  <c r="M36" i="17"/>
  <c r="N36" i="17"/>
  <c r="O36" i="17"/>
  <c r="K37" i="17"/>
  <c r="L37" i="17"/>
  <c r="M37" i="17"/>
  <c r="N37" i="17"/>
  <c r="O37" i="17"/>
  <c r="J37" i="17"/>
  <c r="J36" i="17"/>
  <c r="J35" i="17"/>
  <c r="K3" i="17"/>
  <c r="S3" i="17" s="1"/>
  <c r="K4" i="17"/>
  <c r="S4" i="17" s="1"/>
  <c r="K5" i="17"/>
  <c r="S5" i="17" s="1"/>
  <c r="K6" i="17"/>
  <c r="S6" i="17" s="1"/>
  <c r="K7" i="17"/>
  <c r="S7" i="17" s="1"/>
  <c r="K2" i="17"/>
  <c r="S2" i="17" s="1"/>
  <c r="A3" i="17"/>
  <c r="A5" i="17" s="1"/>
  <c r="A7" i="17" s="1"/>
  <c r="I7" i="17" s="1"/>
  <c r="Q7" i="17" s="1"/>
  <c r="A2" i="17"/>
  <c r="A4" i="17" s="1"/>
  <c r="A6" i="17" s="1"/>
  <c r="I6" i="17" s="1"/>
  <c r="Q6" i="17" s="1"/>
  <c r="R6" i="17"/>
  <c r="J6" i="17"/>
  <c r="O6" i="17" s="1"/>
  <c r="B6" i="17"/>
  <c r="B7" i="17" s="1"/>
  <c r="R4" i="17"/>
  <c r="V4" i="17" s="1"/>
  <c r="J4" i="17"/>
  <c r="B4" i="17"/>
  <c r="D4" i="17" s="1"/>
  <c r="B3" i="17"/>
  <c r="E3" i="17" s="1"/>
  <c r="R2" i="17"/>
  <c r="W2" i="17" s="1"/>
  <c r="J2" i="17"/>
  <c r="B2" i="17"/>
  <c r="D2" i="17" s="1"/>
  <c r="I2" i="17"/>
  <c r="Q2" i="17" s="1"/>
  <c r="E2" i="17" l="1"/>
  <c r="D3" i="17"/>
  <c r="O4" i="17"/>
  <c r="G6" i="17"/>
  <c r="T6" i="17"/>
  <c r="L38" i="17"/>
  <c r="U4" i="17"/>
  <c r="D6" i="17"/>
  <c r="M38" i="17"/>
  <c r="G7" i="17" s="1"/>
  <c r="G2" i="17"/>
  <c r="R5" i="17"/>
  <c r="W5" i="17" s="1"/>
  <c r="N38" i="17"/>
  <c r="T4" i="17"/>
  <c r="G4" i="17"/>
  <c r="V2" i="17"/>
  <c r="K38" i="17"/>
  <c r="G3" i="17" s="1"/>
  <c r="F2" i="17"/>
  <c r="T2" i="17"/>
  <c r="L6" i="17"/>
  <c r="U6" i="17"/>
  <c r="U2" i="17"/>
  <c r="R3" i="17"/>
  <c r="U3" i="17" s="1"/>
  <c r="W4" i="17"/>
  <c r="E6" i="17"/>
  <c r="M6" i="17"/>
  <c r="I3" i="17"/>
  <c r="Q3" i="17" s="1"/>
  <c r="B5" i="17"/>
  <c r="M4" i="17"/>
  <c r="L4" i="17"/>
  <c r="J3" i="17"/>
  <c r="M2" i="17"/>
  <c r="L2" i="17"/>
  <c r="N2" i="17"/>
  <c r="F3" i="17"/>
  <c r="E4" i="17"/>
  <c r="N4" i="17"/>
  <c r="J5" i="17"/>
  <c r="O5" i="17" s="1"/>
  <c r="F7" i="17"/>
  <c r="E7" i="17"/>
  <c r="D7" i="17"/>
  <c r="O2" i="17"/>
  <c r="F4" i="17"/>
  <c r="V6" i="17"/>
  <c r="R7" i="17"/>
  <c r="N6" i="17"/>
  <c r="W6" i="17"/>
  <c r="J7" i="17"/>
  <c r="F6" i="17"/>
  <c r="T5" i="17" l="1"/>
  <c r="T3" i="17"/>
  <c r="U5" i="17"/>
  <c r="V5" i="17"/>
  <c r="W3" i="17"/>
  <c r="V3" i="17"/>
  <c r="T7" i="17"/>
  <c r="W7" i="17"/>
  <c r="V7" i="17"/>
  <c r="U7" i="17"/>
  <c r="O7" i="17"/>
  <c r="N7" i="17"/>
  <c r="M7" i="17"/>
  <c r="L7" i="17"/>
  <c r="O3" i="17"/>
  <c r="N3" i="17"/>
  <c r="M3" i="17"/>
  <c r="L3" i="17"/>
  <c r="L5" i="17"/>
  <c r="N5" i="17"/>
  <c r="M5" i="17"/>
  <c r="G5" i="17"/>
  <c r="F5" i="17"/>
  <c r="D5" i="17"/>
  <c r="E5" i="17"/>
  <c r="I4" i="17" l="1"/>
  <c r="Q4" i="17" s="1"/>
  <c r="I5" i="17" l="1"/>
  <c r="Q5" i="17" s="1"/>
  <c r="H53" i="5" l="1"/>
  <c r="I53" i="5"/>
  <c r="H111" i="5"/>
  <c r="I111" i="5"/>
  <c r="H190" i="5"/>
  <c r="I190" i="5"/>
  <c r="H35" i="5"/>
  <c r="I35" i="5"/>
  <c r="H130" i="5"/>
  <c r="I130" i="5"/>
  <c r="H187" i="5"/>
  <c r="I187" i="5"/>
  <c r="H64" i="5"/>
  <c r="H61" i="5"/>
  <c r="H69" i="5"/>
  <c r="H38" i="5" l="1"/>
  <c r="I38" i="5"/>
  <c r="H105" i="5"/>
  <c r="I105" i="5"/>
  <c r="H87" i="5"/>
  <c r="I87" i="5"/>
  <c r="H101" i="5"/>
  <c r="I101" i="5"/>
  <c r="H114" i="5"/>
  <c r="I114" i="5"/>
  <c r="H121" i="5"/>
  <c r="I121" i="5"/>
  <c r="H102" i="5"/>
  <c r="I102" i="5"/>
  <c r="H45" i="5"/>
  <c r="I45" i="5"/>
  <c r="H41" i="5"/>
  <c r="I41" i="5"/>
  <c r="H46" i="5"/>
  <c r="I46" i="5"/>
  <c r="H33" i="5"/>
  <c r="I33" i="5"/>
  <c r="H160" i="5"/>
  <c r="I160" i="5"/>
  <c r="H42" i="5"/>
  <c r="I42" i="5"/>
  <c r="H177" i="5"/>
  <c r="I177" i="5"/>
  <c r="H174" i="5"/>
  <c r="I174" i="5"/>
  <c r="H189" i="5"/>
  <c r="I189" i="5"/>
  <c r="H185" i="5"/>
  <c r="I185" i="5"/>
  <c r="H168" i="5"/>
  <c r="I168" i="5"/>
  <c r="H40" i="5"/>
  <c r="I40" i="5"/>
  <c r="H100" i="5"/>
  <c r="I100" i="5"/>
  <c r="H171" i="5"/>
  <c r="I171" i="5"/>
  <c r="H34" i="5"/>
  <c r="I34" i="5"/>
  <c r="H104" i="5"/>
  <c r="I104" i="5"/>
  <c r="H169" i="5"/>
  <c r="I169" i="5"/>
  <c r="H31" i="5"/>
  <c r="I31" i="5"/>
  <c r="H43" i="5"/>
  <c r="I43" i="5"/>
  <c r="H47" i="5"/>
  <c r="I47" i="5"/>
  <c r="H49" i="5"/>
  <c r="I49" i="5"/>
  <c r="H60" i="5"/>
  <c r="I60" i="5"/>
  <c r="H58" i="5"/>
  <c r="I58" i="5"/>
  <c r="H28" i="5"/>
  <c r="I28" i="5"/>
  <c r="H63" i="5"/>
  <c r="I63" i="5"/>
  <c r="H18" i="5"/>
  <c r="I18" i="5"/>
  <c r="H16" i="5"/>
  <c r="I16" i="5"/>
  <c r="H13" i="5"/>
  <c r="I13" i="5"/>
  <c r="H44" i="5"/>
  <c r="I44" i="5"/>
  <c r="H39" i="5"/>
  <c r="I39" i="5"/>
  <c r="H51" i="5"/>
  <c r="I51" i="5"/>
  <c r="H23" i="5"/>
  <c r="I23" i="5"/>
  <c r="H10" i="5"/>
  <c r="I10" i="5"/>
  <c r="H26" i="5"/>
  <c r="I26" i="5"/>
  <c r="H54" i="5"/>
  <c r="I54" i="5"/>
  <c r="H30" i="5"/>
  <c r="I30" i="5"/>
  <c r="H3" i="5"/>
  <c r="I3" i="5"/>
  <c r="H21" i="5"/>
  <c r="I21" i="5"/>
  <c r="H52" i="5"/>
  <c r="I52" i="5"/>
  <c r="H57" i="5"/>
  <c r="I57" i="5"/>
  <c r="H29" i="5"/>
  <c r="I29" i="5"/>
  <c r="H22" i="5"/>
  <c r="I22" i="5"/>
  <c r="H6" i="5"/>
  <c r="I6" i="5"/>
  <c r="H11" i="5"/>
  <c r="I11" i="5"/>
  <c r="H48" i="5"/>
  <c r="I48" i="5"/>
  <c r="H14" i="5"/>
  <c r="I14" i="5"/>
  <c r="H55" i="5"/>
  <c r="I55" i="5"/>
  <c r="H56" i="5"/>
  <c r="I56" i="5"/>
  <c r="H50" i="5"/>
  <c r="I50" i="5"/>
  <c r="H15" i="5"/>
  <c r="I15" i="5"/>
  <c r="H36" i="5"/>
  <c r="I36" i="5"/>
  <c r="H59" i="5"/>
  <c r="I59" i="5"/>
  <c r="H62" i="5"/>
  <c r="I62" i="5"/>
  <c r="H24" i="5"/>
  <c r="I24" i="5"/>
  <c r="H27" i="5"/>
  <c r="I27" i="5"/>
  <c r="H19" i="5"/>
  <c r="I19" i="5"/>
  <c r="H12" i="5"/>
  <c r="I12" i="5"/>
  <c r="H65" i="5"/>
  <c r="I65" i="5"/>
  <c r="H25" i="5"/>
  <c r="I25" i="5"/>
  <c r="H67" i="5"/>
  <c r="I67" i="5"/>
  <c r="H66" i="5"/>
  <c r="I66" i="5"/>
  <c r="H72" i="5"/>
  <c r="I72" i="5"/>
  <c r="H20" i="5"/>
  <c r="I20" i="5"/>
  <c r="H32" i="5"/>
  <c r="I32" i="5"/>
  <c r="H68" i="5"/>
  <c r="I68" i="5"/>
  <c r="H71" i="5"/>
  <c r="I71" i="5"/>
  <c r="H108" i="5"/>
  <c r="I108" i="5"/>
  <c r="H99" i="5"/>
  <c r="I99" i="5"/>
  <c r="H120" i="5"/>
  <c r="I120" i="5"/>
  <c r="H91" i="5"/>
  <c r="I91" i="5"/>
  <c r="H78" i="5"/>
  <c r="I78" i="5"/>
  <c r="H134" i="5"/>
  <c r="I134" i="5"/>
  <c r="H96" i="5"/>
  <c r="I96" i="5"/>
  <c r="H80" i="5"/>
  <c r="I80" i="5"/>
  <c r="H113" i="5"/>
  <c r="I113" i="5"/>
  <c r="H129" i="5"/>
  <c r="I129" i="5"/>
  <c r="H116" i="5"/>
  <c r="I116" i="5"/>
  <c r="H124" i="5"/>
  <c r="I124" i="5"/>
  <c r="H132" i="5"/>
  <c r="I132" i="5"/>
  <c r="H109" i="5"/>
  <c r="I109" i="5"/>
  <c r="H83" i="5"/>
  <c r="I83" i="5"/>
  <c r="H119" i="5"/>
  <c r="I119" i="5"/>
  <c r="H107" i="5"/>
  <c r="I107" i="5"/>
  <c r="H117" i="5"/>
  <c r="I117" i="5"/>
  <c r="H98" i="5"/>
  <c r="I98" i="5"/>
  <c r="H123" i="5"/>
  <c r="I123" i="5"/>
  <c r="H126" i="5"/>
  <c r="I126" i="5"/>
  <c r="H90" i="5"/>
  <c r="I90" i="5"/>
  <c r="H93" i="5"/>
  <c r="I93" i="5"/>
  <c r="H118" i="5"/>
  <c r="I118" i="5"/>
  <c r="H122" i="5"/>
  <c r="I122" i="5"/>
  <c r="H84" i="5"/>
  <c r="I84" i="5"/>
  <c r="H86" i="5"/>
  <c r="I86" i="5"/>
  <c r="H127" i="5"/>
  <c r="I127" i="5"/>
  <c r="H128" i="5"/>
  <c r="I128" i="5"/>
  <c r="H88" i="5"/>
  <c r="I88" i="5"/>
  <c r="H95" i="5"/>
  <c r="I95" i="5"/>
  <c r="H85" i="5"/>
  <c r="I85" i="5"/>
  <c r="H133" i="5"/>
  <c r="I133" i="5"/>
  <c r="H106" i="5"/>
  <c r="I106" i="5"/>
  <c r="H103" i="5"/>
  <c r="I103" i="5"/>
  <c r="H131" i="5"/>
  <c r="I131" i="5"/>
  <c r="H112" i="5"/>
  <c r="I112" i="5"/>
  <c r="H125" i="5"/>
  <c r="I125" i="5"/>
  <c r="H115" i="5"/>
  <c r="I115" i="5"/>
  <c r="H97" i="5"/>
  <c r="I97" i="5"/>
  <c r="H81" i="5"/>
  <c r="I81" i="5"/>
  <c r="H138" i="5"/>
  <c r="I138" i="5"/>
  <c r="H110" i="5"/>
  <c r="I110" i="5"/>
  <c r="H135" i="5"/>
  <c r="I135" i="5"/>
  <c r="H89" i="5"/>
  <c r="I89" i="5"/>
  <c r="H94" i="5"/>
  <c r="I94" i="5"/>
  <c r="H92" i="5"/>
  <c r="I92" i="5"/>
  <c r="H76" i="5"/>
  <c r="I76" i="5"/>
  <c r="H79" i="5"/>
  <c r="I79" i="5"/>
  <c r="H137" i="5"/>
  <c r="I137" i="5"/>
  <c r="H136" i="5"/>
  <c r="I136" i="5"/>
  <c r="H182" i="5"/>
  <c r="I182" i="5"/>
  <c r="H178" i="5"/>
  <c r="I178" i="5"/>
  <c r="H152" i="5"/>
  <c r="I152" i="5"/>
  <c r="H202" i="5"/>
  <c r="I202" i="5"/>
  <c r="H191" i="5"/>
  <c r="I191" i="5"/>
  <c r="H165" i="5"/>
  <c r="I165" i="5"/>
  <c r="H184" i="5"/>
  <c r="I184" i="5"/>
  <c r="H149" i="5"/>
  <c r="I149" i="5"/>
  <c r="H197" i="5"/>
  <c r="I197" i="5"/>
  <c r="H162" i="5"/>
  <c r="I162" i="5"/>
  <c r="H159" i="5"/>
  <c r="I159" i="5"/>
  <c r="H170" i="5"/>
  <c r="I170" i="5"/>
  <c r="H192" i="5"/>
  <c r="I192" i="5"/>
  <c r="H175" i="5"/>
  <c r="I175" i="5"/>
  <c r="H193" i="5"/>
  <c r="I193" i="5"/>
  <c r="H157" i="5"/>
  <c r="I157" i="5"/>
  <c r="H153" i="5"/>
  <c r="I153" i="5"/>
  <c r="H166" i="5"/>
  <c r="I166" i="5"/>
  <c r="H164" i="5"/>
  <c r="I164" i="5"/>
  <c r="H196" i="5"/>
  <c r="I196" i="5"/>
  <c r="H155" i="5"/>
  <c r="I155" i="5"/>
  <c r="H146" i="5"/>
  <c r="I146" i="5"/>
  <c r="H172" i="5"/>
  <c r="I172" i="5"/>
  <c r="H186" i="5"/>
  <c r="I186" i="5"/>
  <c r="H158" i="5"/>
  <c r="I158" i="5"/>
  <c r="H167" i="5"/>
  <c r="I167" i="5"/>
  <c r="H150" i="5"/>
  <c r="I150" i="5"/>
  <c r="H180" i="5"/>
  <c r="I180" i="5"/>
  <c r="H194" i="5"/>
  <c r="I194" i="5"/>
  <c r="H148" i="5"/>
  <c r="I148" i="5"/>
  <c r="H176" i="5"/>
  <c r="I176" i="5"/>
  <c r="H198" i="5"/>
  <c r="I198" i="5"/>
  <c r="H195" i="5"/>
  <c r="I195" i="5"/>
  <c r="H181" i="5"/>
  <c r="I181" i="5"/>
  <c r="H151" i="5"/>
  <c r="I151" i="5"/>
  <c r="H163" i="5"/>
  <c r="I163" i="5"/>
  <c r="H183" i="5"/>
  <c r="I183" i="5"/>
  <c r="H161" i="5"/>
  <c r="I161" i="5"/>
  <c r="H154" i="5"/>
  <c r="I154" i="5"/>
  <c r="H179" i="5"/>
  <c r="I179" i="5"/>
  <c r="H156" i="5"/>
  <c r="I156" i="5"/>
  <c r="H188" i="5"/>
  <c r="I188" i="5"/>
  <c r="H173" i="5"/>
  <c r="I173" i="5"/>
  <c r="H206" i="5"/>
  <c r="I206" i="5"/>
  <c r="H201" i="5"/>
  <c r="I201" i="5"/>
  <c r="H199" i="5"/>
  <c r="I199" i="5"/>
  <c r="H204" i="5"/>
  <c r="I204" i="5"/>
  <c r="H203" i="5"/>
  <c r="I203" i="5"/>
  <c r="H207" i="5"/>
  <c r="I207" i="5"/>
  <c r="H205" i="5"/>
  <c r="I205" i="5"/>
  <c r="I17" i="5"/>
  <c r="H17" i="5"/>
  <c r="R4" i="5" l="1"/>
  <c r="S5" i="5"/>
  <c r="S2" i="5"/>
  <c r="S3" i="5"/>
  <c r="R5" i="5"/>
  <c r="R3" i="5"/>
  <c r="R2" i="5"/>
  <c r="S4" i="5"/>
  <c r="Q1" i="5" l="1"/>
  <c r="R1" i="5"/>
  <c r="S1" i="5"/>
  <c r="A2" i="7"/>
  <c r="A3" i="7" s="1"/>
  <c r="I3" i="7" s="1"/>
  <c r="P32" i="7"/>
  <c r="O32" i="7"/>
  <c r="L32" i="7"/>
  <c r="K32" i="7"/>
  <c r="J32" i="7"/>
  <c r="I32" i="7"/>
  <c r="H32" i="7"/>
  <c r="G32" i="7"/>
  <c r="F32" i="7"/>
  <c r="E32" i="7"/>
  <c r="O31" i="7"/>
  <c r="N31" i="7"/>
  <c r="M31" i="7"/>
  <c r="L31" i="7"/>
  <c r="K31" i="7"/>
  <c r="J31" i="7"/>
  <c r="I31" i="7"/>
  <c r="H31" i="7"/>
  <c r="G31" i="7"/>
  <c r="F31" i="7"/>
  <c r="E31" i="7"/>
  <c r="O30" i="7"/>
  <c r="N30" i="7"/>
  <c r="M30" i="7"/>
  <c r="L30" i="7"/>
  <c r="I30" i="7"/>
  <c r="H30" i="7"/>
  <c r="G30" i="7"/>
  <c r="F30" i="7"/>
  <c r="E30" i="7"/>
  <c r="M5" i="7"/>
  <c r="L8" i="7"/>
  <c r="O8" i="7"/>
  <c r="G5" i="7"/>
  <c r="W2" i="7"/>
  <c r="R8" i="7"/>
  <c r="M8" i="7"/>
  <c r="J8" i="7"/>
  <c r="J9" i="7" s="1"/>
  <c r="B8" i="7"/>
  <c r="S7" i="7"/>
  <c r="S10" i="7" s="1"/>
  <c r="K7" i="7"/>
  <c r="K10" i="7" s="1"/>
  <c r="C7" i="7"/>
  <c r="C10" i="7" s="1"/>
  <c r="S6" i="7"/>
  <c r="S9" i="7" s="1"/>
  <c r="K6" i="7"/>
  <c r="K9" i="7" s="1"/>
  <c r="C6" i="7"/>
  <c r="C9" i="7" s="1"/>
  <c r="S5" i="7"/>
  <c r="S8" i="7" s="1"/>
  <c r="R5" i="7"/>
  <c r="K5" i="7"/>
  <c r="K8" i="7" s="1"/>
  <c r="J5" i="7"/>
  <c r="J6" i="7" s="1"/>
  <c r="D5" i="7"/>
  <c r="C5" i="7"/>
  <c r="C8" i="7" s="1"/>
  <c r="B5" i="7"/>
  <c r="E5" i="7" s="1"/>
  <c r="B4" i="7"/>
  <c r="R3" i="7"/>
  <c r="R4" i="7" s="1"/>
  <c r="B3" i="7"/>
  <c r="T2" i="7"/>
  <c r="R2" i="7"/>
  <c r="U2" i="7" s="1"/>
  <c r="J2" i="7"/>
  <c r="B2" i="7"/>
  <c r="O1" i="5"/>
  <c r="P1" i="5"/>
  <c r="N1" i="5"/>
  <c r="N32" i="7" l="1"/>
  <c r="E2" i="7"/>
  <c r="M32" i="7"/>
  <c r="J3" i="7"/>
  <c r="N2" i="7"/>
  <c r="E8" i="7"/>
  <c r="D8" i="7"/>
  <c r="I2" i="7"/>
  <c r="Q2" i="7" s="1"/>
  <c r="M2" i="7"/>
  <c r="G8" i="7"/>
  <c r="O3" i="7"/>
  <c r="L3" i="7"/>
  <c r="O6" i="7"/>
  <c r="O2" i="7"/>
  <c r="W5" i="7"/>
  <c r="W8" i="7"/>
  <c r="W3" i="7"/>
  <c r="O9" i="7"/>
  <c r="Q3" i="7"/>
  <c r="A4" i="7"/>
  <c r="J7" i="7"/>
  <c r="N6" i="7"/>
  <c r="L6" i="7"/>
  <c r="M6" i="7"/>
  <c r="J10" i="7"/>
  <c r="N9" i="7"/>
  <c r="L9" i="7"/>
  <c r="M9" i="7"/>
  <c r="V5" i="7"/>
  <c r="R6" i="7"/>
  <c r="V8" i="7"/>
  <c r="R9" i="7"/>
  <c r="G2" i="7"/>
  <c r="F3" i="7"/>
  <c r="V3" i="7"/>
  <c r="L5" i="7"/>
  <c r="U5" i="7"/>
  <c r="U8" i="7"/>
  <c r="F2" i="7"/>
  <c r="L2" i="7"/>
  <c r="V2" i="7"/>
  <c r="E3" i="7"/>
  <c r="U3" i="7"/>
  <c r="F5" i="7"/>
  <c r="T5" i="7"/>
  <c r="B6" i="7"/>
  <c r="F8" i="7"/>
  <c r="T8" i="7"/>
  <c r="B9" i="7"/>
  <c r="T3" i="7"/>
  <c r="N5" i="7"/>
  <c r="N8" i="7"/>
  <c r="I4" i="7" l="1"/>
  <c r="Q4" i="7" s="1"/>
  <c r="N3" i="7"/>
  <c r="M3" i="7"/>
  <c r="J4" i="7"/>
  <c r="A5" i="7"/>
  <c r="I5" i="7" s="1"/>
  <c r="Q5" i="7" s="1"/>
  <c r="E9" i="7"/>
  <c r="B10" i="7"/>
  <c r="F9" i="7"/>
  <c r="G9" i="7"/>
  <c r="D9" i="7"/>
  <c r="E6" i="7"/>
  <c r="B7" i="7"/>
  <c r="F6" i="7"/>
  <c r="D6" i="7"/>
  <c r="U9" i="7"/>
  <c r="R10" i="7"/>
  <c r="V9" i="7"/>
  <c r="T6" i="7"/>
  <c r="U6" i="7"/>
  <c r="R7" i="7"/>
  <c r="V6" i="7"/>
  <c r="A6" i="7" l="1"/>
  <c r="I6" i="7" s="1"/>
  <c r="Q6" i="7" s="1"/>
  <c r="A7" i="7"/>
  <c r="I7" i="7" s="1"/>
  <c r="Q7" i="7" l="1"/>
  <c r="A8" i="7"/>
  <c r="I8" i="7" s="1"/>
  <c r="A9" i="7" l="1"/>
  <c r="I9" i="7" s="1"/>
  <c r="Q8" i="7"/>
  <c r="A10" i="7" l="1"/>
  <c r="Q9" i="7"/>
  <c r="I10" i="7" l="1"/>
  <c r="Q10" i="7" s="1"/>
  <c r="J14" i="4" l="1"/>
  <c r="I14" i="4" s="1"/>
  <c r="H14" i="4" s="1"/>
  <c r="G14" i="4" s="1"/>
  <c r="F14" i="4" s="1"/>
  <c r="E14" i="4" s="1"/>
  <c r="N14" i="4"/>
  <c r="G27" i="2"/>
  <c r="F27" i="2"/>
  <c r="C27" i="2"/>
  <c r="B27" i="2"/>
  <c r="G26" i="2" l="1"/>
  <c r="F26" i="2"/>
  <c r="D26" i="2"/>
  <c r="C26" i="2"/>
  <c r="B26" i="2"/>
  <c r="C8" i="2"/>
  <c r="J30" i="7" l="1"/>
  <c r="K30" i="7"/>
  <c r="W6" i="7"/>
  <c r="G6" i="7" l="1"/>
  <c r="W9" i="7"/>
  <c r="D3" i="7"/>
  <c r="T9" i="7"/>
  <c r="G3" i="7" l="1"/>
  <c r="K5" i="20" a="1"/>
  <c r="K5" i="20" s="1"/>
  <c r="K3" i="20" a="1"/>
  <c r="K3" i="20" s="1"/>
  <c r="K4" i="20" a="1"/>
  <c r="K4" i="20" s="1"/>
  <c r="L4" i="20" a="1"/>
  <c r="L4" i="20" s="1"/>
  <c r="L2" i="20" a="1"/>
  <c r="L2" i="20" s="1"/>
  <c r="M5" i="20" a="1"/>
  <c r="M5" i="20" s="1"/>
  <c r="M4" i="20" a="1"/>
  <c r="M4" i="20" s="1"/>
  <c r="M2" i="20" a="1"/>
  <c r="M2" i="20" s="1"/>
  <c r="L5" i="20" a="1"/>
  <c r="L5" i="20" s="1"/>
  <c r="L3" i="20" a="1"/>
  <c r="L3" i="20" s="1"/>
  <c r="M3" i="20" a="1"/>
  <c r="M3" i="20" s="1"/>
  <c r="N3" i="25" a="1"/>
  <c r="N3" i="25" s="1"/>
  <c r="N2" i="25" a="1"/>
  <c r="N2" i="25" s="1"/>
  <c r="N5" i="25" a="1"/>
  <c r="N5" i="25" s="1"/>
  <c r="N4" i="25" a="1"/>
  <c r="N4" i="25" s="1"/>
  <c r="D9" i="32" l="1"/>
  <c r="K6" i="32"/>
  <c r="AG3" i="32"/>
  <c r="AG9" i="32"/>
  <c r="AA9" i="32"/>
  <c r="D7" i="32"/>
  <c r="F9" i="32"/>
  <c r="F6" i="32"/>
  <c r="F3" i="32"/>
  <c r="E6" i="32"/>
  <c r="D3" i="32"/>
  <c r="O6" i="32"/>
  <c r="P3" i="32"/>
  <c r="AA3" i="32"/>
  <c r="Z9" i="32"/>
  <c r="AG6" i="32"/>
  <c r="K9" i="32"/>
  <c r="Z3" i="32"/>
  <c r="Z6" i="32"/>
  <c r="AB3" i="32"/>
  <c r="P6" i="32"/>
  <c r="AB9" i="32"/>
  <c r="E7" i="32"/>
  <c r="D6" i="32"/>
  <c r="O3" i="32"/>
  <c r="E3" i="32"/>
  <c r="AA6" i="32"/>
  <c r="AB4" i="32"/>
  <c r="AG10" i="32"/>
  <c r="P7" i="32"/>
  <c r="D4" i="32"/>
  <c r="E4" i="32"/>
  <c r="K3" i="32"/>
  <c r="P4" i="32"/>
  <c r="Q3" i="32"/>
  <c r="E9" i="32"/>
  <c r="F10" i="32"/>
  <c r="AB6" i="32"/>
  <c r="AB7" i="32"/>
  <c r="F4" i="32" l="1"/>
  <c r="K7" i="32"/>
  <c r="K4" i="32"/>
  <c r="AG7" i="32"/>
  <c r="E10" i="32"/>
  <c r="K10" i="32"/>
  <c r="Z7" i="32"/>
  <c r="Z4" i="32"/>
  <c r="O4" i="32"/>
  <c r="Q4" i="32"/>
  <c r="AA10" i="32"/>
  <c r="AA4" i="32"/>
  <c r="AG4" i="32"/>
  <c r="Z10" i="32"/>
  <c r="AA7" i="32"/>
  <c r="D10" i="32"/>
  <c r="AB10" i="32"/>
  <c r="O7" i="32"/>
  <c r="F7" i="32"/>
  <c r="W2" i="34" a="1"/>
  <c r="W2" i="34" s="1"/>
  <c r="Y2" i="34" a="1"/>
  <c r="Y2" i="34" s="1"/>
  <c r="S2" i="34" a="1"/>
  <c r="S2" i="34" s="1"/>
  <c r="R2" i="34" a="1"/>
  <c r="R2" i="34" s="1"/>
  <c r="T2" i="34" a="1"/>
  <c r="T2" i="34" s="1"/>
  <c r="X2" i="34" a="1"/>
  <c r="X2" i="34" s="1"/>
  <c r="J51" i="19"/>
  <c r="J36" i="19"/>
  <c r="J19" i="19"/>
  <c r="F36" i="19"/>
  <c r="F52" i="19"/>
  <c r="F51" i="19"/>
  <c r="F37" i="19"/>
  <c r="F20" i="19"/>
  <c r="F19" i="19"/>
  <c r="E36" i="19"/>
  <c r="E52" i="19"/>
  <c r="E51" i="19"/>
  <c r="E19" i="19"/>
  <c r="E37" i="19"/>
  <c r="E20" i="19"/>
  <c r="G20" i="19"/>
  <c r="G52" i="19"/>
  <c r="G19" i="19"/>
  <c r="G37" i="19"/>
  <c r="G51" i="19"/>
  <c r="G36" i="19"/>
  <c r="F31" i="19"/>
  <c r="F46" i="19" s="1"/>
  <c r="H19" i="19"/>
  <c r="H36" i="19"/>
  <c r="H51" i="19"/>
  <c r="I51" i="19"/>
  <c r="I36" i="19"/>
  <c r="I19" i="19"/>
  <c r="E18" i="19"/>
  <c r="E35" i="19"/>
  <c r="I20" i="19"/>
  <c r="Z5" i="19"/>
  <c r="F50" i="19"/>
  <c r="F18" i="19"/>
  <c r="K36" i="19"/>
  <c r="K19" i="19"/>
  <c r="K51" i="19"/>
  <c r="K37" i="19"/>
  <c r="D3" i="19" s="1"/>
  <c r="E50" i="19"/>
  <c r="H52" i="19"/>
  <c r="Z4" i="19" s="1"/>
  <c r="I37" i="19"/>
  <c r="Z6" i="19"/>
  <c r="E31" i="19"/>
  <c r="E46" i="19" s="1"/>
  <c r="G31" i="19"/>
  <c r="G46" i="19"/>
  <c r="J18" i="19"/>
  <c r="J2" i="19" s="1"/>
  <c r="I5" i="19"/>
  <c r="F35" i="19"/>
  <c r="G50" i="19"/>
  <c r="I31" i="19"/>
  <c r="I46" i="19" s="1"/>
  <c r="K31" i="19"/>
  <c r="K46" i="19" s="1"/>
  <c r="J35" i="19"/>
  <c r="H18" i="19"/>
  <c r="G18" i="19"/>
  <c r="AC2" i="19" s="1"/>
  <c r="AD2" i="19"/>
  <c r="AC9" i="19"/>
  <c r="J31" i="19"/>
  <c r="J46" i="19"/>
  <c r="H20" i="19"/>
  <c r="Z2" i="19" s="1"/>
  <c r="J20" i="19"/>
  <c r="Z8" i="19" s="1"/>
  <c r="J50" i="19"/>
  <c r="I4" i="19" s="1"/>
  <c r="G4" i="19"/>
  <c r="I35" i="19"/>
  <c r="AE9" i="19" s="1"/>
  <c r="AF9" i="19"/>
  <c r="J37" i="19"/>
  <c r="Z9" i="19" s="1"/>
  <c r="I52" i="19"/>
  <c r="Z7" i="19"/>
  <c r="H31" i="19"/>
  <c r="H46" i="19" s="1"/>
  <c r="K18" i="19"/>
  <c r="H5" i="19" s="1"/>
  <c r="G5" i="19"/>
  <c r="K52" i="19"/>
  <c r="D4" i="19" s="1"/>
  <c r="I18" i="19"/>
  <c r="AE8" i="19" s="1"/>
  <c r="H37" i="19"/>
  <c r="Z3" i="19"/>
  <c r="G35" i="19"/>
  <c r="K35" i="19"/>
  <c r="G6" i="19" s="1"/>
  <c r="H6" i="19"/>
  <c r="K20" i="19"/>
  <c r="D2" i="19"/>
  <c r="K50" i="19"/>
  <c r="I7" i="19" s="1"/>
  <c r="H7" i="19"/>
  <c r="H35" i="19"/>
  <c r="J52" i="19"/>
  <c r="Z10" i="19" s="1"/>
  <c r="I50" i="19"/>
  <c r="AD10" i="19" s="1"/>
  <c r="H50" i="19"/>
  <c r="AD7" i="19" s="1"/>
  <c r="AF4" i="19" l="1"/>
  <c r="AF3" i="19"/>
  <c r="G3" i="19"/>
  <c r="J6" i="19"/>
  <c r="AE6" i="19"/>
  <c r="AC10" i="19"/>
  <c r="J4" i="19"/>
  <c r="AF7" i="19"/>
  <c r="G2" i="19"/>
  <c r="J7" i="19"/>
  <c r="AD8" i="19"/>
  <c r="AE7" i="19"/>
  <c r="J5" i="19"/>
  <c r="G7" i="19"/>
  <c r="AF8" i="19"/>
  <c r="AC8" i="19"/>
  <c r="AF10" i="19"/>
  <c r="H4" i="19"/>
  <c r="I2" i="19"/>
  <c r="AE10" i="19"/>
  <c r="H2" i="19"/>
  <c r="AE4" i="19"/>
  <c r="AE3" i="19"/>
  <c r="AC4" i="19"/>
  <c r="AD3" i="19"/>
  <c r="I6" i="19"/>
  <c r="AE5" i="19"/>
  <c r="AF2" i="19"/>
  <c r="AC7" i="19"/>
  <c r="AD4" i="19"/>
  <c r="J3" i="19"/>
  <c r="AD5" i="19"/>
  <c r="AC5" i="19"/>
  <c r="AF5" i="19"/>
  <c r="AD9" i="19"/>
  <c r="AD6" i="19"/>
  <c r="AF6" i="19"/>
  <c r="AC3" i="19"/>
  <c r="AC6" i="19"/>
  <c r="H3" i="19"/>
  <c r="AE2" i="19"/>
  <c r="I3" i="19"/>
  <c r="Q37" i="32" l="1"/>
  <c r="Q39" i="32"/>
  <c r="Q38" i="32"/>
  <c r="O44" i="32"/>
  <c r="V6" i="32" s="1"/>
  <c r="P37" i="32"/>
  <c r="O9" i="32" s="1"/>
  <c r="N44" i="32"/>
  <c r="V3" i="32" s="1"/>
  <c r="Q49" i="32"/>
  <c r="Q52" i="32" s="1"/>
  <c r="P39" i="32"/>
  <c r="Q9" i="32"/>
  <c r="O39" i="32"/>
  <c r="Q6" i="32" s="1"/>
  <c r="P38" i="32"/>
  <c r="P9" i="32" s="1"/>
  <c r="P49" i="32"/>
  <c r="P52" i="32" s="1"/>
  <c r="O10" i="32" s="1"/>
  <c r="P53" i="32" l="1"/>
  <c r="P10" i="32" s="1"/>
  <c r="O54" i="32"/>
  <c r="Q7" i="32" s="1"/>
  <c r="P54" i="32"/>
  <c r="Q10" i="32" s="1"/>
  <c r="N59" i="32"/>
  <c r="V4" i="32" s="1"/>
  <c r="O59" i="32"/>
  <c r="V7" i="32" s="1"/>
  <c r="Q54" i="32"/>
  <c r="Q53" i="32"/>
</calcChain>
</file>

<file path=xl/sharedStrings.xml><?xml version="1.0" encoding="utf-8"?>
<sst xmlns="http://schemas.openxmlformats.org/spreadsheetml/2006/main" count="11025" uniqueCount="337">
  <si>
    <t>deaths/1000</t>
  </si>
  <si>
    <t>intake/1000</t>
  </si>
  <si>
    <t>intake  per 1000</t>
  </si>
  <si>
    <t>s/n per 1000</t>
  </si>
  <si>
    <t>poplulation</t>
  </si>
  <si>
    <t>intake</t>
  </si>
  <si>
    <t>deaths</t>
  </si>
  <si>
    <t>s/n</t>
  </si>
  <si>
    <t>Mobile, AL 2010</t>
  </si>
  <si>
    <t>Prineville, 2004</t>
  </si>
  <si>
    <t>% s/n to deaths</t>
  </si>
  <si>
    <t>Deschutes, 2005</t>
  </si>
  <si>
    <t>% s/n to intake</t>
  </si>
  <si>
    <t>Jackson, OR 2006</t>
  </si>
  <si>
    <t>Fresno, CA 2009</t>
  </si>
  <si>
    <t>from analysis lw mobile-al-summary</t>
  </si>
  <si>
    <t>Madison, AL 2010</t>
  </si>
  <si>
    <t>cost per surgery</t>
  </si>
  <si>
    <t>above copay</t>
  </si>
  <si>
    <t>Maddies</t>
  </si>
  <si>
    <t>Dade, WI 2010</t>
  </si>
  <si>
    <t>intake change</t>
  </si>
  <si>
    <t>Salem 2011</t>
  </si>
  <si>
    <t>Proposed success metric</t>
  </si>
  <si>
    <t>intake change for year of s/n and following year</t>
  </si>
  <si>
    <t>separate data points for each year of s/n project</t>
  </si>
  <si>
    <t>separate ponts for dog/cat/both</t>
  </si>
  <si>
    <t>correlate with s/n per capita, s/n per intake, s/n per death</t>
  </si>
  <si>
    <t>population</t>
  </si>
  <si>
    <t>ASAP</t>
  </si>
  <si>
    <t>total</t>
  </si>
  <si>
    <t>deaths per 1000</t>
  </si>
  <si>
    <t>total intake</t>
  </si>
  <si>
    <t>total deaths</t>
  </si>
  <si>
    <t>total s/n</t>
  </si>
  <si>
    <t>LSM = Lisa's Success Metric</t>
  </si>
  <si>
    <t>LSM</t>
  </si>
  <si>
    <t>cats in</t>
  </si>
  <si>
    <t>cats euthanized</t>
  </si>
  <si>
    <t>total cat s/n</t>
  </si>
  <si>
    <t>dogs in</t>
  </si>
  <si>
    <t>dogs euthanized</t>
  </si>
  <si>
    <t>dogs s/n</t>
  </si>
  <si>
    <t>cat deaths per 1000</t>
  </si>
  <si>
    <t>cat LSM</t>
  </si>
  <si>
    <t>dog deaths per 1000</t>
  </si>
  <si>
    <t>dog LSM</t>
  </si>
  <si>
    <t>total deaths per 1000</t>
  </si>
  <si>
    <t>total s/n per 1000</t>
  </si>
  <si>
    <t>total LSM</t>
  </si>
  <si>
    <t>cat</t>
  </si>
  <si>
    <t>dog</t>
  </si>
  <si>
    <t>LSR</t>
  </si>
  <si>
    <t>organization</t>
  </si>
  <si>
    <t>year</t>
  </si>
  <si>
    <t>species</t>
  </si>
  <si>
    <t>cats s/n</t>
  </si>
  <si>
    <t>Jackson</t>
  </si>
  <si>
    <t>intake-s/n</t>
  </si>
  <si>
    <t>deaths -s/n</t>
  </si>
  <si>
    <t>correlations</t>
  </si>
  <si>
    <t>all</t>
  </si>
  <si>
    <t>Jackson and ASAP, including non-s/n years</t>
  </si>
  <si>
    <t>19,318</t>
  </si>
  <si>
    <t>19,876</t>
  </si>
  <si>
    <t>20,064</t>
  </si>
  <si>
    <t>20,400</t>
  </si>
  <si>
    <t>21,165</t>
  </si>
  <si>
    <t>21,670</t>
  </si>
  <si>
    <t>22,476</t>
  </si>
  <si>
    <t>22,760</t>
  </si>
  <si>
    <t>22,892</t>
  </si>
  <si>
    <t>22,566</t>
  </si>
  <si>
    <t>Crook</t>
  </si>
  <si>
    <t>Crook, Jackson and ASAP, including non-s/n years</t>
  </si>
  <si>
    <t>Deschutes</t>
  </si>
  <si>
    <t>Deschutes, Crook, Jackson and ASAP, including non-s/n years</t>
  </si>
  <si>
    <t>Marion/Polk</t>
  </si>
  <si>
    <t>Marion/Polk, Deschutes, Crook, Jackson and ASAP, including non-s/n years</t>
  </si>
  <si>
    <t>Madison</t>
  </si>
  <si>
    <t>Madison, Marion/Polk, Deschutes, Crook and Jackson  [less ASAP], including non-s/n years</t>
  </si>
  <si>
    <t>from sn success and rates feb 22 13d</t>
  </si>
  <si>
    <t>Fresno</t>
  </si>
  <si>
    <t>Fresno, Madison, Marion/Polk, Deschutes, Crook and Jackson  [less ASAP], including non-s/n years</t>
  </si>
  <si>
    <t>Maricopa</t>
  </si>
  <si>
    <t xml:space="preserve">Maricopa Fresno, Madison, Marion/Polk, Deschutes, Crook and Jackson </t>
  </si>
  <si>
    <t>Dane</t>
  </si>
  <si>
    <t xml:space="preserve">Dane, ASAP, Maricopa Fresno, Madison, Marion/Polk, Deschutes, Crook and Jackson </t>
  </si>
  <si>
    <t>as above for those with non-zero s/n</t>
  </si>
  <si>
    <t>Duval</t>
  </si>
  <si>
    <t>surgeries</t>
  </si>
  <si>
    <t>Loudon</t>
  </si>
  <si>
    <t>total in</t>
  </si>
  <si>
    <t>total euthanized</t>
  </si>
  <si>
    <t>Monroe</t>
  </si>
  <si>
    <t xml:space="preserve">TN, Duval (inc. zip) Dane, ASAP, Maricopa Fresno, Madison, Marion/Polk, Deschutes, Crook and Jackson </t>
  </si>
  <si>
    <t>census</t>
  </si>
  <si>
    <t>proposal</t>
  </si>
  <si>
    <t xml:space="preserve">loudon , Duval (inc. zip) Dane, ASAP, Maricopa Fresno, Madison, Marion/Polk, Deschutes, Crook and Jackson </t>
  </si>
  <si>
    <t xml:space="preserve">Monroe loudon , Duval (inc. zip) Dane, ASAP, Maricopa Fresno, Madison, Marion/Polk, Deschutes, Crook and Jackson </t>
  </si>
  <si>
    <t>cat s/n per intake</t>
  </si>
  <si>
    <t>dog s/n per intake</t>
  </si>
  <si>
    <t>total s/n per intake</t>
  </si>
  <si>
    <t>s/n per intake</t>
  </si>
  <si>
    <t xml:space="preserve">LSM = Lisa's Success Metric = intake/1000[Y-1] - intake/1000[Y+1] </t>
  </si>
  <si>
    <t>LNSR</t>
  </si>
  <si>
    <t>Deschutes and Crook</t>
  </si>
  <si>
    <t>cat s/n  per 1000</t>
  </si>
  <si>
    <t>dog s/n  per 1000</t>
  </si>
  <si>
    <t>cat  s/n per death</t>
  </si>
  <si>
    <t>dog  s/n per death</t>
  </si>
  <si>
    <t>total  s/n per death</t>
  </si>
  <si>
    <t>s/n per death</t>
  </si>
  <si>
    <t>Jackson, Deschutes and Crook</t>
  </si>
  <si>
    <t>cat LnSM</t>
  </si>
  <si>
    <t>dog LnSM</t>
  </si>
  <si>
    <t>total LnSM</t>
  </si>
  <si>
    <t>LnSM = Lisa's New Success Metric = intake[Y-1] - intake[Y+1] /intake[Y-1]</t>
  </si>
  <si>
    <t>LnSM</t>
  </si>
  <si>
    <t>Monroe, Deschutes and Crook</t>
  </si>
  <si>
    <t>Fresno, Monroe, Deschutes and Crook</t>
  </si>
  <si>
    <t>cat intake per 1000</t>
  </si>
  <si>
    <t>dog intake per 1000</t>
  </si>
  <si>
    <t>total intake per 1000</t>
  </si>
  <si>
    <t>total deats per 1000</t>
  </si>
  <si>
    <t>Deschutes, Crook</t>
  </si>
  <si>
    <t>Monroe, Deschutes, Crook</t>
  </si>
  <si>
    <t>Jackson, Monroe, Deschutes, Crook</t>
  </si>
  <si>
    <t>Note: population given in Maddie's grant application or census of stated counties result in intake per 1000 numbers awfully high and skewed comparisons, so, I'm trying something else</t>
  </si>
  <si>
    <t>59,036</t>
  </si>
  <si>
    <t>Haywood</t>
  </si>
  <si>
    <t>Haywood SC, Jackson, Monroe, Deschutes, Crook</t>
  </si>
  <si>
    <t>Fresno CA, Haywood SC, Jackson, Monroe, Deschutes, Crook</t>
  </si>
  <si>
    <t>Marion/Polk, Fresno CA, Haywood SC, Jackson, Monroe, Deschutes, Crook</t>
  </si>
  <si>
    <t>Dane WI, Marion/Polk, Fresno CA, Haywood SC, Jackson, Monroe, Deschutes, Crook</t>
  </si>
  <si>
    <t xml:space="preserve">LSM1 = Lisa's Success Metric = intake/1000[Y-1] - intake/1000[Y] </t>
  </si>
  <si>
    <t xml:space="preserve">LSM2 =LSM = Lisa's Success Metric = intake/1000[Y-1] - intake/1000[Y+1] </t>
  </si>
  <si>
    <t xml:space="preserve">LSM3 = Lisa's Success Metric = intake/1000[Y-1] - intake/1000[Y+2] </t>
  </si>
  <si>
    <t>total LSM2</t>
  </si>
  <si>
    <t>total LSM1</t>
  </si>
  <si>
    <t>total LSM3</t>
  </si>
  <si>
    <t>dog LSM2</t>
  </si>
  <si>
    <t>dog LSM1</t>
  </si>
  <si>
    <t>dog LSM3</t>
  </si>
  <si>
    <t>cat LSM2</t>
  </si>
  <si>
    <t>cat LSM1</t>
  </si>
  <si>
    <t>cat LSM3</t>
  </si>
  <si>
    <t>LSM2</t>
  </si>
  <si>
    <t>LSM1</t>
  </si>
  <si>
    <t>LSM3</t>
  </si>
  <si>
    <t>LSM2 s/n per 1000</t>
  </si>
  <si>
    <t>LSM2 s/n per intake</t>
  </si>
  <si>
    <t>LSM2 s/n per death</t>
  </si>
  <si>
    <t>LnSM s/n per 1000</t>
  </si>
  <si>
    <t>LnSM s/n per intake</t>
  </si>
  <si>
    <t>LnSM s/n per death</t>
  </si>
  <si>
    <t xml:space="preserve">LSM1 </t>
  </si>
  <si>
    <t>LSM1 s/n per 1000</t>
  </si>
  <si>
    <t>LSM1 s/n per intake</t>
  </si>
  <si>
    <t>LSM1 s/n per death</t>
  </si>
  <si>
    <t xml:space="preserve">LSM3 </t>
  </si>
  <si>
    <t>LSM3 s/n per 1000</t>
  </si>
  <si>
    <t>LSM3 s/n per intake</t>
  </si>
  <si>
    <t>LSM3 s/n per death</t>
  </si>
  <si>
    <t>2 yr cat s/n  per 1000</t>
  </si>
  <si>
    <t>2 yr dog s/n  per 1000</t>
  </si>
  <si>
    <t>2 yr total s/n  per 1000</t>
  </si>
  <si>
    <t>2 yr s/n  per 1000</t>
  </si>
  <si>
    <t>LSM2 2 yr s/n  per 1000</t>
  </si>
  <si>
    <t>LnSM 2 yr s/n  per 1000</t>
  </si>
  <si>
    <t>LSM3 2 yr s/n  per 1000</t>
  </si>
  <si>
    <t>LSM1 2 yr s/n  per 1000</t>
  </si>
  <si>
    <t>Madison AL, Dane WI, Marion/Polk, Fresno CA, Haywood SC, Jackson, Monroe, Deschutes, Crook</t>
  </si>
  <si>
    <t>Maricopa AZ, Madison AL, Dane WI, Marion/Polk, Fresno CA, Haywood SC, Jackson, Monroe, Deschutes, Crook</t>
  </si>
  <si>
    <t>Loudon AL, Maricopa AZ, Madison AL, Dane WI, Marion/Polk, Fresno CA, Haywood SC, Jackson, Monroe, Deschutes, Crook</t>
  </si>
  <si>
    <t>Hattiesburg</t>
  </si>
  <si>
    <t>Hattiesburg MS, Loudon AL, Maricopa AZ, Madison AL, Dane WI, Marion/Polk, Fresno CA, Haywood SC, Jackson, Monroe, Deschutes, Crook</t>
  </si>
  <si>
    <t>areas</t>
  </si>
  <si>
    <t>states</t>
  </si>
  <si>
    <t>data points</t>
  </si>
  <si>
    <t>Drop in cat intake per 1000 population over 2 years</t>
  </si>
  <si>
    <t>Cat s/n per 1000 population over 2 years</t>
  </si>
  <si>
    <t>change in intake per 1000 over 3 years</t>
  </si>
  <si>
    <t>s/n per 1000 over 2 years</t>
  </si>
  <si>
    <t>Kern CA</t>
  </si>
  <si>
    <t>Kern CA, Hattiesburg MS, Loudon AL, Maricopa AZ, Madison AL, Dane WI, Marion/Polk, Fresno CA, Haywood SC, Jackson, Monroe AL, Deschutes, Crook</t>
  </si>
  <si>
    <t>Portland OR</t>
  </si>
  <si>
    <t>Portland OR, Kern CA, Hattiesburg MS, Loudon AL, Maricopa AZ, Madison AL, Dane WI, Marion/Polk, Fresno CA, Haywood SC, Jackson, Monroe AL, Deschutes, Crook</t>
  </si>
  <si>
    <t>Cumberland NC</t>
  </si>
  <si>
    <t>319,431</t>
  </si>
  <si>
    <t>Cumberland NC, Portland OR, Kern CA, Hattiesburg MS, Loudon AL, Maricopa AZ, Madison AL, Dane WI, Marion/Polk, Fresno CA, Haywood NC, Jackson, Monroe AL, Deschutes, Crook</t>
  </si>
  <si>
    <t>100 data points from 12 areas in 7 states</t>
  </si>
  <si>
    <t>Change in intake per 1000 over 2 years</t>
  </si>
  <si>
    <t>52 data points from 12 areas in 7 states</t>
  </si>
  <si>
    <t>from sn success and new rates</t>
  </si>
  <si>
    <t>Utah</t>
  </si>
  <si>
    <t>Utah, Cumberland NC, Portland OR, Kern CA, Hattiesburg MS, Loudon AL, Maricopa AZ, Madison AL, Dane WI, Marion/Polk, Fresno CA, Haywood NC, Jackson, Monroe AL, Deschutes, Crook</t>
  </si>
  <si>
    <t>(2 with no s/n)</t>
  </si>
  <si>
    <t>averages for s/n &gt; 20</t>
  </si>
  <si>
    <t>averages for 0 &lt; s/n 2 yr &lt; 20</t>
  </si>
  <si>
    <t>averages for no s/n over 2 years</t>
  </si>
  <si>
    <t>points</t>
  </si>
  <si>
    <t>Duval FL, Utah, Cumberland NC, Portland OR, Kern CA, Hattiesburg MS, Loudon AL, Maricopa AZ, Madison AL, Dane WI, Marion/Polk, Fresno CA, Haywood NC, Jackson, Monroe AL, Deschutes, Crook</t>
  </si>
  <si>
    <t>cat s/n % intake</t>
  </si>
  <si>
    <t>2y cat s/n % intake</t>
  </si>
  <si>
    <t>L3SM1 =Lisa's 3rd Success Metric = intake[Y-1] - intake[Y+1]/intake[Y-1]</t>
  </si>
  <si>
    <t>L3SM2 =Lisa's 3rd Success Metric = intake[Y-1] - intake[Y+1]/intake[Y-1]</t>
  </si>
  <si>
    <t>L3SM3 =Lisa's 3rd Success Metric = intake[Y-1] - intake[Y+1]/intake[Y-1]</t>
  </si>
  <si>
    <t>dog L3SM1</t>
  </si>
  <si>
    <t>cat L3SM1</t>
  </si>
  <si>
    <t>cat L3SM2</t>
  </si>
  <si>
    <t>cat L3SM3</t>
  </si>
  <si>
    <t>cat L3SM4</t>
  </si>
  <si>
    <t>3 yr cat s/n  % intake</t>
  </si>
  <si>
    <t>dog s/n % intake</t>
  </si>
  <si>
    <t>2y dog s/n % intake</t>
  </si>
  <si>
    <t>dog L3SM2</t>
  </si>
  <si>
    <t>dog L3SM3</t>
  </si>
  <si>
    <t>dog L3SM4</t>
  </si>
  <si>
    <t>3 yr dog s/n  % intake</t>
  </si>
  <si>
    <t>total s/n % intake</t>
  </si>
  <si>
    <t>2y total s/n % intake</t>
  </si>
  <si>
    <t>total L3SM1</t>
  </si>
  <si>
    <t>total L3SM2</t>
  </si>
  <si>
    <t>total L3SM3</t>
  </si>
  <si>
    <t>total L3SM4</t>
  </si>
  <si>
    <t>3 yr total s/n  % intake</t>
  </si>
  <si>
    <t>s/n % intake</t>
  </si>
  <si>
    <t>2y s/n % intake</t>
  </si>
  <si>
    <t>L3SM1</t>
  </si>
  <si>
    <t>L3SM2</t>
  </si>
  <si>
    <t>L3SM3</t>
  </si>
  <si>
    <t>L3SM4</t>
  </si>
  <si>
    <t>3 yr s/n  % intake</t>
  </si>
  <si>
    <t>L3SM1 s/n per 1000</t>
  </si>
  <si>
    <t>L3SM1 s/n % intake</t>
  </si>
  <si>
    <t>L3SM1 2y s/n % intake</t>
  </si>
  <si>
    <t>L3SM1 3y s/n % intake</t>
  </si>
  <si>
    <t>L3SM2 s/n per 1000</t>
  </si>
  <si>
    <t>L3SM2 s/n % intake</t>
  </si>
  <si>
    <t>L3SM2 3y s/n % intake</t>
  </si>
  <si>
    <t>L3SM2 2y s/n % intake</t>
  </si>
  <si>
    <t>L3SM3 s/n per 1000</t>
  </si>
  <si>
    <t>L3SM3 s/n % intake</t>
  </si>
  <si>
    <t>L3SM3 2y s/n % intake</t>
  </si>
  <si>
    <t>L3SM3 3y s/n % intake</t>
  </si>
  <si>
    <t>L3SM4 s/n per 1000</t>
  </si>
  <si>
    <t>L3SM4 s/n % intake</t>
  </si>
  <si>
    <t>L3SM4 2y s/n % intake</t>
  </si>
  <si>
    <t>L3SM4 3y s/n % intake</t>
  </si>
  <si>
    <t>Utah, Portland OR, Kern CA, Hattiesburg MS, Loudon AL, Maricopa AZ, Madison AL, Dane WI, Marion/Polk, Fresno CA, Haywood NC, Jackson, Monroe AL, Deschutes, Crook</t>
  </si>
  <si>
    <t>Duval FL, Dubal zips, Utah, Cumberland NC, Portland OR, Kern CA, Hattiesburg MS, Loudon AL, Maricopa AZ, Madison AL, Dane WI, Marion/Polk, Fresno CA, Haywood NC, Jackson, Monroe AL, Deschutes, Crook</t>
  </si>
  <si>
    <t>Santa Clara</t>
  </si>
  <si>
    <t>Santa Clara CA, Duval FL, Dubal zips, Utah, Cumberland NC, Portland OR, Kern CA, Hattiesburg MS, Loudon AL, Maricopa AZ, Madison AL, Dane WI, Marion/Polk, Fresno CA, Haywood NC, Jackson, Monroe AL, Deschutes, Crook</t>
  </si>
  <si>
    <t>Compare5 done with error in formulas in template, ditch it</t>
  </si>
  <si>
    <t>Utah, Fresno CA, Haywood SC, Jackson, Monroe, Deschutes, Crook</t>
  </si>
  <si>
    <t>Santa Clara CA, Utah, Fresno CA, Haywood SC, Jackson, Monroe, Deschutes, Crook</t>
  </si>
  <si>
    <t>Portland ASAP</t>
  </si>
  <si>
    <t>OHS data:</t>
  </si>
  <si>
    <t>Marian/Polk</t>
  </si>
  <si>
    <t>from ASAP:</t>
  </si>
  <si>
    <t>Maddies targeted s/n:</t>
  </si>
  <si>
    <t>FL</t>
  </si>
  <si>
    <t>from clinic:</t>
  </si>
  <si>
    <t>TN</t>
  </si>
  <si>
    <t>Duval zip</t>
  </si>
  <si>
    <t>SC</t>
  </si>
  <si>
    <t>published study</t>
  </si>
  <si>
    <t>CA</t>
  </si>
  <si>
    <t>California data, plus</t>
  </si>
  <si>
    <t xml:space="preserve">Fresno </t>
  </si>
  <si>
    <t>Maddies community grant:</t>
  </si>
  <si>
    <t>UT</t>
  </si>
  <si>
    <t>plus Utah Coalition for Animals info, s/n numbers on 990</t>
  </si>
  <si>
    <t>No s/n control</t>
  </si>
  <si>
    <t>Cumberland</t>
  </si>
  <si>
    <t>Kern</t>
  </si>
  <si>
    <t>AL</t>
  </si>
  <si>
    <t>WI</t>
  </si>
  <si>
    <t>AZ</t>
  </si>
  <si>
    <t>MS</t>
  </si>
  <si>
    <t>Kern CA, Cumberland NC, Duval FL, Portland OR, Loudon AL, Duval zips, Maricopa AZ, Utah, Hattiesburg MS,  Madison AL, Dane WI, Marion/Polk, Fresno CA, Haywood NC, Jackson, Monroe AL, Deschutes, Crook</t>
  </si>
  <si>
    <t>ave</t>
  </si>
  <si>
    <t>% decrease of shelter intake</t>
  </si>
  <si>
    <t>1 year</t>
  </si>
  <si>
    <t>2 years</t>
  </si>
  <si>
    <t>3 years</t>
  </si>
  <si>
    <t>4 years</t>
  </si>
  <si>
    <t>s/n = 0</t>
  </si>
  <si>
    <t>0 per 1000 &lt; s/n &lt; 3 per 1000</t>
  </si>
  <si>
    <t>4 per 1000 &lt; s/n &lt; 10 per 1000</t>
  </si>
  <si>
    <t>s/n &gt; 10 per 1000</t>
  </si>
  <si>
    <t>Dogs</t>
  </si>
  <si>
    <t xml:space="preserve">Erie County NY </t>
  </si>
  <si>
    <t>Erie NY, new Duval FL, Kern CA, Cumberland NC, Portland OR, Loudon AL, Duval zips, Maricopa AZ, Utah, Hattiesburg MS,  Madison AL, Dane WI, Marion/Polk, Fresno CA, Haywood NC, Jackson, Monroe AL, Deschutes, Crook</t>
  </si>
  <si>
    <t>updated on Maddie's blog</t>
  </si>
  <si>
    <t>Erie</t>
  </si>
  <si>
    <t>NY</t>
  </si>
  <si>
    <t>NYC</t>
  </si>
  <si>
    <t>And NYC</t>
  </si>
  <si>
    <t>0 &lt; s/n &lt; .2</t>
  </si>
  <si>
    <t>.5 &lt; s/n &lt; .2</t>
  </si>
  <si>
    <t>s/n &gt; .5</t>
  </si>
  <si>
    <t>FREEZE</t>
  </si>
  <si>
    <t>323,505</t>
  </si>
  <si>
    <t>324,829</t>
  </si>
  <si>
    <t>327,394</t>
  </si>
  <si>
    <t>330,447</t>
  </si>
  <si>
    <t>331,876</t>
  </si>
  <si>
    <t>335,242</t>
  </si>
  <si>
    <t>339,280</t>
  </si>
  <si>
    <t>344,812</t>
  </si>
  <si>
    <t>348,425</t>
  </si>
  <si>
    <t>351,109</t>
  </si>
  <si>
    <t>Lane OR</t>
  </si>
  <si>
    <t>add Lane</t>
  </si>
  <si>
    <t>0 &lt; s/n &lt; .25</t>
  </si>
  <si>
    <t>0 &lt; s/n &lt; .5</t>
  </si>
  <si>
    <t>.5 &lt; s/n &lt; 1</t>
  </si>
  <si>
    <t>s/n &gt; 1</t>
  </si>
  <si>
    <t>Lane</t>
  </si>
  <si>
    <t>in totals</t>
  </si>
  <si>
    <t>over .25</t>
  </si>
  <si>
    <t>or</t>
  </si>
  <si>
    <t>fl</t>
  </si>
  <si>
    <t>ca</t>
  </si>
  <si>
    <t>ms</t>
  </si>
  <si>
    <t>sc</t>
  </si>
  <si>
    <t>tn</t>
  </si>
  <si>
    <t>az</t>
  </si>
  <si>
    <t>ny</t>
  </si>
  <si>
    <t>ut</t>
  </si>
  <si>
    <t>with 3 yr values</t>
  </si>
  <si>
    <t>Transylvania</t>
  </si>
  <si>
    <t>33,090</t>
  </si>
  <si>
    <t>add transylvaniq</t>
  </si>
  <si>
    <t>.25 &lt; s/n &lt;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</si>
</sst>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##0;###0"/>
    <numFmt numFmtId="166" formatCode="#,##0;#,##0"/>
    <numFmt numFmtId="167" formatCode="_(* #,##0_);_(* \(#,##0\);_(* &quot;-&quot;??_);_(@_)"/>
    <numFmt numFmtId="168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72"/>
      <name val="Verdana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9"/>
      <name val="Geneva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595959"/>
      <name val="Calibri"/>
      <family val="2"/>
      <scheme val="minor"/>
    </font>
    <font>
      <sz val="10"/>
      <name val="MS Sans Serif"/>
    </font>
    <font>
      <shadow/>
      <sz val="9"/>
      <color rgb="FF000000"/>
      <name val="Calibri"/>
      <family val="2"/>
      <scheme val="minor"/>
    </font>
    <font>
      <shadow/>
      <sz val="10"/>
      <color rgb="FF000000"/>
      <name val="Calibri"/>
      <family val="2"/>
      <scheme val="minor"/>
    </font>
    <font>
      <shadow/>
      <sz val="9"/>
      <color rgb="FF595959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Geneva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rgb="FFFFFFFF"/>
      </patternFill>
    </fill>
    <fill>
      <patternFill patternType="solid">
        <fgColor theme="9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 style="thick">
        <color rgb="FFFF0000"/>
      </bottom>
      <diagonal/>
    </border>
    <border>
      <left/>
      <right style="thick">
        <color rgb="FFFF0000"/>
      </right>
      <top/>
      <bottom/>
      <diagonal/>
    </border>
  </borders>
  <cellStyleXfs count="16508">
    <xf numFmtId="0" fontId="0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9" fillId="0" borderId="0"/>
    <xf numFmtId="0" fontId="40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40" fillId="0" borderId="0"/>
    <xf numFmtId="0" fontId="18" fillId="0" borderId="0"/>
    <xf numFmtId="0" fontId="18" fillId="0" borderId="0"/>
    <xf numFmtId="0" fontId="1" fillId="0" borderId="0"/>
    <xf numFmtId="0" fontId="39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40" fillId="0" borderId="0"/>
    <xf numFmtId="0" fontId="39" fillId="0" borderId="0"/>
    <xf numFmtId="0" fontId="40" fillId="0" borderId="0"/>
    <xf numFmtId="0" fontId="3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7" fillId="0" borderId="0"/>
    <xf numFmtId="0" fontId="18" fillId="0" borderId="0"/>
    <xf numFmtId="0" fontId="40" fillId="0" borderId="0"/>
    <xf numFmtId="0" fontId="39" fillId="0" borderId="0"/>
    <xf numFmtId="0" fontId="40" fillId="0" borderId="0"/>
    <xf numFmtId="0" fontId="39" fillId="0" borderId="0"/>
    <xf numFmtId="0" fontId="40" fillId="0" borderId="0"/>
    <xf numFmtId="0" fontId="38" fillId="0" borderId="0"/>
    <xf numFmtId="0" fontId="18" fillId="0" borderId="0"/>
    <xf numFmtId="0" fontId="1" fillId="0" borderId="0"/>
    <xf numFmtId="0" fontId="39" fillId="0" borderId="0"/>
    <xf numFmtId="0" fontId="1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4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54" borderId="16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54" borderId="16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8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7" fillId="0" borderId="0"/>
    <xf numFmtId="0" fontId="18" fillId="0" borderId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8" fillId="0" borderId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7" fillId="0" borderId="0"/>
    <xf numFmtId="0" fontId="18" fillId="0" borderId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39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0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40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38" fillId="0" borderId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7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37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8" fillId="0" borderId="0"/>
    <xf numFmtId="0" fontId="37" fillId="0" borderId="0"/>
    <xf numFmtId="0" fontId="18" fillId="0" borderId="0"/>
    <xf numFmtId="0" fontId="38" fillId="0" borderId="0"/>
    <xf numFmtId="0" fontId="37" fillId="0" borderId="0"/>
    <xf numFmtId="0" fontId="39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31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28" fillId="0" borderId="13" applyNumberFormat="0" applyFill="0" applyAlignment="0" applyProtection="0"/>
    <xf numFmtId="0" fontId="27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6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4" fillId="0" borderId="2" applyNumberFormat="0" applyFill="0" applyAlignment="0" applyProtection="0"/>
    <xf numFmtId="0" fontId="3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9" fillId="0" borderId="0"/>
    <xf numFmtId="0" fontId="39" fillId="0" borderId="0"/>
    <xf numFmtId="0" fontId="4" fillId="0" borderId="2" applyNumberFormat="0" applyFill="0" applyAlignment="0" applyProtection="0"/>
    <xf numFmtId="0" fontId="18" fillId="0" borderId="0"/>
    <xf numFmtId="0" fontId="1" fillId="0" borderId="0"/>
    <xf numFmtId="0" fontId="37" fillId="0" borderId="0"/>
    <xf numFmtId="0" fontId="18" fillId="0" borderId="0"/>
    <xf numFmtId="0" fontId="18" fillId="0" borderId="0"/>
    <xf numFmtId="0" fontId="25" fillId="0" borderId="0" applyNumberFormat="0" applyFill="0" applyBorder="0" applyAlignment="0" applyProtection="0"/>
    <xf numFmtId="0" fontId="18" fillId="0" borderId="0"/>
    <xf numFmtId="0" fontId="1" fillId="0" borderId="0"/>
    <xf numFmtId="0" fontId="31" fillId="0" borderId="15" applyNumberFormat="0" applyFill="0" applyAlignment="0" applyProtection="0"/>
    <xf numFmtId="0" fontId="37" fillId="0" borderId="0"/>
    <xf numFmtId="0" fontId="1" fillId="0" borderId="0"/>
    <xf numFmtId="0" fontId="18" fillId="0" borderId="0"/>
    <xf numFmtId="0" fontId="1" fillId="0" borderId="0"/>
    <xf numFmtId="0" fontId="39" fillId="0" borderId="0"/>
    <xf numFmtId="0" fontId="1" fillId="0" borderId="0"/>
    <xf numFmtId="0" fontId="37" fillId="0" borderId="0"/>
    <xf numFmtId="0" fontId="39" fillId="0" borderId="0"/>
    <xf numFmtId="0" fontId="39" fillId="0" borderId="0"/>
    <xf numFmtId="0" fontId="12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13" applyNumberFormat="0" applyFill="0" applyAlignment="0" applyProtection="0"/>
    <xf numFmtId="0" fontId="18" fillId="0" borderId="0"/>
    <xf numFmtId="0" fontId="16" fillId="0" borderId="9" applyNumberFormat="0" applyFill="0" applyAlignment="0" applyProtection="0"/>
    <xf numFmtId="0" fontId="39" fillId="0" borderId="0"/>
    <xf numFmtId="0" fontId="35" fillId="0" borderId="18" applyNumberFormat="0" applyFill="0" applyAlignment="0" applyProtection="0"/>
    <xf numFmtId="0" fontId="18" fillId="0" borderId="0"/>
    <xf numFmtId="0" fontId="37" fillId="0" borderId="0"/>
    <xf numFmtId="0" fontId="18" fillId="0" borderId="0"/>
    <xf numFmtId="0" fontId="18" fillId="0" borderId="0"/>
    <xf numFmtId="0" fontId="39" fillId="0" borderId="0"/>
    <xf numFmtId="0" fontId="1" fillId="0" borderId="0"/>
    <xf numFmtId="0" fontId="37" fillId="0" borderId="0"/>
    <xf numFmtId="0" fontId="14" fillId="0" borderId="0" applyNumberFormat="0" applyFill="0" applyBorder="0" applyAlignment="0" applyProtection="0"/>
    <xf numFmtId="0" fontId="38" fillId="0" borderId="0"/>
    <xf numFmtId="0" fontId="3" fillId="0" borderId="1" applyNumberFormat="0" applyFill="0" applyAlignment="0" applyProtection="0"/>
    <xf numFmtId="0" fontId="1" fillId="0" borderId="0"/>
    <xf numFmtId="0" fontId="39" fillId="0" borderId="0"/>
    <xf numFmtId="0" fontId="19" fillId="0" borderId="0"/>
    <xf numFmtId="0" fontId="18" fillId="0" borderId="0"/>
    <xf numFmtId="0" fontId="38" fillId="0" borderId="0"/>
    <xf numFmtId="0" fontId="37" fillId="0" borderId="0"/>
    <xf numFmtId="0" fontId="39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8" fillId="0" borderId="0"/>
    <xf numFmtId="0" fontId="37" fillId="0" borderId="0"/>
    <xf numFmtId="0" fontId="18" fillId="0" borderId="0"/>
    <xf numFmtId="0" fontId="37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8" fillId="0" borderId="0"/>
    <xf numFmtId="0" fontId="5" fillId="0" borderId="3" applyNumberFormat="0" applyFill="0" applyAlignment="0" applyProtection="0"/>
    <xf numFmtId="0" fontId="1" fillId="0" borderId="0"/>
    <xf numFmtId="0" fontId="18" fillId="0" borderId="0"/>
    <xf numFmtId="0" fontId="1" fillId="0" borderId="0"/>
    <xf numFmtId="0" fontId="38" fillId="0" borderId="0"/>
    <xf numFmtId="0" fontId="18" fillId="0" borderId="0"/>
    <xf numFmtId="0" fontId="39" fillId="0" borderId="0"/>
    <xf numFmtId="0" fontId="36" fillId="0" borderId="0" applyNumberFormat="0" applyFill="0" applyBorder="0" applyAlignment="0" applyProtection="0"/>
    <xf numFmtId="0" fontId="37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1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38" fillId="0" borderId="0"/>
    <xf numFmtId="0" fontId="18" fillId="0" borderId="0"/>
    <xf numFmtId="0" fontId="37" fillId="0" borderId="0"/>
    <xf numFmtId="0" fontId="37" fillId="0" borderId="0"/>
    <xf numFmtId="0" fontId="38" fillId="0" borderId="0"/>
    <xf numFmtId="0" fontId="2" fillId="0" borderId="0" applyNumberFormat="0" applyFill="0" applyBorder="0" applyAlignment="0" applyProtection="0"/>
    <xf numFmtId="0" fontId="38" fillId="0" borderId="0"/>
    <xf numFmtId="0" fontId="29" fillId="0" borderId="14" applyNumberFormat="0" applyFill="0" applyAlignment="0" applyProtection="0"/>
    <xf numFmtId="0" fontId="18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7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38" fillId="0" borderId="0"/>
    <xf numFmtId="0" fontId="37" fillId="0" borderId="0"/>
    <xf numFmtId="0" fontId="39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27" fillId="0" borderId="1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4" fillId="0" borderId="0" applyNumberFormat="0" applyFill="0" applyBorder="0" applyAlignment="0" applyProtection="0"/>
    <xf numFmtId="0" fontId="1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0" borderId="0"/>
    <xf numFmtId="0" fontId="18" fillId="0" borderId="0"/>
    <xf numFmtId="0" fontId="37" fillId="0" borderId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16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9" fillId="0" borderId="0"/>
    <xf numFmtId="0" fontId="31" fillId="0" borderId="15" applyNumberFormat="0" applyFill="0" applyAlignment="0" applyProtection="0"/>
    <xf numFmtId="0" fontId="12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5" fillId="0" borderId="3" applyNumberFormat="0" applyFill="0" applyAlignment="0" applyProtection="0"/>
    <xf numFmtId="0" fontId="28" fillId="0" borderId="13" applyNumberFormat="0" applyFill="0" applyAlignment="0" applyProtection="0"/>
    <xf numFmtId="0" fontId="4" fillId="0" borderId="2" applyNumberFormat="0" applyFill="0" applyAlignment="0" applyProtection="0"/>
    <xf numFmtId="0" fontId="27" fillId="0" borderId="12" applyNumberFormat="0" applyFill="0" applyAlignment="0" applyProtection="0"/>
    <xf numFmtId="0" fontId="3" fillId="0" borderId="1" applyNumberFormat="0" applyFill="0" applyAlignment="0" applyProtection="0"/>
    <xf numFmtId="0" fontId="2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37" fillId="0" borderId="0"/>
    <xf numFmtId="0" fontId="39" fillId="0" borderId="0"/>
    <xf numFmtId="0" fontId="39" fillId="0" borderId="0"/>
    <xf numFmtId="0" fontId="38" fillId="0" borderId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39" fillId="0" borderId="0"/>
    <xf numFmtId="0" fontId="18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39" fillId="0" borderId="0"/>
    <xf numFmtId="0" fontId="1" fillId="30" borderId="0" applyNumberFormat="0" applyBorder="0" applyAlignment="0" applyProtection="0"/>
    <xf numFmtId="0" fontId="37" fillId="0" borderId="0"/>
    <xf numFmtId="0" fontId="1" fillId="15" borderId="0" applyNumberFormat="0" applyBorder="0" applyAlignment="0" applyProtection="0"/>
    <xf numFmtId="0" fontId="39" fillId="0" borderId="0"/>
    <xf numFmtId="0" fontId="18" fillId="54" borderId="16" applyNumberFormat="0" applyFont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8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38" fillId="0" borderId="0"/>
    <xf numFmtId="0" fontId="39" fillId="0" borderId="0"/>
    <xf numFmtId="0" fontId="39" fillId="0" borderId="0"/>
    <xf numFmtId="0" fontId="38" fillId="0" borderId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8" fillId="54" borderId="16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39" fillId="0" borderId="0"/>
    <xf numFmtId="0" fontId="1" fillId="0" borderId="0"/>
    <xf numFmtId="0" fontId="1" fillId="10" borderId="0" applyNumberFormat="0" applyBorder="0" applyAlignment="0" applyProtection="0"/>
    <xf numFmtId="0" fontId="37" fillId="0" borderId="0"/>
    <xf numFmtId="0" fontId="18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39" fillId="0" borderId="0"/>
    <xf numFmtId="0" fontId="1" fillId="30" borderId="0" applyNumberFormat="0" applyBorder="0" applyAlignment="0" applyProtection="0"/>
    <xf numFmtId="0" fontId="3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39" fillId="0" borderId="0"/>
    <xf numFmtId="0" fontId="18" fillId="54" borderId="16" applyNumberFormat="0" applyFont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8" fillId="0" borderId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8" fillId="0" borderId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8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37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38" fillId="0" borderId="0"/>
    <xf numFmtId="0" fontId="39" fillId="0" borderId="0"/>
    <xf numFmtId="0" fontId="1" fillId="18" borderId="0" applyNumberFormat="0" applyBorder="0" applyAlignment="0" applyProtection="0"/>
    <xf numFmtId="0" fontId="39" fillId="0" borderId="0"/>
    <xf numFmtId="0" fontId="1" fillId="31" borderId="0" applyNumberFormat="0" applyBorder="0" applyAlignment="0" applyProtection="0"/>
    <xf numFmtId="0" fontId="38" fillId="0" borderId="0"/>
    <xf numFmtId="0" fontId="1" fillId="8" borderId="8" applyNumberFormat="0" applyFont="0" applyAlignment="0" applyProtection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39" fillId="0" borderId="0"/>
    <xf numFmtId="0" fontId="1" fillId="8" borderId="8" applyNumberFormat="0" applyFont="0" applyAlignment="0" applyProtection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39" fillId="0" borderId="0"/>
    <xf numFmtId="0" fontId="3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8" fillId="0" borderId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8" fillId="0" borderId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3" fillId="51" borderId="17" applyNumberForma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37" fillId="0" borderId="0"/>
    <xf numFmtId="0" fontId="1" fillId="0" borderId="0"/>
    <xf numFmtId="0" fontId="32" fillId="53" borderId="0" applyNumberFormat="0" applyBorder="0" applyAlignment="0" applyProtection="0"/>
    <xf numFmtId="0" fontId="31" fillId="0" borderId="15" applyNumberFormat="0" applyFill="0" applyAlignment="0" applyProtection="0"/>
    <xf numFmtId="0" fontId="30" fillId="38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20" fillId="33" borderId="0" applyNumberFormat="0" applyBorder="0" applyAlignment="0" applyProtection="0"/>
    <xf numFmtId="0" fontId="35" fillId="0" borderId="18" applyNumberFormat="0" applyFill="0" applyAlignment="0" applyProtection="0"/>
    <xf numFmtId="0" fontId="1" fillId="10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" fillId="14" borderId="0" applyNumberFormat="0" applyBorder="0" applyAlignment="0" applyProtection="0"/>
    <xf numFmtId="0" fontId="34" fillId="0" borderId="0" applyNumberFormat="0" applyFill="0" applyBorder="0" applyAlignment="0" applyProtection="0"/>
    <xf numFmtId="0" fontId="20" fillId="34" borderId="0" applyNumberFormat="0" applyBorder="0" applyAlignment="0" applyProtection="0"/>
    <xf numFmtId="0" fontId="1" fillId="1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17" applyNumberFormat="0" applyAlignment="0" applyProtection="0"/>
    <xf numFmtId="0" fontId="20" fillId="35" borderId="0" applyNumberFormat="0" applyBorder="0" applyAlignment="0" applyProtection="0"/>
    <xf numFmtId="0" fontId="1" fillId="1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" fillId="22" borderId="0" applyNumberFormat="0" applyBorder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37" fillId="0" borderId="0"/>
    <xf numFmtId="0" fontId="1" fillId="0" borderId="0"/>
    <xf numFmtId="0" fontId="32" fillId="53" borderId="0" applyNumberFormat="0" applyBorder="0" applyAlignment="0" applyProtection="0"/>
    <xf numFmtId="0" fontId="20" fillId="36" borderId="0" applyNumberFormat="0" applyBorder="0" applyAlignment="0" applyProtection="0"/>
    <xf numFmtId="0" fontId="1" fillId="2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6" borderId="0" applyNumberFormat="0" applyBorder="0" applyAlignment="0" applyProtection="0"/>
    <xf numFmtId="0" fontId="31" fillId="0" borderId="15" applyNumberFormat="0" applyFill="0" applyAlignment="0" applyProtection="0"/>
    <xf numFmtId="0" fontId="20" fillId="37" borderId="0" applyNumberFormat="0" applyBorder="0" applyAlignment="0" applyProtection="0"/>
    <xf numFmtId="0" fontId="1" fillId="2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10" applyNumberFormat="0" applyAlignment="0" applyProtection="0"/>
    <xf numFmtId="0" fontId="20" fillId="38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9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0" fillId="39" borderId="0" applyNumberFormat="0" applyBorder="0" applyAlignment="0" applyProtection="0"/>
    <xf numFmtId="0" fontId="1" fillId="11" borderId="0" applyNumberFormat="0" applyBorder="0" applyAlignment="0" applyProtection="0"/>
    <xf numFmtId="0" fontId="29" fillId="0" borderId="14" applyNumberFormat="0" applyFill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28" fillId="0" borderId="13" applyNumberFormat="0" applyFill="0" applyAlignment="0" applyProtection="0"/>
    <xf numFmtId="0" fontId="20" fillId="33" borderId="0" applyNumberFormat="0" applyBorder="0" applyAlignment="0" applyProtection="0"/>
    <xf numFmtId="0" fontId="35" fillId="0" borderId="18" applyNumberFormat="0" applyFill="0" applyAlignment="0" applyProtection="0"/>
    <xf numFmtId="0" fontId="1" fillId="10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" fillId="14" borderId="0" applyNumberFormat="0" applyBorder="0" applyAlignment="0" applyProtection="0"/>
    <xf numFmtId="0" fontId="34" fillId="0" borderId="0" applyNumberFormat="0" applyFill="0" applyBorder="0" applyAlignment="0" applyProtection="0"/>
    <xf numFmtId="0" fontId="20" fillId="34" borderId="0" applyNumberFormat="0" applyBorder="0" applyAlignment="0" applyProtection="0"/>
    <xf numFmtId="0" fontId="1" fillId="1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17" applyNumberFormat="0" applyAlignment="0" applyProtection="0"/>
    <xf numFmtId="0" fontId="27" fillId="0" borderId="12" applyNumberFormat="0" applyFill="0" applyAlignment="0" applyProtection="0"/>
    <xf numFmtId="0" fontId="20" fillId="35" borderId="0" applyNumberFormat="0" applyBorder="0" applyAlignment="0" applyProtection="0"/>
    <xf numFmtId="0" fontId="1" fillId="1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" fillId="22" borderId="0" applyNumberFormat="0" applyBorder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37" fillId="0" borderId="0"/>
    <xf numFmtId="0" fontId="1" fillId="0" borderId="0"/>
    <xf numFmtId="0" fontId="32" fillId="53" borderId="0" applyNumberFormat="0" applyBorder="0" applyAlignment="0" applyProtection="0"/>
    <xf numFmtId="0" fontId="20" fillId="36" borderId="0" applyNumberFormat="0" applyBorder="0" applyAlignment="0" applyProtection="0"/>
    <xf numFmtId="0" fontId="1" fillId="2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6" borderId="0" applyNumberFormat="0" applyBorder="0" applyAlignment="0" applyProtection="0"/>
    <xf numFmtId="0" fontId="26" fillId="35" borderId="0" applyNumberFormat="0" applyBorder="0" applyAlignment="0" applyProtection="0"/>
    <xf numFmtId="0" fontId="31" fillId="0" borderId="15" applyNumberFormat="0" applyFill="0" applyAlignment="0" applyProtection="0"/>
    <xf numFmtId="0" fontId="20" fillId="37" borderId="0" applyNumberFormat="0" applyBorder="0" applyAlignment="0" applyProtection="0"/>
    <xf numFmtId="0" fontId="1" fillId="2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10" applyNumberFormat="0" applyAlignment="0" applyProtection="0"/>
    <xf numFmtId="0" fontId="2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9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0" fillId="39" borderId="0" applyNumberFormat="0" applyBorder="0" applyAlignment="0" applyProtection="0"/>
    <xf numFmtId="0" fontId="1" fillId="11" borderId="0" applyNumberFormat="0" applyBorder="0" applyAlignment="0" applyProtection="0"/>
    <xf numFmtId="0" fontId="29" fillId="0" borderId="14" applyNumberFormat="0" applyFill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13" applyNumberFormat="0" applyFill="0" applyAlignment="0" applyProtection="0"/>
    <xf numFmtId="0" fontId="20" fillId="40" borderId="0" applyNumberFormat="0" applyBorder="0" applyAlignment="0" applyProtection="0"/>
    <xf numFmtId="0" fontId="1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27" fillId="0" borderId="12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24" fillId="52" borderId="11" applyNumberFormat="0" applyAlignment="0" applyProtection="0"/>
    <xf numFmtId="0" fontId="26" fillId="35" borderId="0" applyNumberFormat="0" applyBorder="0" applyAlignment="0" applyProtection="0"/>
    <xf numFmtId="0" fontId="20" fillId="36" borderId="0" applyNumberFormat="0" applyBorder="0" applyAlignment="0" applyProtection="0"/>
    <xf numFmtId="0" fontId="1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51" borderId="10" applyNumberFormat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4" fillId="52" borderId="11" applyNumberFormat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2" fillId="34" borderId="0" applyNumberFormat="0" applyBorder="0" applyAlignment="0" applyProtection="0"/>
    <xf numFmtId="0" fontId="23" fillId="51" borderId="10" applyNumberFormat="0" applyAlignment="0" applyProtection="0"/>
    <xf numFmtId="0" fontId="21" fillId="43" borderId="0" applyNumberFormat="0" applyBorder="0" applyAlignment="0" applyProtection="0"/>
    <xf numFmtId="0" fontId="21" fillId="50" borderId="0" applyNumberFormat="0" applyBorder="0" applyAlignment="0" applyProtection="0"/>
    <xf numFmtId="0" fontId="22" fillId="34" borderId="0" applyNumberFormat="0" applyBorder="0" applyAlignment="0" applyProtection="0"/>
    <xf numFmtId="0" fontId="21" fillId="40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5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46" borderId="0" applyNumberFormat="0" applyBorder="0" applyAlignment="0" applyProtection="0"/>
    <xf numFmtId="0" fontId="21" fillId="48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6" borderId="0" applyNumberFormat="0" applyBorder="0" applyAlignment="0" applyProtection="0"/>
    <xf numFmtId="0" fontId="21" fillId="48" borderId="0" applyNumberFormat="0" applyBorder="0" applyAlignment="0" applyProtection="0"/>
    <xf numFmtId="0" fontId="2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9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1" fillId="50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18" fillId="0" borderId="0"/>
    <xf numFmtId="0" fontId="28" fillId="0" borderId="13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33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4" fillId="0" borderId="0" applyNumberForma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33" fillId="51" borderId="17" applyNumberFormat="0" applyAlignment="0" applyProtection="0"/>
    <xf numFmtId="0" fontId="33" fillId="51" borderId="17" applyNumberFormat="0" applyAlignment="0" applyProtection="0"/>
    <xf numFmtId="0" fontId="1" fillId="14" borderId="0" applyNumberFormat="0" applyBorder="0" applyAlignment="0" applyProtection="0"/>
    <xf numFmtId="0" fontId="33" fillId="51" borderId="17" applyNumberFormat="0" applyAlignment="0" applyProtection="0"/>
    <xf numFmtId="0" fontId="33" fillId="51" borderId="17" applyNumberFormat="0" applyAlignment="0" applyProtection="0"/>
    <xf numFmtId="0" fontId="20" fillId="40" borderId="0" applyNumberFormat="0" applyBorder="0" applyAlignment="0" applyProtection="0"/>
    <xf numFmtId="0" fontId="33" fillId="51" borderId="17" applyNumberFormat="0" applyAlignment="0" applyProtection="0"/>
    <xf numFmtId="0" fontId="33" fillId="51" borderId="17" applyNumberFormat="0" applyAlignment="0" applyProtection="0"/>
    <xf numFmtId="0" fontId="1" fillId="15" borderId="0" applyNumberFormat="0" applyBorder="0" applyAlignment="0" applyProtection="0"/>
    <xf numFmtId="0" fontId="20" fillId="40" borderId="0" applyNumberFormat="0" applyBorder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20" fillId="40" borderId="0" applyNumberFormat="0" applyBorder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19" borderId="0" applyNumberFormat="0" applyBorder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37" fillId="0" borderId="0"/>
    <xf numFmtId="0" fontId="1" fillId="0" borderId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" fillId="14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20" fillId="34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20" fillId="34" borderId="0" applyNumberFormat="0" applyBorder="0" applyAlignment="0" applyProtection="0"/>
    <xf numFmtId="0" fontId="1" fillId="18" borderId="0" applyNumberFormat="0" applyBorder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27" fillId="0" borderId="12" applyNumberFormat="0" applyFill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20" fillId="35" borderId="0" applyNumberFormat="0" applyBorder="0" applyAlignment="0" applyProtection="0"/>
    <xf numFmtId="0" fontId="1" fillId="18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9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20" fillId="41" borderId="0" applyNumberFormat="0" applyBorder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1" fillId="19" borderId="0" applyNumberFormat="0" applyBorder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20" fillId="41" borderId="0" applyNumberFormat="0" applyBorder="0" applyAlignment="0" applyProtection="0"/>
    <xf numFmtId="0" fontId="29" fillId="0" borderId="14" applyNumberFormat="0" applyFill="0" applyAlignment="0" applyProtection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13" applyNumberFormat="0" applyFill="0" applyAlignment="0" applyProtection="0"/>
    <xf numFmtId="0" fontId="28" fillId="0" borderId="13" applyNumberFormat="0" applyFill="0" applyAlignment="0" applyProtection="0"/>
    <xf numFmtId="0" fontId="28" fillId="0" borderId="13" applyNumberFormat="0" applyFill="0" applyAlignment="0" applyProtection="0"/>
    <xf numFmtId="0" fontId="28" fillId="0" borderId="13" applyNumberFormat="0" applyFill="0" applyAlignment="0" applyProtection="0"/>
    <xf numFmtId="0" fontId="20" fillId="36" borderId="0" applyNumberFormat="0" applyBorder="0" applyAlignment="0" applyProtection="0"/>
    <xf numFmtId="0" fontId="28" fillId="0" borderId="13" applyNumberFormat="0" applyFill="0" applyAlignment="0" applyProtection="0"/>
    <xf numFmtId="0" fontId="1" fillId="22" borderId="0" applyNumberFormat="0" applyBorder="0" applyAlignment="0" applyProtection="0"/>
    <xf numFmtId="0" fontId="20" fillId="36" borderId="0" applyNumberFormat="0" applyBorder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0" fillId="36" borderId="0" applyNumberFormat="0" applyBorder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1" fillId="26" borderId="0" applyNumberFormat="0" applyBorder="0" applyAlignment="0" applyProtection="0"/>
    <xf numFmtId="0" fontId="27" fillId="0" borderId="12" applyNumberFormat="0" applyFill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37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25" fillId="0" borderId="0" applyNumberFormat="0" applyFill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52" borderId="11" applyNumberFormat="0" applyAlignment="0" applyProtection="0"/>
    <xf numFmtId="0" fontId="24" fillId="52" borderId="11" applyNumberFormat="0" applyAlignment="0" applyProtection="0"/>
    <xf numFmtId="0" fontId="1" fillId="30" borderId="0" applyNumberFormat="0" applyBorder="0" applyAlignment="0" applyProtection="0"/>
    <xf numFmtId="0" fontId="24" fillId="52" borderId="11" applyNumberFormat="0" applyAlignment="0" applyProtection="0"/>
    <xf numFmtId="0" fontId="24" fillId="52" borderId="11" applyNumberFormat="0" applyAlignment="0" applyProtection="0"/>
    <xf numFmtId="0" fontId="20" fillId="36" borderId="0" applyNumberFormat="0" applyBorder="0" applyAlignment="0" applyProtection="0"/>
    <xf numFmtId="0" fontId="24" fillId="52" borderId="11" applyNumberFormat="0" applyAlignment="0" applyProtection="0"/>
    <xf numFmtId="0" fontId="24" fillId="52" borderId="11" applyNumberFormat="0" applyAlignment="0" applyProtection="0"/>
    <xf numFmtId="0" fontId="1" fillId="23" borderId="0" applyNumberFormat="0" applyBorder="0" applyAlignment="0" applyProtection="0"/>
    <xf numFmtId="0" fontId="20" fillId="36" borderId="0" applyNumberFormat="0" applyBorder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0" fillId="36" borderId="0" applyNumberFormat="0" applyBorder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1" fillId="27" borderId="0" applyNumberFormat="0" applyBorder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0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0" fillId="38" borderId="0" applyNumberFormat="0" applyBorder="0" applyAlignment="0" applyProtection="0"/>
    <xf numFmtId="0" fontId="1" fillId="11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0" fillId="39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0" fillId="39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15" borderId="0" applyNumberFormat="0" applyBorder="0" applyAlignment="0" applyProtection="0"/>
    <xf numFmtId="0" fontId="20" fillId="3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2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0" fillId="3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0" fillId="4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5" borderId="0" applyNumberFormat="0" applyBorder="0" applyAlignment="0" applyProtection="0"/>
    <xf numFmtId="0" fontId="20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0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0" fillId="4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0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2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4" fillId="52" borderId="11" applyNumberFormat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0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0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0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0" fillId="36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3" fillId="51" borderId="10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43" borderId="0" applyNumberFormat="0" applyBorder="0" applyAlignment="0" applyProtection="0"/>
    <xf numFmtId="0" fontId="1" fillId="1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1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1" fillId="30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" fillId="2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" fillId="31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42" borderId="0" applyNumberFormat="0" applyBorder="0" applyAlignment="0" applyProtection="0"/>
    <xf numFmtId="0" fontId="1" fillId="2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" fillId="22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" fillId="1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2" fillId="34" borderId="0" applyNumberFormat="0" applyBorder="0" applyAlignment="0" applyProtection="0"/>
    <xf numFmtId="0" fontId="1" fillId="1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1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14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" fillId="10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3" fillId="51" borderId="17" applyNumberFormat="0" applyAlignment="0" applyProtection="0"/>
    <xf numFmtId="0" fontId="18" fillId="54" borderId="16" applyNumberFormat="0" applyFont="0" applyAlignment="0" applyProtection="0"/>
    <xf numFmtId="0" fontId="32" fillId="53" borderId="0" applyNumberFormat="0" applyBorder="0" applyAlignment="0" applyProtection="0"/>
    <xf numFmtId="0" fontId="31" fillId="0" borderId="15" applyNumberFormat="0" applyFill="0" applyAlignment="0" applyProtection="0"/>
    <xf numFmtId="0" fontId="30" fillId="38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28" fillId="0" borderId="13" applyNumberFormat="0" applyFill="0" applyAlignment="0" applyProtection="0"/>
    <xf numFmtId="0" fontId="27" fillId="0" borderId="12" applyNumberFormat="0" applyFill="0" applyAlignment="0" applyProtection="0"/>
    <xf numFmtId="0" fontId="26" fillId="35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24" fillId="52" borderId="11" applyNumberFormat="0" applyAlignment="0" applyProtection="0"/>
    <xf numFmtId="0" fontId="23" fillId="51" borderId="10" applyNumberFormat="0" applyAlignment="0" applyProtection="0"/>
    <xf numFmtId="0" fontId="22" fillId="34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47" borderId="0" applyNumberFormat="0" applyBorder="0" applyAlignment="0" applyProtection="0"/>
    <xf numFmtId="0" fontId="2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3" fillId="51" borderId="17" applyNumberFormat="0" applyAlignment="0" applyProtection="0"/>
    <xf numFmtId="0" fontId="18" fillId="54" borderId="16" applyNumberFormat="0" applyFont="0" applyAlignment="0" applyProtection="0"/>
    <xf numFmtId="0" fontId="32" fillId="53" borderId="0" applyNumberFormat="0" applyBorder="0" applyAlignment="0" applyProtection="0"/>
    <xf numFmtId="0" fontId="31" fillId="0" borderId="15" applyNumberFormat="0" applyFill="0" applyAlignment="0" applyProtection="0"/>
    <xf numFmtId="0" fontId="30" fillId="38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28" fillId="0" borderId="13" applyNumberFormat="0" applyFill="0" applyAlignment="0" applyProtection="0"/>
    <xf numFmtId="0" fontId="27" fillId="0" borderId="12" applyNumberFormat="0" applyFill="0" applyAlignment="0" applyProtection="0"/>
    <xf numFmtId="0" fontId="26" fillId="35" borderId="0" applyNumberFormat="0" applyBorder="0" applyAlignment="0" applyProtection="0"/>
    <xf numFmtId="0" fontId="25" fillId="0" borderId="0" applyNumberFormat="0" applyFill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4" fillId="52" borderId="11" applyNumberFormat="0" applyAlignment="0" applyProtection="0"/>
    <xf numFmtId="0" fontId="23" fillId="51" borderId="10" applyNumberFormat="0" applyAlignment="0" applyProtection="0"/>
    <xf numFmtId="0" fontId="22" fillId="34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47" borderId="0" applyNumberFormat="0" applyBorder="0" applyAlignment="0" applyProtection="0"/>
    <xf numFmtId="0" fontId="2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35" borderId="0" applyNumberFormat="0" applyBorder="0" applyAlignment="0" applyProtection="0"/>
    <xf numFmtId="0" fontId="28" fillId="0" borderId="13" applyNumberFormat="0" applyFill="0" applyAlignment="0" applyProtection="0"/>
    <xf numFmtId="0" fontId="26" fillId="35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13" applyNumberFormat="0" applyFill="0" applyAlignment="0" applyProtection="0"/>
    <xf numFmtId="0" fontId="31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39" fillId="0" borderId="0"/>
    <xf numFmtId="0" fontId="18" fillId="54" borderId="16" applyNumberFormat="0" applyFont="0" applyAlignment="0" applyProtection="0"/>
    <xf numFmtId="0" fontId="34" fillId="0" borderId="0" applyNumberFormat="0" applyFill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1" fillId="45" borderId="0" applyNumberFormat="0" applyBorder="0" applyAlignment="0" applyProtection="0"/>
    <xf numFmtId="0" fontId="24" fillId="52" borderId="11" applyNumberFormat="0" applyAlignment="0" applyProtection="0"/>
    <xf numFmtId="0" fontId="27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21" fillId="41" borderId="0" applyNumberFormat="0" applyBorder="0" applyAlignment="0" applyProtection="0"/>
    <xf numFmtId="0" fontId="23" fillId="51" borderId="10" applyNumberFormat="0" applyAlignment="0" applyProtection="0"/>
    <xf numFmtId="0" fontId="21" fillId="44" borderId="0" applyNumberFormat="0" applyBorder="0" applyAlignment="0" applyProtection="0"/>
    <xf numFmtId="0" fontId="20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4" borderId="0" applyNumberFormat="0" applyBorder="0" applyAlignment="0" applyProtection="0"/>
    <xf numFmtId="0" fontId="20" fillId="34" borderId="0" applyNumberFormat="0" applyBorder="0" applyAlignment="0" applyProtection="0"/>
    <xf numFmtId="0" fontId="20" fillId="42" borderId="0" applyNumberFormat="0" applyBorder="0" applyAlignment="0" applyProtection="0"/>
    <xf numFmtId="0" fontId="20" fillId="36" borderId="0" applyNumberFormat="0" applyBorder="0" applyAlignment="0" applyProtection="0"/>
    <xf numFmtId="0" fontId="27" fillId="0" borderId="12" applyNumberFormat="0" applyFill="0" applyAlignment="0" applyProtection="0"/>
    <xf numFmtId="0" fontId="20" fillId="37" borderId="0" applyNumberFormat="0" applyBorder="0" applyAlignment="0" applyProtection="0"/>
    <xf numFmtId="0" fontId="21" fillId="41" borderId="0" applyNumberFormat="0" applyBorder="0" applyAlignment="0" applyProtection="0"/>
    <xf numFmtId="0" fontId="20" fillId="33" borderId="0" applyNumberFormat="0" applyBorder="0" applyAlignment="0" applyProtection="0"/>
    <xf numFmtId="0" fontId="21" fillId="47" borderId="0" applyNumberFormat="0" applyBorder="0" applyAlignment="0" applyProtection="0"/>
    <xf numFmtId="0" fontId="20" fillId="41" borderId="0" applyNumberFormat="0" applyBorder="0" applyAlignment="0" applyProtection="0"/>
    <xf numFmtId="0" fontId="21" fillId="48" borderId="0" applyNumberFormat="0" applyBorder="0" applyAlignment="0" applyProtection="0"/>
    <xf numFmtId="0" fontId="21" fillId="45" borderId="0" applyNumberFormat="0" applyBorder="0" applyAlignment="0" applyProtection="0"/>
    <xf numFmtId="0" fontId="21" fillId="49" borderId="0" applyNumberFormat="0" applyBorder="0" applyAlignment="0" applyProtection="0"/>
    <xf numFmtId="0" fontId="21" fillId="43" borderId="0" applyNumberFormat="0" applyBorder="0" applyAlignment="0" applyProtection="0"/>
    <xf numFmtId="0" fontId="26" fillId="35" borderId="0" applyNumberFormat="0" applyBorder="0" applyAlignment="0" applyProtection="0"/>
    <xf numFmtId="0" fontId="20" fillId="36" borderId="0" applyNumberFormat="0" applyBorder="0" applyAlignment="0" applyProtection="0"/>
    <xf numFmtId="0" fontId="29" fillId="0" borderId="14" applyNumberFormat="0" applyFill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0" fillId="42" borderId="0" applyNumberFormat="0" applyBorder="0" applyAlignment="0" applyProtection="0"/>
    <xf numFmtId="0" fontId="18" fillId="0" borderId="0"/>
    <xf numFmtId="0" fontId="29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1" fillId="40" borderId="0" applyNumberFormat="0" applyBorder="0" applyAlignment="0" applyProtection="0"/>
    <xf numFmtId="0" fontId="28" fillId="0" borderId="13" applyNumberFormat="0" applyFill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4" fillId="52" borderId="11" applyNumberFormat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8" borderId="0" applyNumberFormat="0" applyBorder="0" applyAlignment="0" applyProtection="0"/>
    <xf numFmtId="0" fontId="21" fillId="44" borderId="0" applyNumberFormat="0" applyBorder="0" applyAlignment="0" applyProtection="0"/>
    <xf numFmtId="0" fontId="20" fillId="38" borderId="0" applyNumberFormat="0" applyBorder="0" applyAlignment="0" applyProtection="0"/>
    <xf numFmtId="0" fontId="23" fillId="51" borderId="10" applyNumberFormat="0" applyAlignment="0" applyProtection="0"/>
    <xf numFmtId="0" fontId="21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9" borderId="0" applyNumberFormat="0" applyBorder="0" applyAlignment="0" applyProtection="0"/>
    <xf numFmtId="0" fontId="20" fillId="36" borderId="0" applyNumberFormat="0" applyBorder="0" applyAlignment="0" applyProtection="0"/>
    <xf numFmtId="0" fontId="21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/>
    <xf numFmtId="0" fontId="21" fillId="46" borderId="0" applyNumberFormat="0" applyBorder="0" applyAlignment="0" applyProtection="0"/>
    <xf numFmtId="0" fontId="30" fillId="38" borderId="10" applyNumberFormat="0" applyAlignment="0" applyProtection="0"/>
    <xf numFmtId="0" fontId="20" fillId="33" borderId="0" applyNumberFormat="0" applyBorder="0" applyAlignment="0" applyProtection="0"/>
    <xf numFmtId="0" fontId="30" fillId="38" borderId="10" applyNumberFormat="0" applyAlignment="0" applyProtection="0"/>
    <xf numFmtId="0" fontId="39" fillId="0" borderId="0"/>
    <xf numFmtId="0" fontId="39" fillId="0" borderId="0"/>
    <xf numFmtId="0" fontId="38" fillId="0" borderId="0"/>
    <xf numFmtId="0" fontId="21" fillId="45" borderId="0" applyNumberFormat="0" applyBorder="0" applyAlignment="0" applyProtection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6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8" borderId="0" applyNumberFormat="0" applyBorder="0" applyAlignment="0" applyProtection="0"/>
    <xf numFmtId="0" fontId="18" fillId="54" borderId="16" applyNumberFormat="0" applyFont="0" applyAlignment="0" applyProtection="0"/>
    <xf numFmtId="0" fontId="1" fillId="0" borderId="0"/>
    <xf numFmtId="0" fontId="32" fillId="53" borderId="0" applyNumberFormat="0" applyBorder="0" applyAlignment="0" applyProtection="0"/>
    <xf numFmtId="0" fontId="21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33" fillId="51" borderId="17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9" borderId="0" applyNumberFormat="0" applyBorder="0" applyAlignment="0" applyProtection="0"/>
    <xf numFmtId="0" fontId="33" fillId="51" borderId="17" applyNumberForma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35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2" fillId="53" borderId="0" applyNumberFormat="0" applyBorder="0" applyAlignment="0" applyProtection="0"/>
    <xf numFmtId="0" fontId="27" fillId="0" borderId="12" applyNumberFormat="0" applyFill="0" applyAlignment="0" applyProtection="0"/>
    <xf numFmtId="0" fontId="20" fillId="33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4" borderId="0" applyNumberFormat="0" applyBorder="0" applyAlignment="0" applyProtection="0"/>
    <xf numFmtId="0" fontId="34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6" borderId="0" applyNumberFormat="0" applyBorder="0" applyAlignment="0" applyProtection="0"/>
    <xf numFmtId="0" fontId="34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29" fillId="0" borderId="0" applyNumberFormat="0" applyFill="0" applyBorder="0" applyAlignment="0" applyProtection="0"/>
    <xf numFmtId="0" fontId="21" fillId="44" borderId="0" applyNumberFormat="0" applyBorder="0" applyAlignment="0" applyProtection="0"/>
    <xf numFmtId="0" fontId="20" fillId="36" borderId="0" applyNumberFormat="0" applyBorder="0" applyAlignment="0" applyProtection="0"/>
    <xf numFmtId="0" fontId="21" fillId="45" borderId="0" applyNumberFormat="0" applyBorder="0" applyAlignment="0" applyProtection="0"/>
    <xf numFmtId="0" fontId="20" fillId="40" borderId="0" applyNumberFormat="0" applyBorder="0" applyAlignment="0" applyProtection="0"/>
    <xf numFmtId="0" fontId="23" fillId="51" borderId="10" applyNumberForma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40" fillId="0" borderId="0"/>
    <xf numFmtId="0" fontId="18" fillId="0" borderId="0"/>
    <xf numFmtId="0" fontId="37" fillId="0" borderId="0"/>
    <xf numFmtId="0" fontId="18" fillId="0" borderId="0"/>
    <xf numFmtId="0" fontId="37" fillId="0" borderId="0"/>
    <xf numFmtId="0" fontId="39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7" fillId="0" borderId="0"/>
    <xf numFmtId="0" fontId="18" fillId="0" borderId="0"/>
    <xf numFmtId="0" fontId="38" fillId="0" borderId="0"/>
    <xf numFmtId="0" fontId="18" fillId="0" borderId="0"/>
    <xf numFmtId="0" fontId="37" fillId="0" borderId="0"/>
    <xf numFmtId="0" fontId="39" fillId="0" borderId="0"/>
    <xf numFmtId="0" fontId="37" fillId="0" borderId="0"/>
    <xf numFmtId="0" fontId="39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18" fillId="54" borderId="16" applyNumberFormat="0" applyFont="0" applyAlignment="0" applyProtection="0"/>
    <xf numFmtId="0" fontId="37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54" borderId="16" applyNumberFormat="0" applyFont="0" applyAlignment="0" applyProtection="0"/>
    <xf numFmtId="0" fontId="39" fillId="0" borderId="0"/>
    <xf numFmtId="0" fontId="37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37" fillId="0" borderId="0"/>
    <xf numFmtId="0" fontId="38" fillId="0" borderId="0"/>
    <xf numFmtId="0" fontId="39" fillId="0" borderId="0"/>
    <xf numFmtId="0" fontId="39" fillId="0" borderId="0"/>
    <xf numFmtId="0" fontId="18" fillId="54" borderId="16" applyNumberFormat="0" applyFont="0" applyAlignment="0" applyProtection="0"/>
    <xf numFmtId="0" fontId="18" fillId="0" borderId="0"/>
    <xf numFmtId="0" fontId="37" fillId="0" borderId="0"/>
    <xf numFmtId="0" fontId="3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18" fillId="54" borderId="16" applyNumberFormat="0" applyFont="0" applyAlignment="0" applyProtection="0"/>
    <xf numFmtId="0" fontId="39" fillId="0" borderId="0"/>
    <xf numFmtId="0" fontId="18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54" borderId="16" applyNumberFormat="0" applyFont="0" applyAlignment="0" applyProtection="0"/>
    <xf numFmtId="0" fontId="18" fillId="0" borderId="0"/>
    <xf numFmtId="0" fontId="37" fillId="0" borderId="0"/>
    <xf numFmtId="0" fontId="39" fillId="0" borderId="0"/>
    <xf numFmtId="0" fontId="18" fillId="0" borderId="0"/>
    <xf numFmtId="0" fontId="18" fillId="0" borderId="0"/>
    <xf numFmtId="0" fontId="39" fillId="0" borderId="0"/>
    <xf numFmtId="0" fontId="39" fillId="0" borderId="0"/>
    <xf numFmtId="0" fontId="38" fillId="0" borderId="0"/>
    <xf numFmtId="0" fontId="18" fillId="54" borderId="16" applyNumberFormat="0" applyFont="0" applyAlignment="0" applyProtection="0"/>
    <xf numFmtId="0" fontId="37" fillId="0" borderId="0"/>
    <xf numFmtId="0" fontId="18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8" fillId="0" borderId="0"/>
    <xf numFmtId="0" fontId="18" fillId="54" borderId="16" applyNumberFormat="0" applyFont="0" applyAlignment="0" applyProtection="0"/>
    <xf numFmtId="0" fontId="39" fillId="0" borderId="0"/>
    <xf numFmtId="0" fontId="18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0" fontId="18" fillId="54" borderId="16" applyNumberFormat="0" applyFont="0" applyAlignment="0" applyProtection="0"/>
    <xf numFmtId="0" fontId="18" fillId="0" borderId="0"/>
    <xf numFmtId="0" fontId="39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37" fillId="0" borderId="0"/>
    <xf numFmtId="0" fontId="39" fillId="0" borderId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8" fillId="0" borderId="0"/>
    <xf numFmtId="0" fontId="37" fillId="0" borderId="0"/>
    <xf numFmtId="0" fontId="18" fillId="0" borderId="0"/>
    <xf numFmtId="0" fontId="38" fillId="0" borderId="0"/>
    <xf numFmtId="0" fontId="18" fillId="0" borderId="0"/>
    <xf numFmtId="0" fontId="39" fillId="0" borderId="0"/>
    <xf numFmtId="0" fontId="37" fillId="0" borderId="0"/>
    <xf numFmtId="0" fontId="39" fillId="0" borderId="0"/>
    <xf numFmtId="0" fontId="18" fillId="0" borderId="0"/>
    <xf numFmtId="0" fontId="18" fillId="0" borderId="0"/>
    <xf numFmtId="0" fontId="18" fillId="54" borderId="1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39" fillId="0" borderId="0"/>
    <xf numFmtId="0" fontId="18" fillId="54" borderId="16" applyNumberFormat="0" applyFont="0" applyAlignment="0" applyProtection="0"/>
    <xf numFmtId="0" fontId="18" fillId="0" borderId="0"/>
    <xf numFmtId="0" fontId="18" fillId="54" borderId="16" applyNumberFormat="0" applyFont="0" applyAlignment="0" applyProtection="0"/>
    <xf numFmtId="0" fontId="39" fillId="0" borderId="0"/>
    <xf numFmtId="0" fontId="39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39" fillId="0" borderId="0"/>
    <xf numFmtId="0" fontId="37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39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37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18" fillId="0" borderId="0"/>
    <xf numFmtId="0" fontId="38" fillId="0" borderId="0"/>
    <xf numFmtId="0" fontId="18" fillId="54" borderId="16" applyNumberFormat="0" applyFont="0" applyAlignment="0" applyProtection="0"/>
    <xf numFmtId="0" fontId="18" fillId="0" borderId="0"/>
    <xf numFmtId="0" fontId="37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29" fillId="0" borderId="14" applyNumberFormat="0" applyFill="0" applyAlignment="0" applyProtection="0"/>
    <xf numFmtId="0" fontId="35" fillId="0" borderId="18" applyNumberFormat="0" applyFill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30" fillId="38" borderId="10" applyNumberForma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13" applyNumberFormat="0" applyFill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33" fillId="51" borderId="17" applyNumberForma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26" borderId="0" applyNumberFormat="0" applyBorder="0" applyAlignment="0" applyProtection="0"/>
    <xf numFmtId="0" fontId="39" fillId="0" borderId="0"/>
    <xf numFmtId="0" fontId="27" fillId="0" borderId="12" applyNumberFormat="0" applyFill="0" applyAlignment="0" applyProtection="0"/>
    <xf numFmtId="0" fontId="22" fillId="3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20" fillId="35" borderId="0" applyNumberFormat="0" applyBorder="0" applyAlignment="0" applyProtection="0"/>
    <xf numFmtId="0" fontId="22" fillId="34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29" fillId="0" borderId="14" applyNumberFormat="0" applyFill="0" applyAlignment="0" applyProtection="0"/>
    <xf numFmtId="0" fontId="18" fillId="0" borderId="0"/>
    <xf numFmtId="0" fontId="20" fillId="34" borderId="0" applyNumberFormat="0" applyBorder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20" fillId="36" borderId="0" applyNumberFormat="0" applyBorder="0" applyAlignment="0" applyProtection="0"/>
    <xf numFmtId="0" fontId="21" fillId="44" borderId="0" applyNumberFormat="0" applyBorder="0" applyAlignment="0" applyProtection="0"/>
    <xf numFmtId="0" fontId="33" fillId="51" borderId="17" applyNumberFormat="0" applyAlignment="0" applyProtection="0"/>
    <xf numFmtId="0" fontId="1" fillId="0" borderId="0"/>
    <xf numFmtId="0" fontId="18" fillId="54" borderId="16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39" fillId="0" borderId="0"/>
    <xf numFmtId="0" fontId="1" fillId="27" borderId="0" applyNumberFormat="0" applyBorder="0" applyAlignment="0" applyProtection="0"/>
    <xf numFmtId="0" fontId="38" fillId="0" borderId="0"/>
    <xf numFmtId="0" fontId="1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31" fillId="0" borderId="15" applyNumberFormat="0" applyFill="0" applyAlignment="0" applyProtection="0"/>
    <xf numFmtId="0" fontId="39" fillId="0" borderId="0"/>
    <xf numFmtId="0" fontId="1" fillId="22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2" fillId="34" borderId="0" applyNumberFormat="0" applyBorder="0" applyAlignment="0" applyProtection="0"/>
    <xf numFmtId="0" fontId="24" fillId="52" borderId="11" applyNumberFormat="0" applyAlignment="0" applyProtection="0"/>
    <xf numFmtId="0" fontId="20" fillId="34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3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39" borderId="0" applyNumberFormat="0" applyBorder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18" fillId="54" borderId="16" applyNumberFormat="0" applyFont="0" applyAlignment="0" applyProtection="0"/>
    <xf numFmtId="0" fontId="38" fillId="0" borderId="0"/>
    <xf numFmtId="0" fontId="39" fillId="0" borderId="0"/>
    <xf numFmtId="0" fontId="18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20" fillId="39" borderId="0" applyNumberFormat="0" applyBorder="0" applyAlignment="0" applyProtection="0"/>
    <xf numFmtId="0" fontId="21" fillId="41" borderId="0" applyNumberFormat="0" applyBorder="0" applyAlignment="0" applyProtection="0"/>
    <xf numFmtId="0" fontId="20" fillId="3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3" borderId="0" applyNumberFormat="0" applyBorder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21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33" borderId="0" applyNumberFormat="0" applyBorder="0" applyAlignment="0" applyProtection="0"/>
    <xf numFmtId="0" fontId="18" fillId="0" borderId="0"/>
    <xf numFmtId="0" fontId="18" fillId="0" borderId="0"/>
    <xf numFmtId="0" fontId="18" fillId="54" borderId="16" applyNumberFormat="0" applyFont="0" applyAlignment="0" applyProtection="0"/>
    <xf numFmtId="0" fontId="32" fillId="53" borderId="0" applyNumberFormat="0" applyBorder="0" applyAlignment="0" applyProtection="0"/>
    <xf numFmtId="0" fontId="20" fillId="34" borderId="0" applyNumberFormat="0" applyBorder="0" applyAlignment="0" applyProtection="0"/>
    <xf numFmtId="0" fontId="18" fillId="0" borderId="0"/>
    <xf numFmtId="0" fontId="37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0" borderId="0" applyNumberFormat="0" applyBorder="0" applyAlignment="0" applyProtection="0"/>
    <xf numFmtId="0" fontId="23" fillId="51" borderId="10" applyNumberFormat="0" applyAlignment="0" applyProtection="0"/>
    <xf numFmtId="0" fontId="24" fillId="52" borderId="11" applyNumberFormat="0" applyAlignment="0" applyProtection="0"/>
    <xf numFmtId="0" fontId="20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30" fillId="38" borderId="10" applyNumberFormat="0" applyAlignment="0" applyProtection="0"/>
    <xf numFmtId="0" fontId="39" fillId="0" borderId="0"/>
    <xf numFmtId="0" fontId="39" fillId="0" borderId="0"/>
    <xf numFmtId="0" fontId="22" fillId="34" borderId="0" applyNumberFormat="0" applyBorder="0" applyAlignment="0" applyProtection="0"/>
    <xf numFmtId="0" fontId="1" fillId="0" borderId="0"/>
    <xf numFmtId="0" fontId="18" fillId="0" borderId="0"/>
    <xf numFmtId="0" fontId="31" fillId="0" borderId="15" applyNumberFormat="0" applyFill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35" fillId="0" borderId="18" applyNumberFormat="0" applyFill="0" applyAlignment="0" applyProtection="0"/>
    <xf numFmtId="0" fontId="2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8" fillId="54" borderId="16" applyNumberFormat="0" applyFon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2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20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8" fillId="54" borderId="16" applyNumberFormat="0" applyFont="0" applyAlignment="0" applyProtection="0"/>
    <xf numFmtId="0" fontId="1" fillId="8" borderId="8" applyNumberFormat="0" applyFont="0" applyAlignment="0" applyProtection="0"/>
    <xf numFmtId="0" fontId="20" fillId="37" borderId="0" applyNumberFormat="0" applyBorder="0" applyAlignment="0" applyProtection="0"/>
    <xf numFmtId="0" fontId="1" fillId="8" borderId="8" applyNumberFormat="0" applyFont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7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0" borderId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37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2" fillId="34" borderId="0" applyNumberFormat="0" applyBorder="0" applyAlignment="0" applyProtection="0"/>
    <xf numFmtId="0" fontId="23" fillId="51" borderId="10" applyNumberFormat="0" applyAlignment="0" applyProtection="0"/>
    <xf numFmtId="0" fontId="26" fillId="35" borderId="0" applyNumberFormat="0" applyBorder="0" applyAlignment="0" applyProtection="0"/>
    <xf numFmtId="0" fontId="27" fillId="0" borderId="12" applyNumberFormat="0" applyFill="0" applyAlignment="0" applyProtection="0"/>
    <xf numFmtId="0" fontId="29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53" borderId="0" applyNumberFormat="0" applyBorder="0" applyAlignment="0" applyProtection="0"/>
    <xf numFmtId="0" fontId="33" fillId="51" borderId="17" applyNumberFormat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20" fillId="35" borderId="0" applyNumberFormat="0" applyBorder="0" applyAlignment="0" applyProtection="0"/>
    <xf numFmtId="0" fontId="30" fillId="38" borderId="10" applyNumberFormat="0" applyAlignment="0" applyProtection="0"/>
    <xf numFmtId="0" fontId="18" fillId="0" borderId="0"/>
    <xf numFmtId="0" fontId="18" fillId="54" borderId="16" applyNumberFormat="0" applyFont="0" applyAlignment="0" applyProtection="0"/>
    <xf numFmtId="0" fontId="21" fillId="41" borderId="0" applyNumberFormat="0" applyBorder="0" applyAlignment="0" applyProtection="0"/>
    <xf numFmtId="0" fontId="35" fillId="0" borderId="18" applyNumberFormat="0" applyFill="0" applyAlignment="0" applyProtection="0"/>
    <xf numFmtId="0" fontId="20" fillId="41" borderId="0" applyNumberFormat="0" applyBorder="0" applyAlignment="0" applyProtection="0"/>
    <xf numFmtId="0" fontId="21" fillId="46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13" applyNumberFormat="0" applyFill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2" borderId="11" applyNumberFormat="0" applyAlignment="0" applyProtection="0"/>
    <xf numFmtId="0" fontId="2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0" borderId="0"/>
    <xf numFmtId="0" fontId="1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3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16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1" borderId="17" applyNumberFormat="0" applyAlignment="0" applyProtection="0"/>
    <xf numFmtId="0" fontId="33" fillId="51" borderId="17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4" borderId="16" applyNumberFormat="0" applyFont="0" applyAlignment="0" applyProtection="0"/>
    <xf numFmtId="0" fontId="18" fillId="54" borderId="16" applyNumberFormat="0" applyFont="0" applyAlignment="0" applyProtection="0"/>
    <xf numFmtId="0" fontId="1" fillId="0" borderId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12" fillId="0" borderId="6" applyNumberFormat="0" applyFill="0" applyAlignment="0" applyProtection="0"/>
    <xf numFmtId="0" fontId="30" fillId="38" borderId="10" applyNumberFormat="0" applyAlignment="0" applyProtection="0"/>
    <xf numFmtId="0" fontId="30" fillId="38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5" fillId="0" borderId="3" applyNumberFormat="0" applyFill="0" applyAlignment="0" applyProtection="0"/>
    <xf numFmtId="0" fontId="28" fillId="0" borderId="13" applyNumberFormat="0" applyFill="0" applyAlignment="0" applyProtection="0"/>
    <xf numFmtId="0" fontId="28" fillId="0" borderId="13" applyNumberFormat="0" applyFill="0" applyAlignment="0" applyProtection="0"/>
    <xf numFmtId="0" fontId="4" fillId="0" borderId="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3" fillId="0" borderId="1" applyNumberFormat="0" applyFill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52" borderId="11" applyNumberFormat="0" applyAlignment="0" applyProtection="0"/>
    <xf numFmtId="0" fontId="24" fillId="52" borderId="11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9" fillId="0" borderId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39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18" fillId="0" borderId="0"/>
    <xf numFmtId="0" fontId="39" fillId="0" borderId="0"/>
    <xf numFmtId="0" fontId="38" fillId="0" borderId="0"/>
    <xf numFmtId="0" fontId="38" fillId="0" borderId="0"/>
    <xf numFmtId="0" fontId="40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0" fillId="0" borderId="0"/>
    <xf numFmtId="0" fontId="38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8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9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39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18" fillId="0" borderId="0"/>
    <xf numFmtId="0" fontId="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40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7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7" fillId="13" borderId="0" applyNumberFormat="0" applyBorder="0" applyAlignment="0" applyProtection="0"/>
    <xf numFmtId="0" fontId="17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7" fillId="9" borderId="0" applyNumberFormat="0" applyBorder="0" applyAlignment="0" applyProtection="0"/>
    <xf numFmtId="0" fontId="13" fillId="7" borderId="7" applyNumberFormat="0" applyAlignment="0" applyProtection="0"/>
    <xf numFmtId="0" fontId="11" fillId="6" borderId="4" applyNumberFormat="0" applyAlignment="0" applyProtection="0"/>
    <xf numFmtId="0" fontId="10" fillId="6" borderId="5" applyNumberFormat="0" applyAlignment="0" applyProtection="0"/>
    <xf numFmtId="0" fontId="9" fillId="5" borderId="4" applyNumberFormat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6" fillId="2" borderId="0" applyNumberFormat="0" applyBorder="0" applyAlignment="0" applyProtection="0"/>
    <xf numFmtId="0" fontId="39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40" fillId="0" borderId="0"/>
    <xf numFmtId="0" fontId="37" fillId="0" borderId="0"/>
    <xf numFmtId="0" fontId="1" fillId="0" borderId="0"/>
    <xf numFmtId="0" fontId="18" fillId="0" borderId="0"/>
    <xf numFmtId="0" fontId="39" fillId="0" borderId="0"/>
    <xf numFmtId="0" fontId="40" fillId="0" borderId="0"/>
    <xf numFmtId="0" fontId="37" fillId="0" borderId="0"/>
    <xf numFmtId="0" fontId="40" fillId="0" borderId="0"/>
    <xf numFmtId="0" fontId="40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0" fillId="0" borderId="0"/>
    <xf numFmtId="0" fontId="37" fillId="0" borderId="0"/>
    <xf numFmtId="0" fontId="1" fillId="0" borderId="0"/>
    <xf numFmtId="0" fontId="37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1" fillId="0" borderId="0"/>
    <xf numFmtId="0" fontId="40" fillId="0" borderId="0"/>
    <xf numFmtId="0" fontId="18" fillId="0" borderId="0"/>
    <xf numFmtId="0" fontId="37" fillId="0" borderId="0"/>
    <xf numFmtId="43" fontId="1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9" fontId="1" fillId="0" borderId="0" applyFont="0" applyFill="0" applyBorder="0" applyAlignment="0" applyProtection="0"/>
  </cellStyleXfs>
  <cellXfs count="254">
    <xf numFmtId="0" fontId="0" fillId="0" borderId="0" xfId="0"/>
    <xf numFmtId="3" fontId="18" fillId="0" borderId="0" xfId="0" quotePrefix="1" applyNumberFormat="1" applyFont="1" applyBorder="1" applyAlignment="1" applyProtection="1">
      <alignment horizontal="right"/>
      <protection locked="0"/>
    </xf>
    <xf numFmtId="0" fontId="0" fillId="0" borderId="0" xfId="0" applyAlignment="1"/>
    <xf numFmtId="0" fontId="41" fillId="0" borderId="0" xfId="0" applyFont="1" applyFill="1"/>
    <xf numFmtId="3" fontId="0" fillId="0" borderId="0" xfId="0" applyNumberFormat="1"/>
    <xf numFmtId="0" fontId="18" fillId="0" borderId="0" xfId="0" applyFont="1" applyAlignment="1">
      <alignment horizontal="right" wrapText="1"/>
    </xf>
    <xf numFmtId="0" fontId="0" fillId="0" borderId="0" xfId="0" applyAlignment="1">
      <alignment wrapText="1"/>
    </xf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1" fillId="0" borderId="0" xfId="16409"/>
    <xf numFmtId="3" fontId="18" fillId="0" borderId="0" xfId="16409" applyNumberFormat="1" applyFont="1"/>
    <xf numFmtId="3" fontId="1" fillId="0" borderId="0" xfId="16409" applyNumberFormat="1"/>
    <xf numFmtId="1" fontId="18" fillId="0" borderId="0" xfId="16409" applyNumberFormat="1" applyFont="1"/>
    <xf numFmtId="1" fontId="1" fillId="0" borderId="0" xfId="16409" applyNumberFormat="1"/>
    <xf numFmtId="165" fontId="42" fillId="0" borderId="0" xfId="16314" applyNumberFormat="1" applyFont="1" applyFill="1" applyBorder="1" applyAlignment="1"/>
    <xf numFmtId="1" fontId="43" fillId="0" borderId="0" xfId="0" applyNumberFormat="1" applyFont="1" applyFill="1" applyBorder="1"/>
    <xf numFmtId="0" fontId="43" fillId="0" borderId="0" xfId="16374" applyFont="1" applyFill="1" applyBorder="1"/>
    <xf numFmtId="166" fontId="43" fillId="0" borderId="0" xfId="0" applyNumberFormat="1" applyFont="1" applyFill="1" applyBorder="1" applyAlignment="1"/>
    <xf numFmtId="1" fontId="43" fillId="0" borderId="0" xfId="16503" applyNumberFormat="1" applyFont="1" applyFill="1" applyBorder="1"/>
    <xf numFmtId="164" fontId="18" fillId="0" borderId="0" xfId="0" applyNumberFormat="1" applyFont="1" applyAlignment="1">
      <alignment horizontal="right" wrapText="1"/>
    </xf>
    <xf numFmtId="164" fontId="0" fillId="0" borderId="0" xfId="0" applyNumberFormat="1" applyAlignment="1">
      <alignment wrapText="1"/>
    </xf>
    <xf numFmtId="3" fontId="38" fillId="0" borderId="0" xfId="16374" applyNumberFormat="1"/>
    <xf numFmtId="0" fontId="38" fillId="0" borderId="0" xfId="16374"/>
    <xf numFmtId="1" fontId="44" fillId="0" borderId="0" xfId="28" applyNumberFormat="1" applyFont="1"/>
    <xf numFmtId="1" fontId="44" fillId="0" borderId="19" xfId="27" applyNumberFormat="1" applyFont="1" applyBorder="1"/>
    <xf numFmtId="164" fontId="0" fillId="0" borderId="0" xfId="0" applyNumberFormat="1" applyAlignment="1"/>
    <xf numFmtId="0" fontId="38" fillId="0" borderId="0" xfId="16374" applyAlignment="1">
      <alignment horizontal="right"/>
    </xf>
    <xf numFmtId="1" fontId="18" fillId="0" borderId="0" xfId="0" applyNumberFormat="1" applyFont="1" applyAlignment="1">
      <alignment horizontal="right" wrapText="1"/>
    </xf>
    <xf numFmtId="1" fontId="0" fillId="0" borderId="0" xfId="0" applyNumberFormat="1" applyAlignment="1"/>
    <xf numFmtId="0" fontId="0" fillId="0" borderId="0" xfId="0" applyAlignment="1">
      <alignment horizontal="left"/>
    </xf>
    <xf numFmtId="166" fontId="46" fillId="0" borderId="0" xfId="16506" applyNumberFormat="1" applyFont="1" applyFill="1" applyBorder="1" applyAlignment="1">
      <alignment horizontal="left" wrapText="1"/>
    </xf>
    <xf numFmtId="165" fontId="46" fillId="0" borderId="0" xfId="16506" applyNumberFormat="1" applyFont="1" applyFill="1" applyBorder="1" applyAlignment="1">
      <alignment horizontal="left" wrapText="1"/>
    </xf>
    <xf numFmtId="0" fontId="0" fillId="0" borderId="0" xfId="0" applyAlignment="1">
      <alignment horizontal="right"/>
    </xf>
    <xf numFmtId="165" fontId="42" fillId="0" borderId="0" xfId="0" applyNumberFormat="1" applyFont="1" applyFill="1" applyBorder="1" applyAlignment="1">
      <alignment horizontal="left"/>
    </xf>
    <xf numFmtId="0" fontId="42" fillId="0" borderId="0" xfId="0" applyFont="1" applyFill="1" applyBorder="1" applyAlignment="1">
      <alignment horizontal="left"/>
    </xf>
    <xf numFmtId="167" fontId="0" fillId="0" borderId="0" xfId="16503" applyNumberFormat="1" applyFont="1"/>
    <xf numFmtId="165" fontId="46" fillId="0" borderId="0" xfId="16506" applyNumberFormat="1" applyFont="1" applyFill="1" applyBorder="1" applyAlignment="1">
      <alignment horizontal="right"/>
    </xf>
    <xf numFmtId="165" fontId="41" fillId="0" borderId="0" xfId="0" applyNumberFormat="1" applyFont="1" applyFill="1"/>
    <xf numFmtId="0" fontId="0" fillId="55" borderId="0" xfId="0" applyFill="1"/>
    <xf numFmtId="1" fontId="38" fillId="0" borderId="0" xfId="16374" applyNumberFormat="1"/>
    <xf numFmtId="2" fontId="41" fillId="0" borderId="0" xfId="0" applyNumberFormat="1" applyFont="1" applyFill="1"/>
    <xf numFmtId="164" fontId="41" fillId="0" borderId="0" xfId="0" applyNumberFormat="1" applyFont="1" applyFill="1"/>
    <xf numFmtId="1" fontId="41" fillId="0" borderId="0" xfId="0" applyNumberFormat="1" applyFont="1" applyFill="1"/>
    <xf numFmtId="0" fontId="18" fillId="0" borderId="0" xfId="0" applyFont="1" applyAlignment="1">
      <alignment horizontal="right"/>
    </xf>
    <xf numFmtId="2" fontId="0" fillId="0" borderId="0" xfId="0" applyNumberFormat="1" applyAlignment="1"/>
    <xf numFmtId="0" fontId="41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left" wrapText="1"/>
    </xf>
    <xf numFmtId="0" fontId="18" fillId="0" borderId="0" xfId="0" applyFont="1" applyAlignment="1">
      <alignment horizontal="left" wrapText="1"/>
    </xf>
    <xf numFmtId="2" fontId="0" fillId="0" borderId="20" xfId="0" applyNumberFormat="1" applyBorder="1"/>
    <xf numFmtId="2" fontId="0" fillId="0" borderId="21" xfId="0" applyNumberFormat="1" applyBorder="1"/>
    <xf numFmtId="2" fontId="0" fillId="0" borderId="22" xfId="0" applyNumberFormat="1" applyBorder="1"/>
    <xf numFmtId="2" fontId="0" fillId="0" borderId="23" xfId="0" applyNumberFormat="1" applyBorder="1" applyAlignment="1"/>
    <xf numFmtId="2" fontId="0" fillId="0" borderId="0" xfId="0" applyNumberFormat="1" applyBorder="1" applyAlignment="1"/>
    <xf numFmtId="2" fontId="0" fillId="0" borderId="24" xfId="0" applyNumberFormat="1" applyBorder="1" applyAlignment="1"/>
    <xf numFmtId="2" fontId="0" fillId="0" borderId="25" xfId="0" applyNumberFormat="1" applyBorder="1" applyAlignment="1"/>
    <xf numFmtId="2" fontId="0" fillId="0" borderId="19" xfId="0" applyNumberFormat="1" applyBorder="1" applyAlignment="1"/>
    <xf numFmtId="2" fontId="0" fillId="0" borderId="26" xfId="0" applyNumberFormat="1" applyBorder="1" applyAlignment="1"/>
    <xf numFmtId="0" fontId="0" fillId="0" borderId="23" xfId="0" applyBorder="1" applyAlignment="1">
      <alignment horizontal="left"/>
    </xf>
    <xf numFmtId="0" fontId="0" fillId="0" borderId="23" xfId="0" applyBorder="1"/>
    <xf numFmtId="2" fontId="0" fillId="0" borderId="23" xfId="0" applyNumberFormat="1" applyBorder="1"/>
    <xf numFmtId="1" fontId="0" fillId="0" borderId="23" xfId="0" applyNumberFormat="1" applyBorder="1"/>
    <xf numFmtId="164" fontId="0" fillId="0" borderId="23" xfId="0" applyNumberFormat="1" applyBorder="1"/>
    <xf numFmtId="0" fontId="0" fillId="0" borderId="0" xfId="0" applyAlignment="1">
      <alignment horizontal="right" wrapText="1"/>
    </xf>
    <xf numFmtId="0" fontId="0" fillId="0" borderId="0" xfId="0" applyBorder="1"/>
    <xf numFmtId="0" fontId="41" fillId="0" borderId="23" xfId="0" applyFont="1" applyFill="1" applyBorder="1"/>
    <xf numFmtId="1" fontId="0" fillId="0" borderId="0" xfId="0" applyNumberFormat="1" applyAlignment="1">
      <alignment horizontal="right"/>
    </xf>
    <xf numFmtId="0" fontId="0" fillId="0" borderId="19" xfId="0" applyBorder="1"/>
    <xf numFmtId="0" fontId="0" fillId="0" borderId="23" xfId="0" applyBorder="1" applyAlignment="1">
      <alignment horizontal="left" wrapText="1"/>
    </xf>
    <xf numFmtId="0" fontId="1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8" fillId="0" borderId="23" xfId="0" applyFont="1" applyBorder="1" applyAlignment="1">
      <alignment horizontal="left" vertical="top" wrapText="1"/>
    </xf>
    <xf numFmtId="2" fontId="0" fillId="0" borderId="0" xfId="0" applyNumberFormat="1" applyBorder="1" applyAlignment="1">
      <alignment vertical="top"/>
    </xf>
    <xf numFmtId="2" fontId="0" fillId="0" borderId="23" xfId="0" applyNumberFormat="1" applyBorder="1" applyAlignment="1">
      <alignment vertical="top"/>
    </xf>
    <xf numFmtId="2" fontId="0" fillId="0" borderId="19" xfId="0" applyNumberFormat="1" applyBorder="1" applyAlignment="1">
      <alignment vertical="top"/>
    </xf>
    <xf numFmtId="2" fontId="0" fillId="0" borderId="25" xfId="0" applyNumberFormat="1" applyBorder="1" applyAlignment="1">
      <alignment vertical="top"/>
    </xf>
    <xf numFmtId="0" fontId="18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0" fontId="41" fillId="0" borderId="0" xfId="0" applyFont="1" applyFill="1" applyBorder="1"/>
    <xf numFmtId="0" fontId="0" fillId="0" borderId="19" xfId="0" applyBorder="1" applyAlignment="1">
      <alignment horizontal="right"/>
    </xf>
    <xf numFmtId="2" fontId="0" fillId="0" borderId="26" xfId="0" applyNumberFormat="1" applyBorder="1" applyAlignment="1">
      <alignment vertical="top"/>
    </xf>
    <xf numFmtId="0" fontId="47" fillId="0" borderId="0" xfId="16374" applyFont="1"/>
    <xf numFmtId="3" fontId="47" fillId="0" borderId="0" xfId="16374" applyNumberFormat="1" applyFont="1"/>
    <xf numFmtId="0" fontId="48" fillId="0" borderId="0" xfId="0" applyFont="1"/>
    <xf numFmtId="0" fontId="0" fillId="0" borderId="23" xfId="0" applyBorder="1" applyAlignment="1">
      <alignment vertical="top"/>
    </xf>
    <xf numFmtId="0" fontId="49" fillId="0" borderId="0" xfId="0" applyFont="1" applyAlignment="1">
      <alignment horizontal="left" vertical="center" readingOrder="1"/>
    </xf>
    <xf numFmtId="0" fontId="49" fillId="0" borderId="0" xfId="0" applyFont="1" applyAlignment="1">
      <alignment horizontal="left" readingOrder="1"/>
    </xf>
    <xf numFmtId="0" fontId="50" fillId="0" borderId="0" xfId="0" applyFont="1" applyFill="1" applyBorder="1"/>
    <xf numFmtId="2" fontId="0" fillId="0" borderId="27" xfId="0" applyNumberFormat="1" applyBorder="1" applyAlignment="1"/>
    <xf numFmtId="2" fontId="0" fillId="0" borderId="27" xfId="0" applyNumberFormat="1" applyBorder="1" applyAlignment="1">
      <alignment vertical="top"/>
    </xf>
    <xf numFmtId="0" fontId="51" fillId="0" borderId="0" xfId="0" applyFont="1" applyAlignment="1">
      <alignment horizontal="center" vertical="center" readingOrder="1"/>
    </xf>
    <xf numFmtId="0" fontId="52" fillId="0" borderId="0" xfId="0" applyFont="1" applyAlignment="1">
      <alignment horizontal="left" vertical="center" readingOrder="1"/>
    </xf>
    <xf numFmtId="0" fontId="53" fillId="0" borderId="0" xfId="0" applyFont="1" applyAlignment="1">
      <alignment horizontal="left" vertical="center" readingOrder="1"/>
    </xf>
    <xf numFmtId="0" fontId="54" fillId="0" borderId="0" xfId="0" applyFont="1" applyAlignment="1">
      <alignment vertical="top"/>
    </xf>
    <xf numFmtId="3" fontId="0" fillId="0" borderId="23" xfId="0" applyNumberFormat="1" applyBorder="1"/>
    <xf numFmtId="165" fontId="0" fillId="0" borderId="0" xfId="0" applyNumberFormat="1"/>
    <xf numFmtId="165" fontId="0" fillId="0" borderId="23" xfId="0" applyNumberFormat="1" applyBorder="1"/>
    <xf numFmtId="0" fontId="55" fillId="0" borderId="0" xfId="0" applyFont="1" applyFill="1"/>
    <xf numFmtId="0" fontId="54" fillId="0" borderId="0" xfId="0" applyFont="1"/>
    <xf numFmtId="0" fontId="54" fillId="0" borderId="0" xfId="0" applyFont="1" applyAlignment="1">
      <alignment horizontal="right"/>
    </xf>
    <xf numFmtId="3" fontId="54" fillId="0" borderId="0" xfId="0" applyNumberFormat="1" applyFont="1"/>
    <xf numFmtId="3" fontId="54" fillId="0" borderId="23" xfId="0" applyNumberFormat="1" applyFont="1" applyBorder="1"/>
    <xf numFmtId="0" fontId="54" fillId="0" borderId="23" xfId="0" applyFont="1" applyBorder="1"/>
    <xf numFmtId="1" fontId="54" fillId="0" borderId="0" xfId="0" applyNumberFormat="1" applyFont="1"/>
    <xf numFmtId="1" fontId="54" fillId="0" borderId="0" xfId="0" applyNumberFormat="1" applyFont="1" applyAlignment="1">
      <alignment horizontal="right"/>
    </xf>
    <xf numFmtId="1" fontId="54" fillId="0" borderId="23" xfId="0" applyNumberFormat="1" applyFont="1" applyBorder="1"/>
    <xf numFmtId="1" fontId="56" fillId="0" borderId="0" xfId="0" applyNumberFormat="1" applyFont="1" applyFill="1"/>
    <xf numFmtId="2" fontId="0" fillId="0" borderId="28" xfId="0" applyNumberFormat="1" applyBorder="1" applyAlignment="1">
      <alignment vertical="top"/>
    </xf>
    <xf numFmtId="165" fontId="46" fillId="0" borderId="0" xfId="16506" applyNumberFormat="1" applyFont="1" applyFill="1" applyBorder="1" applyAlignment="1">
      <alignment horizontal="left"/>
    </xf>
    <xf numFmtId="166" fontId="46" fillId="0" borderId="0" xfId="16506" applyNumberFormat="1" applyFont="1" applyFill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2" fontId="0" fillId="0" borderId="29" xfId="0" applyNumberFormat="1" applyBorder="1" applyAlignment="1">
      <alignment vertical="top"/>
    </xf>
    <xf numFmtId="0" fontId="0" fillId="0" borderId="23" xfId="0" applyBorder="1" applyAlignment="1"/>
    <xf numFmtId="0" fontId="0" fillId="0" borderId="25" xfId="0" applyBorder="1"/>
    <xf numFmtId="168" fontId="0" fillId="0" borderId="0" xfId="16507" applyNumberFormat="1" applyFont="1" applyAlignment="1">
      <alignment horizontal="left" wrapText="1"/>
    </xf>
    <xf numFmtId="168" fontId="0" fillId="0" borderId="0" xfId="16507" applyNumberFormat="1" applyFont="1"/>
    <xf numFmtId="164" fontId="18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1" fontId="41" fillId="0" borderId="0" xfId="0" applyNumberFormat="1" applyFont="1" applyFill="1" applyAlignment="1">
      <alignment horizontal="left"/>
    </xf>
    <xf numFmtId="1" fontId="0" fillId="0" borderId="23" xfId="0" applyNumberFormat="1" applyBorder="1" applyAlignment="1">
      <alignment horizontal="left"/>
    </xf>
    <xf numFmtId="1" fontId="0" fillId="0" borderId="0" xfId="0" applyNumberFormat="1" applyBorder="1"/>
    <xf numFmtId="43" fontId="0" fillId="0" borderId="0" xfId="16503" applyFont="1"/>
    <xf numFmtId="1" fontId="41" fillId="0" borderId="23" xfId="0" applyNumberFormat="1" applyFont="1" applyFill="1" applyBorder="1"/>
    <xf numFmtId="168" fontId="0" fillId="0" borderId="0" xfId="0" applyNumberFormat="1"/>
    <xf numFmtId="168" fontId="0" fillId="0" borderId="23" xfId="0" applyNumberFormat="1" applyBorder="1"/>
    <xf numFmtId="0" fontId="18" fillId="0" borderId="0" xfId="15641"/>
    <xf numFmtId="3" fontId="58" fillId="0" borderId="0" xfId="15641" applyNumberFormat="1" applyFont="1" applyFill="1" applyBorder="1"/>
    <xf numFmtId="3" fontId="57" fillId="0" borderId="0" xfId="0" applyNumberFormat="1" applyFont="1" applyFill="1" applyBorder="1"/>
    <xf numFmtId="1" fontId="57" fillId="0" borderId="0" xfId="0" applyNumberFormat="1" applyFont="1" applyFill="1" applyBorder="1"/>
    <xf numFmtId="1" fontId="18" fillId="0" borderId="0" xfId="15641" applyNumberFormat="1" applyFont="1" applyFill="1" applyBorder="1"/>
    <xf numFmtId="0" fontId="57" fillId="0" borderId="0" xfId="0" applyFont="1" applyFill="1" applyBorder="1"/>
    <xf numFmtId="1" fontId="41" fillId="0" borderId="0" xfId="0" applyNumberFormat="1" applyFont="1" applyFill="1" applyBorder="1"/>
    <xf numFmtId="2" fontId="0" fillId="0" borderId="0" xfId="0" applyNumberFormat="1" applyAlignment="1">
      <alignment wrapText="1"/>
    </xf>
    <xf numFmtId="2" fontId="18" fillId="0" borderId="0" xfId="0" applyNumberFormat="1" applyFont="1" applyAlignment="1">
      <alignment horizontal="right" wrapText="1"/>
    </xf>
    <xf numFmtId="2" fontId="0" fillId="0" borderId="0" xfId="16507" applyNumberFormat="1" applyFont="1" applyAlignment="1">
      <alignment horizontal="left" wrapText="1"/>
    </xf>
    <xf numFmtId="2" fontId="41" fillId="0" borderId="0" xfId="0" applyNumberFormat="1" applyFont="1" applyFill="1" applyBorder="1"/>
    <xf numFmtId="2" fontId="0" fillId="0" borderId="0" xfId="0" applyNumberFormat="1" applyBorder="1"/>
    <xf numFmtId="2" fontId="46" fillId="0" borderId="0" xfId="16506" applyNumberFormat="1" applyFont="1" applyFill="1" applyBorder="1" applyAlignment="1">
      <alignment horizontal="left" wrapText="1"/>
    </xf>
    <xf numFmtId="2" fontId="41" fillId="0" borderId="23" xfId="0" applyNumberFormat="1" applyFont="1" applyFill="1" applyBorder="1"/>
    <xf numFmtId="2" fontId="46" fillId="0" borderId="23" xfId="16506" applyNumberFormat="1" applyFont="1" applyFill="1" applyBorder="1" applyAlignment="1">
      <alignment horizontal="left" wrapText="1"/>
    </xf>
    <xf numFmtId="2" fontId="0" fillId="0" borderId="0" xfId="16507" applyNumberFormat="1" applyFont="1"/>
    <xf numFmtId="2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2" fontId="18" fillId="0" borderId="0" xfId="0" applyNumberFormat="1" applyFont="1" applyAlignment="1">
      <alignment horizontal="left" vertical="top" wrapText="1"/>
    </xf>
    <xf numFmtId="2" fontId="0" fillId="0" borderId="0" xfId="0" applyNumberFormat="1" applyAlignment="1">
      <alignment horizontal="left" vertical="top" wrapText="1"/>
    </xf>
    <xf numFmtId="2" fontId="0" fillId="0" borderId="0" xfId="0" applyNumberFormat="1" applyAlignment="1">
      <alignment horizontal="left" vertical="top"/>
    </xf>
    <xf numFmtId="2" fontId="0" fillId="0" borderId="23" xfId="0" applyNumberFormat="1" applyBorder="1" applyAlignment="1">
      <alignment horizontal="left" wrapText="1"/>
    </xf>
    <xf numFmtId="2" fontId="0" fillId="0" borderId="0" xfId="0" applyNumberFormat="1" applyAlignment="1">
      <alignment horizontal="right" wrapText="1"/>
    </xf>
    <xf numFmtId="2" fontId="0" fillId="0" borderId="25" xfId="0" applyNumberFormat="1" applyBorder="1"/>
    <xf numFmtId="2" fontId="18" fillId="0" borderId="0" xfId="0" applyNumberFormat="1" applyFont="1" applyAlignment="1">
      <alignment horizontal="left" wrapText="1"/>
    </xf>
    <xf numFmtId="0" fontId="59" fillId="0" borderId="0" xfId="16374" applyFont="1" applyFill="1" applyBorder="1" applyAlignment="1">
      <alignment horizontal="left"/>
    </xf>
    <xf numFmtId="3" fontId="59" fillId="0" borderId="0" xfId="16374" applyNumberFormat="1" applyFont="1" applyFill="1" applyBorder="1" applyAlignment="1">
      <alignment horizontal="left"/>
    </xf>
    <xf numFmtId="1" fontId="43" fillId="0" borderId="0" xfId="16374" applyNumberFormat="1" applyFont="1" applyAlignment="1">
      <alignment horizontal="left"/>
    </xf>
    <xf numFmtId="1" fontId="55" fillId="0" borderId="0" xfId="0" applyNumberFormat="1" applyFont="1" applyFill="1"/>
    <xf numFmtId="0" fontId="0" fillId="0" borderId="0" xfId="0" applyBorder="1" applyAlignment="1">
      <alignment vertical="top"/>
    </xf>
    <xf numFmtId="0" fontId="0" fillId="0" borderId="30" xfId="0" applyBorder="1" applyAlignment="1"/>
    <xf numFmtId="2" fontId="0" fillId="0" borderId="32" xfId="0" applyNumberFormat="1" applyBorder="1" applyAlignment="1">
      <alignment vertical="top"/>
    </xf>
    <xf numFmtId="2" fontId="0" fillId="0" borderId="31" xfId="0" applyNumberFormat="1" applyBorder="1" applyAlignment="1">
      <alignment vertical="top"/>
    </xf>
    <xf numFmtId="2" fontId="0" fillId="0" borderId="33" xfId="0" applyNumberFormat="1" applyBorder="1" applyAlignment="1">
      <alignment vertical="top"/>
    </xf>
    <xf numFmtId="2" fontId="0" fillId="0" borderId="34" xfId="0" applyNumberFormat="1" applyBorder="1" applyAlignment="1">
      <alignment vertical="top"/>
    </xf>
    <xf numFmtId="2" fontId="0" fillId="0" borderId="35" xfId="0" applyNumberFormat="1" applyBorder="1" applyAlignment="1">
      <alignment vertical="top"/>
    </xf>
    <xf numFmtId="2" fontId="0" fillId="0" borderId="36" xfId="0" applyNumberFormat="1" applyBorder="1" applyAlignment="1">
      <alignment vertical="top"/>
    </xf>
    <xf numFmtId="2" fontId="0" fillId="0" borderId="37" xfId="0" applyNumberFormat="1" applyBorder="1" applyAlignment="1">
      <alignment vertical="top"/>
    </xf>
    <xf numFmtId="2" fontId="0" fillId="0" borderId="38" xfId="0" applyNumberFormat="1" applyBorder="1" applyAlignment="1">
      <alignment vertical="top"/>
    </xf>
    <xf numFmtId="2" fontId="0" fillId="0" borderId="39" xfId="0" applyNumberFormat="1" applyBorder="1" applyAlignment="1">
      <alignment vertical="top"/>
    </xf>
    <xf numFmtId="2" fontId="0" fillId="0" borderId="40" xfId="0" applyNumberFormat="1" applyBorder="1" applyAlignment="1">
      <alignment vertical="top"/>
    </xf>
    <xf numFmtId="0" fontId="18" fillId="0" borderId="41" xfId="0" applyFont="1" applyBorder="1" applyAlignment="1">
      <alignment horizontal="left" vertical="top" wrapText="1"/>
    </xf>
    <xf numFmtId="2" fontId="18" fillId="0" borderId="41" xfId="0" applyNumberFormat="1" applyFont="1" applyBorder="1" applyAlignment="1">
      <alignment horizontal="left" vertical="top" wrapText="1"/>
    </xf>
    <xf numFmtId="2" fontId="0" fillId="0" borderId="42" xfId="0" applyNumberFormat="1" applyBorder="1" applyAlignment="1">
      <alignment vertical="top"/>
    </xf>
    <xf numFmtId="2" fontId="0" fillId="0" borderId="43" xfId="0" applyNumberFormat="1" applyBorder="1" applyAlignment="1">
      <alignment vertical="top"/>
    </xf>
    <xf numFmtId="2" fontId="0" fillId="0" borderId="0" xfId="0" applyNumberFormat="1" applyAlignment="1">
      <alignment horizontal="left" wrapText="1"/>
    </xf>
    <xf numFmtId="2" fontId="18" fillId="0" borderId="41" xfId="0" applyNumberFormat="1" applyFont="1" applyBorder="1" applyAlignment="1">
      <alignment horizontal="left" wrapText="1"/>
    </xf>
    <xf numFmtId="0" fontId="18" fillId="0" borderId="41" xfId="0" applyFont="1" applyBorder="1" applyAlignment="1">
      <alignment horizontal="left" wrapText="1"/>
    </xf>
    <xf numFmtId="164" fontId="0" fillId="0" borderId="0" xfId="0" applyNumberFormat="1" applyBorder="1"/>
    <xf numFmtId="0" fontId="0" fillId="0" borderId="0" xfId="0" applyBorder="1" applyAlignment="1"/>
    <xf numFmtId="10" fontId="0" fillId="0" borderId="0" xfId="16507" applyNumberFormat="1" applyFont="1" applyAlignment="1">
      <alignment vertical="top"/>
    </xf>
    <xf numFmtId="2" fontId="0" fillId="0" borderId="0" xfId="16507" applyNumberFormat="1" applyFont="1" applyAlignment="1">
      <alignment horizontal="left"/>
    </xf>
    <xf numFmtId="10" fontId="57" fillId="0" borderId="28" xfId="16507" applyNumberFormat="1" applyFont="1" applyFill="1" applyBorder="1" applyAlignment="1">
      <alignment vertical="top"/>
    </xf>
    <xf numFmtId="1" fontId="57" fillId="0" borderId="28" xfId="16507" applyNumberFormat="1" applyFont="1" applyFill="1" applyBorder="1" applyAlignment="1">
      <alignment vertical="top"/>
    </xf>
    <xf numFmtId="0" fontId="18" fillId="0" borderId="0" xfId="0" applyFont="1"/>
    <xf numFmtId="0" fontId="43" fillId="0" borderId="0" xfId="16374" applyFont="1" applyAlignment="1">
      <alignment horizontal="left"/>
    </xf>
    <xf numFmtId="165" fontId="60" fillId="56" borderId="0" xfId="0" applyNumberFormat="1" applyFont="1" applyFill="1" applyBorder="1" applyAlignment="1">
      <alignment horizontal="left" vertical="top"/>
    </xf>
    <xf numFmtId="0" fontId="18" fillId="0" borderId="0" xfId="0" applyFont="1" applyFill="1" applyBorder="1"/>
    <xf numFmtId="3" fontId="58" fillId="0" borderId="0" xfId="0" applyNumberFormat="1" applyFont="1" applyFill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top"/>
    </xf>
    <xf numFmtId="1" fontId="41" fillId="0" borderId="0" xfId="0" applyNumberFormat="1" applyFon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2" fontId="0" fillId="0" borderId="0" xfId="16507" applyNumberFormat="1" applyFont="1" applyBorder="1" applyAlignment="1">
      <alignment horizontal="center"/>
    </xf>
    <xf numFmtId="1" fontId="0" fillId="0" borderId="19" xfId="0" applyNumberFormat="1" applyBorder="1"/>
    <xf numFmtId="164" fontId="0" fillId="0" borderId="19" xfId="0" applyNumberFormat="1" applyBorder="1"/>
    <xf numFmtId="2" fontId="0" fillId="0" borderId="19" xfId="0" applyNumberFormat="1" applyBorder="1"/>
    <xf numFmtId="168" fontId="0" fillId="57" borderId="19" xfId="0" applyNumberFormat="1" applyFill="1" applyBorder="1"/>
    <xf numFmtId="168" fontId="0" fillId="57" borderId="0" xfId="16507" applyNumberFormat="1" applyFont="1" applyFill="1" applyBorder="1"/>
    <xf numFmtId="168" fontId="0" fillId="57" borderId="0" xfId="0" applyNumberFormat="1" applyFill="1" applyBorder="1"/>
    <xf numFmtId="168" fontId="0" fillId="0" borderId="0" xfId="0" applyNumberFormat="1" applyFill="1" applyBorder="1"/>
    <xf numFmtId="168" fontId="0" fillId="0" borderId="0" xfId="16507" applyNumberFormat="1" applyFont="1" applyFill="1" applyBorder="1"/>
    <xf numFmtId="168" fontId="0" fillId="0" borderId="19" xfId="0" applyNumberFormat="1" applyFill="1" applyBorder="1"/>
    <xf numFmtId="0" fontId="0" fillId="0" borderId="0" xfId="0" applyBorder="1" applyAlignment="1">
      <alignment horizontal="left" wrapText="1"/>
    </xf>
    <xf numFmtId="2" fontId="0" fillId="0" borderId="0" xfId="0" applyNumberFormat="1" applyBorder="1" applyAlignment="1">
      <alignment horizontal="right"/>
    </xf>
    <xf numFmtId="168" fontId="0" fillId="0" borderId="0" xfId="0" applyNumberFormat="1" applyFill="1" applyBorder="1" applyAlignment="1">
      <alignment vertical="top"/>
    </xf>
    <xf numFmtId="1" fontId="0" fillId="0" borderId="0" xfId="0" applyNumberFormat="1" applyBorder="1" applyAlignment="1">
      <alignment vertical="top"/>
    </xf>
    <xf numFmtId="164" fontId="0" fillId="0" borderId="19" xfId="0" applyNumberFormat="1" applyBorder="1" applyAlignment="1">
      <alignment horizontal="left"/>
    </xf>
    <xf numFmtId="168" fontId="0" fillId="57" borderId="0" xfId="0" applyNumberFormat="1" applyFill="1" applyBorder="1" applyAlignment="1">
      <alignment vertical="top"/>
    </xf>
    <xf numFmtId="168" fontId="0" fillId="57" borderId="0" xfId="16507" applyNumberFormat="1" applyFont="1" applyFill="1" applyAlignment="1">
      <alignment horizontal="right"/>
    </xf>
    <xf numFmtId="0" fontId="61" fillId="0" borderId="0" xfId="0" applyFont="1" applyFill="1" applyBorder="1"/>
    <xf numFmtId="1" fontId="18" fillId="0" borderId="0" xfId="0" applyNumberFormat="1" applyFont="1" applyFill="1" applyBorder="1"/>
    <xf numFmtId="168" fontId="0" fillId="0" borderId="19" xfId="0" applyNumberFormat="1" applyBorder="1"/>
    <xf numFmtId="168" fontId="0" fillId="0" borderId="0" xfId="0" applyNumberFormat="1" applyBorder="1"/>
    <xf numFmtId="168" fontId="0" fillId="0" borderId="0" xfId="0" applyNumberFormat="1" applyBorder="1" applyAlignment="1">
      <alignment horizontal="right"/>
    </xf>
    <xf numFmtId="168" fontId="0" fillId="0" borderId="0" xfId="0" applyNumberFormat="1" applyBorder="1" applyAlignment="1">
      <alignment vertical="top"/>
    </xf>
    <xf numFmtId="168" fontId="0" fillId="0" borderId="0" xfId="16507" applyNumberFormat="1" applyFont="1" applyBorder="1"/>
    <xf numFmtId="168" fontId="0" fillId="0" borderId="0" xfId="16507" applyNumberFormat="1" applyFont="1" applyFill="1" applyAlignment="1">
      <alignment horizontal="right"/>
    </xf>
    <xf numFmtId="0" fontId="0" fillId="0" borderId="44" xfId="0" applyBorder="1" applyAlignment="1"/>
    <xf numFmtId="2" fontId="18" fillId="0" borderId="0" xfId="0" applyNumberFormat="1" applyFont="1" applyBorder="1" applyAlignment="1">
      <alignment horizontal="right" wrapText="1"/>
    </xf>
    <xf numFmtId="168" fontId="0" fillId="57" borderId="0" xfId="16507" applyNumberFormat="1" applyFont="1" applyFill="1" applyBorder="1" applyAlignment="1">
      <alignment horizontal="left" wrapText="1"/>
    </xf>
    <xf numFmtId="168" fontId="0" fillId="0" borderId="0" xfId="16507" applyNumberFormat="1" applyFont="1" applyBorder="1" applyAlignment="1">
      <alignment horizontal="left" wrapText="1"/>
    </xf>
    <xf numFmtId="168" fontId="0" fillId="0" borderId="0" xfId="16507" applyNumberFormat="1" applyFont="1" applyFill="1" applyBorder="1" applyAlignment="1">
      <alignment horizontal="left" wrapText="1"/>
    </xf>
    <xf numFmtId="164" fontId="0" fillId="0" borderId="0" xfId="0" applyNumberFormat="1" applyBorder="1" applyAlignment="1">
      <alignment horizontal="right"/>
    </xf>
    <xf numFmtId="1" fontId="0" fillId="0" borderId="0" xfId="0" applyNumberFormat="1" applyBorder="1" applyAlignment="1"/>
    <xf numFmtId="168" fontId="0" fillId="57" borderId="0" xfId="0" applyNumberFormat="1" applyFill="1" applyBorder="1" applyAlignment="1"/>
    <xf numFmtId="168" fontId="0" fillId="0" borderId="0" xfId="0" applyNumberFormat="1" applyBorder="1" applyAlignment="1"/>
    <xf numFmtId="168" fontId="0" fillId="0" borderId="0" xfId="0" applyNumberFormat="1" applyFill="1" applyBorder="1" applyAlignment="1"/>
    <xf numFmtId="0" fontId="0" fillId="0" borderId="19" xfId="0" applyBorder="1" applyAlignment="1">
      <alignment horizontal="left" vertical="top"/>
    </xf>
    <xf numFmtId="1" fontId="0" fillId="0" borderId="19" xfId="0" applyNumberFormat="1" applyBorder="1" applyAlignment="1">
      <alignment vertical="top"/>
    </xf>
    <xf numFmtId="0" fontId="0" fillId="0" borderId="19" xfId="0" applyBorder="1" applyAlignment="1">
      <alignment vertical="top"/>
    </xf>
    <xf numFmtId="1" fontId="41" fillId="0" borderId="19" xfId="0" applyNumberFormat="1" applyFont="1" applyFill="1" applyBorder="1" applyAlignment="1">
      <alignment horizontal="left"/>
    </xf>
    <xf numFmtId="2" fontId="0" fillId="0" borderId="19" xfId="0" applyNumberFormat="1" applyBorder="1" applyAlignment="1">
      <alignment horizontal="right"/>
    </xf>
    <xf numFmtId="1" fontId="0" fillId="0" borderId="19" xfId="0" applyNumberFormat="1" applyBorder="1" applyAlignment="1">
      <alignment horizontal="left"/>
    </xf>
    <xf numFmtId="0" fontId="41" fillId="0" borderId="19" xfId="0" applyFont="1" applyFill="1" applyBorder="1" applyAlignment="1">
      <alignment horizontal="left"/>
    </xf>
    <xf numFmtId="0" fontId="62" fillId="0" borderId="0" xfId="0" applyFont="1"/>
    <xf numFmtId="0" fontId="41" fillId="0" borderId="23" xfId="0" applyFont="1" applyFill="1" applyBorder="1" applyAlignment="1">
      <alignment horizontal="left"/>
    </xf>
    <xf numFmtId="1" fontId="41" fillId="0" borderId="23" xfId="0" applyNumberFormat="1" applyFont="1" applyFill="1" applyBorder="1" applyAlignment="1">
      <alignment horizontal="left"/>
    </xf>
    <xf numFmtId="2" fontId="0" fillId="0" borderId="0" xfId="16507" applyNumberFormat="1" applyFont="1" applyFill="1" applyBorder="1" applyAlignment="1">
      <alignment horizontal="left" wrapText="1"/>
    </xf>
    <xf numFmtId="2" fontId="0" fillId="0" borderId="0" xfId="16507" applyNumberFormat="1" applyFont="1" applyBorder="1" applyAlignment="1">
      <alignment horizontal="left" wrapText="1"/>
    </xf>
    <xf numFmtId="2" fontId="0" fillId="0" borderId="0" xfId="0" applyNumberFormat="1" applyFill="1" applyBorder="1" applyAlignment="1">
      <alignment vertical="top"/>
    </xf>
    <xf numFmtId="2" fontId="0" fillId="0" borderId="0" xfId="16507" applyNumberFormat="1" applyFont="1" applyFill="1" applyBorder="1"/>
    <xf numFmtId="2" fontId="0" fillId="0" borderId="0" xfId="16507" applyNumberFormat="1" applyFont="1" applyBorder="1"/>
    <xf numFmtId="2" fontId="0" fillId="0" borderId="0" xfId="0" applyNumberFormat="1" applyFill="1" applyBorder="1"/>
    <xf numFmtId="2" fontId="0" fillId="0" borderId="19" xfId="0" applyNumberFormat="1" applyFill="1" applyBorder="1"/>
    <xf numFmtId="2" fontId="0" fillId="0" borderId="0" xfId="0" applyNumberFormat="1" applyFill="1" applyBorder="1" applyAlignment="1"/>
    <xf numFmtId="2" fontId="0" fillId="0" borderId="19" xfId="0" applyNumberFormat="1" applyFill="1" applyBorder="1" applyAlignment="1">
      <alignment vertical="top"/>
    </xf>
    <xf numFmtId="2" fontId="18" fillId="0" borderId="0" xfId="0" applyNumberFormat="1" applyFont="1" applyBorder="1" applyAlignment="1">
      <alignment horizontal="right"/>
    </xf>
    <xf numFmtId="2" fontId="0" fillId="0" borderId="0" xfId="0" applyNumberFormat="1" applyFill="1" applyBorder="1" applyAlignment="1">
      <alignment horizontal="left"/>
    </xf>
    <xf numFmtId="2" fontId="0" fillId="0" borderId="0" xfId="0" applyNumberFormat="1" applyBorder="1" applyAlignment="1">
      <alignment horizontal="left"/>
    </xf>
  </cellXfs>
  <cellStyles count="16508">
    <cellStyle name="20% - Accent1" xfId="16461" builtinId="30" customBuiltin="1"/>
    <cellStyle name="20% - Accent1 10" xfId="15769"/>
    <cellStyle name="20% - Accent1 10 10" xfId="7749"/>
    <cellStyle name="20% - Accent1 10 10 2" xfId="528"/>
    <cellStyle name="20% - Accent1 10 11" xfId="7029"/>
    <cellStyle name="20% - Accent1 10 2" xfId="15399"/>
    <cellStyle name="20% - Accent1 10 2 2" xfId="12766"/>
    <cellStyle name="20% - Accent1 10 2 2 2" xfId="5454"/>
    <cellStyle name="20% - Accent1 10 2 3" xfId="9335"/>
    <cellStyle name="20% - Accent1 10 2 3 2" xfId="2065"/>
    <cellStyle name="20% - Accent1 10 2 4" xfId="7750"/>
    <cellStyle name="20% - Accent1 10 2 4 2" xfId="529"/>
    <cellStyle name="20% - Accent1 10 2 5" xfId="6770"/>
    <cellStyle name="20% - Accent1 10 3" xfId="14951"/>
    <cellStyle name="20% - Accent1 10 3 2" xfId="12765"/>
    <cellStyle name="20% - Accent1 10 3 2 2" xfId="5453"/>
    <cellStyle name="20% - Accent1 10 3 3" xfId="9336"/>
    <cellStyle name="20% - Accent1 10 3 3 2" xfId="2066"/>
    <cellStyle name="20% - Accent1 10 3 4" xfId="7751"/>
    <cellStyle name="20% - Accent1 10 3 4 2" xfId="530"/>
    <cellStyle name="20% - Accent1 10 3 5" xfId="6569"/>
    <cellStyle name="20% - Accent1 10 4" xfId="13735"/>
    <cellStyle name="20% - Accent1 10 4 2" xfId="12764"/>
    <cellStyle name="20% - Accent1 10 4 2 2" xfId="5452"/>
    <cellStyle name="20% - Accent1 10 4 3" xfId="9337"/>
    <cellStyle name="20% - Accent1 10 4 3 2" xfId="2067"/>
    <cellStyle name="20% - Accent1 10 4 4" xfId="7752"/>
    <cellStyle name="20% - Accent1 10 4 4 2" xfId="531"/>
    <cellStyle name="20% - Accent1 10 4 5" xfId="6042"/>
    <cellStyle name="20% - Accent1 10 5" xfId="13512"/>
    <cellStyle name="20% - Accent1 10 5 2" xfId="12763"/>
    <cellStyle name="20% - Accent1 10 5 2 2" xfId="5451"/>
    <cellStyle name="20% - Accent1 10 5 3" xfId="9338"/>
    <cellStyle name="20% - Accent1 10 5 3 2" xfId="2068"/>
    <cellStyle name="20% - Accent1 10 5 4" xfId="7753"/>
    <cellStyle name="20% - Accent1 10 5 4 2" xfId="532"/>
    <cellStyle name="20% - Accent1 10 5 5" xfId="5844"/>
    <cellStyle name="20% - Accent1 10 6" xfId="13398"/>
    <cellStyle name="20% - Accent1 10 6 2" xfId="12762"/>
    <cellStyle name="20% - Accent1 10 6 2 2" xfId="5450"/>
    <cellStyle name="20% - Accent1 10 6 3" xfId="9339"/>
    <cellStyle name="20% - Accent1 10 6 3 2" xfId="2069"/>
    <cellStyle name="20% - Accent1 10 6 4" xfId="7754"/>
    <cellStyle name="20% - Accent1 10 6 4 2" xfId="533"/>
    <cellStyle name="20% - Accent1 10 6 5" xfId="5752"/>
    <cellStyle name="20% - Accent1 10 7" xfId="12868"/>
    <cellStyle name="20% - Accent1 10 7 2" xfId="12761"/>
    <cellStyle name="20% - Accent1 10 7 2 2" xfId="5449"/>
    <cellStyle name="20% - Accent1 10 7 3" xfId="9340"/>
    <cellStyle name="20% - Accent1 10 7 3 2" xfId="2070"/>
    <cellStyle name="20% - Accent1 10 7 4" xfId="7755"/>
    <cellStyle name="20% - Accent1 10 7 4 2" xfId="534"/>
    <cellStyle name="20% - Accent1 10 7 5" xfId="5492"/>
    <cellStyle name="20% - Accent1 10 8" xfId="12767"/>
    <cellStyle name="20% - Accent1 10 8 2" xfId="5455"/>
    <cellStyle name="20% - Accent1 10 9" xfId="9334"/>
    <cellStyle name="20% - Accent1 10 9 2" xfId="2064"/>
    <cellStyle name="20% - Accent1 11" xfId="15762"/>
    <cellStyle name="20% - Accent1 11 10" xfId="7756"/>
    <cellStyle name="20% - Accent1 11 10 2" xfId="535"/>
    <cellStyle name="20% - Accent1 11 11" xfId="7022"/>
    <cellStyle name="20% - Accent1 11 2" xfId="15392"/>
    <cellStyle name="20% - Accent1 11 2 2" xfId="12759"/>
    <cellStyle name="20% - Accent1 11 2 2 2" xfId="5447"/>
    <cellStyle name="20% - Accent1 11 2 3" xfId="9342"/>
    <cellStyle name="20% - Accent1 11 2 3 2" xfId="2072"/>
    <cellStyle name="20% - Accent1 11 2 4" xfId="7757"/>
    <cellStyle name="20% - Accent1 11 2 4 2" xfId="536"/>
    <cellStyle name="20% - Accent1 11 2 5" xfId="6763"/>
    <cellStyle name="20% - Accent1 11 3" xfId="14944"/>
    <cellStyle name="20% - Accent1 11 3 2" xfId="12758"/>
    <cellStyle name="20% - Accent1 11 3 2 2" xfId="5446"/>
    <cellStyle name="20% - Accent1 11 3 3" xfId="9343"/>
    <cellStyle name="20% - Accent1 11 3 3 2" xfId="2073"/>
    <cellStyle name="20% - Accent1 11 3 4" xfId="7758"/>
    <cellStyle name="20% - Accent1 11 3 4 2" xfId="537"/>
    <cellStyle name="20% - Accent1 11 3 5" xfId="6562"/>
    <cellStyle name="20% - Accent1 11 4" xfId="13728"/>
    <cellStyle name="20% - Accent1 11 4 2" xfId="12757"/>
    <cellStyle name="20% - Accent1 11 4 2 2" xfId="5445"/>
    <cellStyle name="20% - Accent1 11 4 3" xfId="9344"/>
    <cellStyle name="20% - Accent1 11 4 3 2" xfId="2074"/>
    <cellStyle name="20% - Accent1 11 4 4" xfId="7759"/>
    <cellStyle name="20% - Accent1 11 4 4 2" xfId="538"/>
    <cellStyle name="20% - Accent1 11 4 5" xfId="6035"/>
    <cellStyle name="20% - Accent1 11 5" xfId="13505"/>
    <cellStyle name="20% - Accent1 11 5 2" xfId="12756"/>
    <cellStyle name="20% - Accent1 11 5 2 2" xfId="5444"/>
    <cellStyle name="20% - Accent1 11 5 3" xfId="9345"/>
    <cellStyle name="20% - Accent1 11 5 3 2" xfId="2075"/>
    <cellStyle name="20% - Accent1 11 5 4" xfId="7760"/>
    <cellStyle name="20% - Accent1 11 5 4 2" xfId="539"/>
    <cellStyle name="20% - Accent1 11 5 5" xfId="5837"/>
    <cellStyle name="20% - Accent1 11 6" xfId="13391"/>
    <cellStyle name="20% - Accent1 11 6 2" xfId="12755"/>
    <cellStyle name="20% - Accent1 11 6 2 2" xfId="5443"/>
    <cellStyle name="20% - Accent1 11 6 3" xfId="9346"/>
    <cellStyle name="20% - Accent1 11 6 3 2" xfId="2076"/>
    <cellStyle name="20% - Accent1 11 6 4" xfId="7761"/>
    <cellStyle name="20% - Accent1 11 6 4 2" xfId="540"/>
    <cellStyle name="20% - Accent1 11 6 5" xfId="5745"/>
    <cellStyle name="20% - Accent1 11 7" xfId="12861"/>
    <cellStyle name="20% - Accent1 11 7 2" xfId="12754"/>
    <cellStyle name="20% - Accent1 11 7 2 2" xfId="5442"/>
    <cellStyle name="20% - Accent1 11 7 3" xfId="9347"/>
    <cellStyle name="20% - Accent1 11 7 3 2" xfId="2077"/>
    <cellStyle name="20% - Accent1 11 7 4" xfId="7762"/>
    <cellStyle name="20% - Accent1 11 7 4 2" xfId="541"/>
    <cellStyle name="20% - Accent1 11 7 5" xfId="5485"/>
    <cellStyle name="20% - Accent1 11 8" xfId="12760"/>
    <cellStyle name="20% - Accent1 11 8 2" xfId="5448"/>
    <cellStyle name="20% - Accent1 11 9" xfId="9341"/>
    <cellStyle name="20% - Accent1 11 9 2" xfId="2071"/>
    <cellStyle name="20% - Accent1 12" xfId="15763"/>
    <cellStyle name="20% - Accent1 12 10" xfId="7763"/>
    <cellStyle name="20% - Accent1 12 10 2" xfId="542"/>
    <cellStyle name="20% - Accent1 12 11" xfId="7023"/>
    <cellStyle name="20% - Accent1 12 2" xfId="15393"/>
    <cellStyle name="20% - Accent1 12 2 2" xfId="12752"/>
    <cellStyle name="20% - Accent1 12 2 2 2" xfId="5440"/>
    <cellStyle name="20% - Accent1 12 2 3" xfId="9349"/>
    <cellStyle name="20% - Accent1 12 2 3 2" xfId="2079"/>
    <cellStyle name="20% - Accent1 12 2 4" xfId="7764"/>
    <cellStyle name="20% - Accent1 12 2 4 2" xfId="543"/>
    <cellStyle name="20% - Accent1 12 2 5" xfId="6764"/>
    <cellStyle name="20% - Accent1 12 3" xfId="14945"/>
    <cellStyle name="20% - Accent1 12 3 2" xfId="12751"/>
    <cellStyle name="20% - Accent1 12 3 2 2" xfId="5439"/>
    <cellStyle name="20% - Accent1 12 3 3" xfId="9350"/>
    <cellStyle name="20% - Accent1 12 3 3 2" xfId="2080"/>
    <cellStyle name="20% - Accent1 12 3 4" xfId="7765"/>
    <cellStyle name="20% - Accent1 12 3 4 2" xfId="544"/>
    <cellStyle name="20% - Accent1 12 3 5" xfId="6563"/>
    <cellStyle name="20% - Accent1 12 4" xfId="13729"/>
    <cellStyle name="20% - Accent1 12 4 2" xfId="12750"/>
    <cellStyle name="20% - Accent1 12 4 2 2" xfId="5438"/>
    <cellStyle name="20% - Accent1 12 4 3" xfId="9351"/>
    <cellStyle name="20% - Accent1 12 4 3 2" xfId="2081"/>
    <cellStyle name="20% - Accent1 12 4 4" xfId="7766"/>
    <cellStyle name="20% - Accent1 12 4 4 2" xfId="545"/>
    <cellStyle name="20% - Accent1 12 4 5" xfId="6036"/>
    <cellStyle name="20% - Accent1 12 5" xfId="13506"/>
    <cellStyle name="20% - Accent1 12 5 2" xfId="12749"/>
    <cellStyle name="20% - Accent1 12 5 2 2" xfId="5437"/>
    <cellStyle name="20% - Accent1 12 5 3" xfId="9352"/>
    <cellStyle name="20% - Accent1 12 5 3 2" xfId="2082"/>
    <cellStyle name="20% - Accent1 12 5 4" xfId="7767"/>
    <cellStyle name="20% - Accent1 12 5 4 2" xfId="546"/>
    <cellStyle name="20% - Accent1 12 5 5" xfId="5838"/>
    <cellStyle name="20% - Accent1 12 6" xfId="13392"/>
    <cellStyle name="20% - Accent1 12 6 2" xfId="12748"/>
    <cellStyle name="20% - Accent1 12 6 2 2" xfId="5436"/>
    <cellStyle name="20% - Accent1 12 6 3" xfId="9353"/>
    <cellStyle name="20% - Accent1 12 6 3 2" xfId="2083"/>
    <cellStyle name="20% - Accent1 12 6 4" xfId="7768"/>
    <cellStyle name="20% - Accent1 12 6 4 2" xfId="547"/>
    <cellStyle name="20% - Accent1 12 6 5" xfId="5746"/>
    <cellStyle name="20% - Accent1 12 7" xfId="12862"/>
    <cellStyle name="20% - Accent1 12 7 2" xfId="12747"/>
    <cellStyle name="20% - Accent1 12 7 2 2" xfId="5435"/>
    <cellStyle name="20% - Accent1 12 7 3" xfId="9354"/>
    <cellStyle name="20% - Accent1 12 7 3 2" xfId="2084"/>
    <cellStyle name="20% - Accent1 12 7 4" xfId="7769"/>
    <cellStyle name="20% - Accent1 12 7 4 2" xfId="548"/>
    <cellStyle name="20% - Accent1 12 7 5" xfId="5486"/>
    <cellStyle name="20% - Accent1 12 8" xfId="12753"/>
    <cellStyle name="20% - Accent1 12 8 2" xfId="5441"/>
    <cellStyle name="20% - Accent1 12 9" xfId="9348"/>
    <cellStyle name="20% - Accent1 12 9 2" xfId="2078"/>
    <cellStyle name="20% - Accent1 13" xfId="15729"/>
    <cellStyle name="20% - Accent1 13 2" xfId="12746"/>
    <cellStyle name="20% - Accent1 13 2 2" xfId="5434"/>
    <cellStyle name="20% - Accent1 13 3" xfId="9355"/>
    <cellStyle name="20% - Accent1 13 3 2" xfId="2085"/>
    <cellStyle name="20% - Accent1 13 4" xfId="7770"/>
    <cellStyle name="20% - Accent1 13 4 2" xfId="549"/>
    <cellStyle name="20% - Accent1 13 5" xfId="6992"/>
    <cellStyle name="20% - Accent1 14" xfId="15540"/>
    <cellStyle name="20% - Accent1 14 2" xfId="12745"/>
    <cellStyle name="20% - Accent1 14 2 2" xfId="5433"/>
    <cellStyle name="20% - Accent1 14 3" xfId="9356"/>
    <cellStyle name="20% - Accent1 14 3 2" xfId="2086"/>
    <cellStyle name="20% - Accent1 14 4" xfId="7771"/>
    <cellStyle name="20% - Accent1 14 4 2" xfId="550"/>
    <cellStyle name="20% - Accent1 14 5" xfId="6904"/>
    <cellStyle name="20% - Accent1 15" xfId="15679"/>
    <cellStyle name="20% - Accent1 16" xfId="14864"/>
    <cellStyle name="20% - Accent1 17" xfId="14909"/>
    <cellStyle name="20% - Accent1 18" xfId="15699"/>
    <cellStyle name="20% - Accent1 19" xfId="15121"/>
    <cellStyle name="20% - Accent1 2" xfId="16116"/>
    <cellStyle name="20% - Accent1 2 2" xfId="14753"/>
    <cellStyle name="20% - Accent1 2 3" xfId="14752"/>
    <cellStyle name="20% - Accent1 20" xfId="14808"/>
    <cellStyle name="20% - Accent1 21" xfId="14768"/>
    <cellStyle name="20% - Accent1 21 2" xfId="12735"/>
    <cellStyle name="20% - Accent1 21 2 2" xfId="5423"/>
    <cellStyle name="20% - Accent1 21 3" xfId="9357"/>
    <cellStyle name="20% - Accent1 21 3 2" xfId="2087"/>
    <cellStyle name="20% - Accent1 21 4" xfId="7772"/>
    <cellStyle name="20% - Accent1 21 4 2" xfId="551"/>
    <cellStyle name="20% - Accent1 21 5" xfId="6534"/>
    <cellStyle name="20% - Accent1 22" xfId="14372"/>
    <cellStyle name="20% - Accent1 22 2" xfId="12734"/>
    <cellStyle name="20% - Accent1 22 2 2" xfId="5422"/>
    <cellStyle name="20% - Accent1 22 3" xfId="9358"/>
    <cellStyle name="20% - Accent1 22 3 2" xfId="2088"/>
    <cellStyle name="20% - Accent1 22 4" xfId="7773"/>
    <cellStyle name="20% - Accent1 22 4 2" xfId="552"/>
    <cellStyle name="20% - Accent1 22 5" xfId="6473"/>
    <cellStyle name="20% - Accent1 23" xfId="14232"/>
    <cellStyle name="20% - Accent1 23 2" xfId="12733"/>
    <cellStyle name="20% - Accent1 23 2 2" xfId="5421"/>
    <cellStyle name="20% - Accent1 23 3" xfId="9359"/>
    <cellStyle name="20% - Accent1 23 3 2" xfId="2089"/>
    <cellStyle name="20% - Accent1 23 4" xfId="7774"/>
    <cellStyle name="20% - Accent1 23 4 2" xfId="553"/>
    <cellStyle name="20% - Accent1 23 5" xfId="6444"/>
    <cellStyle name="20% - Accent1 24" xfId="14168"/>
    <cellStyle name="20% - Accent1 24 2" xfId="12732"/>
    <cellStyle name="20% - Accent1 24 2 2" xfId="5420"/>
    <cellStyle name="20% - Accent1 24 3" xfId="9360"/>
    <cellStyle name="20% - Accent1 24 3 2" xfId="2090"/>
    <cellStyle name="20% - Accent1 24 4" xfId="7775"/>
    <cellStyle name="20% - Accent1 24 4 2" xfId="554"/>
    <cellStyle name="20% - Accent1 24 5" xfId="6424"/>
    <cellStyle name="20% - Accent1 25" xfId="14123"/>
    <cellStyle name="20% - Accent1 25 2" xfId="12731"/>
    <cellStyle name="20% - Accent1 25 2 2" xfId="5419"/>
    <cellStyle name="20% - Accent1 25 3" xfId="9361"/>
    <cellStyle name="20% - Accent1 25 3 2" xfId="2091"/>
    <cellStyle name="20% - Accent1 25 4" xfId="7776"/>
    <cellStyle name="20% - Accent1 25 4 2" xfId="555"/>
    <cellStyle name="20% - Accent1 25 5" xfId="6403"/>
    <cellStyle name="20% - Accent1 26" xfId="13680"/>
    <cellStyle name="20% - Accent1 26 2" xfId="12730"/>
    <cellStyle name="20% - Accent1 26 2 2" xfId="5418"/>
    <cellStyle name="20% - Accent1 26 3" xfId="9362"/>
    <cellStyle name="20% - Accent1 26 3 2" xfId="2092"/>
    <cellStyle name="20% - Accent1 26 4" xfId="7777"/>
    <cellStyle name="20% - Accent1 26 4 2" xfId="556"/>
    <cellStyle name="20% - Accent1 26 5" xfId="5995"/>
    <cellStyle name="20% - Accent1 27" xfId="13465"/>
    <cellStyle name="20% - Accent1 27 2" xfId="12729"/>
    <cellStyle name="20% - Accent1 27 2 2" xfId="5417"/>
    <cellStyle name="20% - Accent1 27 3" xfId="9363"/>
    <cellStyle name="20% - Accent1 27 3 2" xfId="2093"/>
    <cellStyle name="20% - Accent1 27 4" xfId="7778"/>
    <cellStyle name="20% - Accent1 27 4 2" xfId="557"/>
    <cellStyle name="20% - Accent1 27 5" xfId="5805"/>
    <cellStyle name="20% - Accent1 28" xfId="13107"/>
    <cellStyle name="20% - Accent1 28 2" xfId="12728"/>
    <cellStyle name="20% - Accent1 28 2 2" xfId="5416"/>
    <cellStyle name="20% - Accent1 28 3" xfId="9364"/>
    <cellStyle name="20% - Accent1 28 3 2" xfId="2094"/>
    <cellStyle name="20% - Accent1 28 4" xfId="7779"/>
    <cellStyle name="20% - Accent1 28 4 2" xfId="558"/>
    <cellStyle name="20% - Accent1 28 5" xfId="5689"/>
    <cellStyle name="20% - Accent1 29" xfId="12768"/>
    <cellStyle name="20% - Accent1 29 2" xfId="5456"/>
    <cellStyle name="20% - Accent1 3" xfId="16115"/>
    <cellStyle name="20% - Accent1 3 2" xfId="14751"/>
    <cellStyle name="20% - Accent1 3 3" xfId="14750"/>
    <cellStyle name="20% - Accent1 30" xfId="9333"/>
    <cellStyle name="20% - Accent1 30 2" xfId="2063"/>
    <cellStyle name="20% - Accent1 31" xfId="7748"/>
    <cellStyle name="20% - Accent1 31 2" xfId="527"/>
    <cellStyle name="20% - Accent1 32" xfId="7258"/>
    <cellStyle name="20% - Accent1 4" xfId="16019"/>
    <cellStyle name="20% - Accent1 4 10" xfId="14001"/>
    <cellStyle name="20% - Accent1 4 10 2" xfId="12723"/>
    <cellStyle name="20% - Accent1 4 10 2 2" xfId="5411"/>
    <cellStyle name="20% - Accent1 4 10 3" xfId="9366"/>
    <cellStyle name="20% - Accent1 4 10 3 2" xfId="2096"/>
    <cellStyle name="20% - Accent1 4 10 4" xfId="7781"/>
    <cellStyle name="20% - Accent1 4 10 4 2" xfId="560"/>
    <cellStyle name="20% - Accent1 4 10 5" xfId="6293"/>
    <cellStyle name="20% - Accent1 4 11" xfId="13620"/>
    <cellStyle name="20% - Accent1 4 11 2" xfId="12722"/>
    <cellStyle name="20% - Accent1 4 11 2 2" xfId="5410"/>
    <cellStyle name="20% - Accent1 4 11 3" xfId="9367"/>
    <cellStyle name="20% - Accent1 4 11 3 2" xfId="2097"/>
    <cellStyle name="20% - Accent1 4 11 4" xfId="7782"/>
    <cellStyle name="20% - Accent1 4 11 4 2" xfId="561"/>
    <cellStyle name="20% - Accent1 4 11 5" xfId="5940"/>
    <cellStyle name="20% - Accent1 4 12" xfId="13447"/>
    <cellStyle name="20% - Accent1 4 12 2" xfId="12721"/>
    <cellStyle name="20% - Accent1 4 12 2 2" xfId="5409"/>
    <cellStyle name="20% - Accent1 4 12 3" xfId="9368"/>
    <cellStyle name="20% - Accent1 4 12 3 2" xfId="2098"/>
    <cellStyle name="20% - Accent1 4 12 4" xfId="7783"/>
    <cellStyle name="20% - Accent1 4 12 4 2" xfId="562"/>
    <cellStyle name="20% - Accent1 4 12 5" xfId="5790"/>
    <cellStyle name="20% - Accent1 4 13" xfId="13068"/>
    <cellStyle name="20% - Accent1 4 13 2" xfId="12720"/>
    <cellStyle name="20% - Accent1 4 13 2 2" xfId="5408"/>
    <cellStyle name="20% - Accent1 4 13 3" xfId="9369"/>
    <cellStyle name="20% - Accent1 4 13 3 2" xfId="2099"/>
    <cellStyle name="20% - Accent1 4 13 4" xfId="7784"/>
    <cellStyle name="20% - Accent1 4 13 4 2" xfId="563"/>
    <cellStyle name="20% - Accent1 4 13 5" xfId="5674"/>
    <cellStyle name="20% - Accent1 4 14" xfId="12724"/>
    <cellStyle name="20% - Accent1 4 14 2" xfId="5412"/>
    <cellStyle name="20% - Accent1 4 15" xfId="9365"/>
    <cellStyle name="20% - Accent1 4 15 2" xfId="2095"/>
    <cellStyle name="20% - Accent1 4 16" xfId="7780"/>
    <cellStyle name="20% - Accent1 4 16 2" xfId="559"/>
    <cellStyle name="20% - Accent1 4 17" xfId="7206"/>
    <cellStyle name="20% - Accent1 4 2" xfId="15864"/>
    <cellStyle name="20% - Accent1 4 2 10" xfId="13628"/>
    <cellStyle name="20% - Accent1 4 2 10 2" xfId="12718"/>
    <cellStyle name="20% - Accent1 4 2 10 2 2" xfId="5406"/>
    <cellStyle name="20% - Accent1 4 2 10 3" xfId="9371"/>
    <cellStyle name="20% - Accent1 4 2 10 3 2" xfId="2101"/>
    <cellStyle name="20% - Accent1 4 2 10 4" xfId="7786"/>
    <cellStyle name="20% - Accent1 4 2 10 4 2" xfId="565"/>
    <cellStyle name="20% - Accent1 4 2 10 5" xfId="5948"/>
    <cellStyle name="20% - Accent1 4 2 11" xfId="12966"/>
    <cellStyle name="20% - Accent1 4 2 11 2" xfId="12717"/>
    <cellStyle name="20% - Accent1 4 2 11 2 2" xfId="5405"/>
    <cellStyle name="20% - Accent1 4 2 11 3" xfId="9372"/>
    <cellStyle name="20% - Accent1 4 2 11 3 2" xfId="2102"/>
    <cellStyle name="20% - Accent1 4 2 11 4" xfId="7787"/>
    <cellStyle name="20% - Accent1 4 2 11 4 2" xfId="566"/>
    <cellStyle name="20% - Accent1 4 2 11 5" xfId="5588"/>
    <cellStyle name="20% - Accent1 4 2 12" xfId="12719"/>
    <cellStyle name="20% - Accent1 4 2 12 2" xfId="5407"/>
    <cellStyle name="20% - Accent1 4 2 13" xfId="9370"/>
    <cellStyle name="20% - Accent1 4 2 13 2" xfId="2100"/>
    <cellStyle name="20% - Accent1 4 2 14" xfId="7785"/>
    <cellStyle name="20% - Accent1 4 2 14 2" xfId="564"/>
    <cellStyle name="20% - Accent1 4 2 15" xfId="7121"/>
    <cellStyle name="20% - Accent1 4 2 2" xfId="15491"/>
    <cellStyle name="20% - Accent1 4 2 2 2" xfId="12716"/>
    <cellStyle name="20% - Accent1 4 2 2 2 2" xfId="5404"/>
    <cellStyle name="20% - Accent1 4 2 2 3" xfId="9373"/>
    <cellStyle name="20% - Accent1 4 2 2 3 2" xfId="2103"/>
    <cellStyle name="20% - Accent1 4 2 2 4" xfId="7788"/>
    <cellStyle name="20% - Accent1 4 2 2 4 2" xfId="567"/>
    <cellStyle name="20% - Accent1 4 2 2 5" xfId="6859"/>
    <cellStyle name="20% - Accent1 4 2 3" xfId="15048"/>
    <cellStyle name="20% - Accent1 4 2 3 2" xfId="12715"/>
    <cellStyle name="20% - Accent1 4 2 3 2 2" xfId="5403"/>
    <cellStyle name="20% - Accent1 4 2 3 3" xfId="9374"/>
    <cellStyle name="20% - Accent1 4 2 3 3 2" xfId="2104"/>
    <cellStyle name="20% - Accent1 4 2 3 4" xfId="7789"/>
    <cellStyle name="20% - Accent1 4 2 3 4 2" xfId="568"/>
    <cellStyle name="20% - Accent1 4 2 3 5" xfId="6665"/>
    <cellStyle name="20% - Accent1 4 2 4" xfId="14748"/>
    <cellStyle name="20% - Accent1 4 2 4 2" xfId="12714"/>
    <cellStyle name="20% - Accent1 4 2 4 2 2" xfId="5402"/>
    <cellStyle name="20% - Accent1 4 2 4 3" xfId="9375"/>
    <cellStyle name="20% - Accent1 4 2 4 3 2" xfId="2105"/>
    <cellStyle name="20% - Accent1 4 2 4 4" xfId="7790"/>
    <cellStyle name="20% - Accent1 4 2 4 4 2" xfId="569"/>
    <cellStyle name="20% - Accent1 4 2 4 5" xfId="6533"/>
    <cellStyle name="20% - Accent1 4 2 5" xfId="14386"/>
    <cellStyle name="20% - Accent1 4 2 5 2" xfId="12713"/>
    <cellStyle name="20% - Accent1 4 2 5 2 2" xfId="5401"/>
    <cellStyle name="20% - Accent1 4 2 5 3" xfId="9376"/>
    <cellStyle name="20% - Accent1 4 2 5 3 2" xfId="2106"/>
    <cellStyle name="20% - Accent1 4 2 5 4" xfId="7791"/>
    <cellStyle name="20% - Accent1 4 2 5 4 2" xfId="570"/>
    <cellStyle name="20% - Accent1 4 2 5 5" xfId="6474"/>
    <cellStyle name="20% - Accent1 4 2 6" xfId="14236"/>
    <cellStyle name="20% - Accent1 4 2 6 2" xfId="12712"/>
    <cellStyle name="20% - Accent1 4 2 6 2 2" xfId="5400"/>
    <cellStyle name="20% - Accent1 4 2 6 3" xfId="9377"/>
    <cellStyle name="20% - Accent1 4 2 6 3 2" xfId="2107"/>
    <cellStyle name="20% - Accent1 4 2 6 4" xfId="7792"/>
    <cellStyle name="20% - Accent1 4 2 6 4 2" xfId="571"/>
    <cellStyle name="20% - Accent1 4 2 6 5" xfId="6445"/>
    <cellStyle name="20% - Accent1 4 2 7" xfId="14171"/>
    <cellStyle name="20% - Accent1 4 2 7 2" xfId="12711"/>
    <cellStyle name="20% - Accent1 4 2 7 2 2" xfId="5399"/>
    <cellStyle name="20% - Accent1 4 2 7 3" xfId="9378"/>
    <cellStyle name="20% - Accent1 4 2 7 3 2" xfId="2108"/>
    <cellStyle name="20% - Accent1 4 2 7 4" xfId="7793"/>
    <cellStyle name="20% - Accent1 4 2 7 4 2" xfId="572"/>
    <cellStyle name="20% - Accent1 4 2 7 5" xfId="6425"/>
    <cellStyle name="20% - Accent1 4 2 8" xfId="13834"/>
    <cellStyle name="20% - Accent1 4 2 8 2" xfId="12710"/>
    <cellStyle name="20% - Accent1 4 2 8 2 2" xfId="5398"/>
    <cellStyle name="20% - Accent1 4 2 8 3" xfId="9379"/>
    <cellStyle name="20% - Accent1 4 2 8 3 2" xfId="2109"/>
    <cellStyle name="20% - Accent1 4 2 8 4" xfId="7794"/>
    <cellStyle name="20% - Accent1 4 2 8 4 2" xfId="573"/>
    <cellStyle name="20% - Accent1 4 2 8 5" xfId="6140"/>
    <cellStyle name="20% - Accent1 4 2 9" xfId="14055"/>
    <cellStyle name="20% - Accent1 4 2 9 2" xfId="12709"/>
    <cellStyle name="20% - Accent1 4 2 9 2 2" xfId="5397"/>
    <cellStyle name="20% - Accent1 4 2 9 3" xfId="9380"/>
    <cellStyle name="20% - Accent1 4 2 9 3 2" xfId="2110"/>
    <cellStyle name="20% - Accent1 4 2 9 4" xfId="7795"/>
    <cellStyle name="20% - Accent1 4 2 9 4 2" xfId="574"/>
    <cellStyle name="20% - Accent1 4 2 9 5" xfId="6337"/>
    <cellStyle name="20% - Accent1 4 3" xfId="15895"/>
    <cellStyle name="20% - Accent1 4 3 10" xfId="14127"/>
    <cellStyle name="20% - Accent1 4 3 10 2" xfId="12707"/>
    <cellStyle name="20% - Accent1 4 3 10 2 2" xfId="5395"/>
    <cellStyle name="20% - Accent1 4 3 10 3" xfId="9382"/>
    <cellStyle name="20% - Accent1 4 3 10 3 2" xfId="2112"/>
    <cellStyle name="20% - Accent1 4 3 10 4" xfId="7797"/>
    <cellStyle name="20% - Accent1 4 3 10 4 2" xfId="576"/>
    <cellStyle name="20% - Accent1 4 3 10 5" xfId="6407"/>
    <cellStyle name="20% - Accent1 4 3 11" xfId="12992"/>
    <cellStyle name="20% - Accent1 4 3 11 2" xfId="12706"/>
    <cellStyle name="20% - Accent1 4 3 11 2 2" xfId="5394"/>
    <cellStyle name="20% - Accent1 4 3 11 3" xfId="9383"/>
    <cellStyle name="20% - Accent1 4 3 11 3 2" xfId="2113"/>
    <cellStyle name="20% - Accent1 4 3 11 4" xfId="7798"/>
    <cellStyle name="20% - Accent1 4 3 11 4 2" xfId="577"/>
    <cellStyle name="20% - Accent1 4 3 11 5" xfId="5611"/>
    <cellStyle name="20% - Accent1 4 3 12" xfId="12708"/>
    <cellStyle name="20% - Accent1 4 3 12 2" xfId="5396"/>
    <cellStyle name="20% - Accent1 4 3 13" xfId="9381"/>
    <cellStyle name="20% - Accent1 4 3 13 2" xfId="2111"/>
    <cellStyle name="20% - Accent1 4 3 14" xfId="7796"/>
    <cellStyle name="20% - Accent1 4 3 14 2" xfId="575"/>
    <cellStyle name="20% - Accent1 4 3 15" xfId="7144"/>
    <cellStyle name="20% - Accent1 4 3 2" xfId="15519"/>
    <cellStyle name="20% - Accent1 4 3 2 2" xfId="12705"/>
    <cellStyle name="20% - Accent1 4 3 2 2 2" xfId="5393"/>
    <cellStyle name="20% - Accent1 4 3 2 3" xfId="9384"/>
    <cellStyle name="20% - Accent1 4 3 2 3 2" xfId="2114"/>
    <cellStyle name="20% - Accent1 4 3 2 4" xfId="7799"/>
    <cellStyle name="20% - Accent1 4 3 2 4 2" xfId="578"/>
    <cellStyle name="20% - Accent1 4 3 2 5" xfId="6884"/>
    <cellStyle name="20% - Accent1 4 3 3" xfId="15078"/>
    <cellStyle name="20% - Accent1 4 3 3 2" xfId="12704"/>
    <cellStyle name="20% - Accent1 4 3 3 2 2" xfId="5392"/>
    <cellStyle name="20% - Accent1 4 3 3 3" xfId="9385"/>
    <cellStyle name="20% - Accent1 4 3 3 3 2" xfId="2115"/>
    <cellStyle name="20% - Accent1 4 3 3 4" xfId="7800"/>
    <cellStyle name="20% - Accent1 4 3 3 4 2" xfId="579"/>
    <cellStyle name="20% - Accent1 4 3 3 5" xfId="6688"/>
    <cellStyle name="20% - Accent1 4 3 4" xfId="14747"/>
    <cellStyle name="20% - Accent1 4 3 5" xfId="14388"/>
    <cellStyle name="20% - Accent1 4 3 6" xfId="14237"/>
    <cellStyle name="20% - Accent1 4 3 7" xfId="14172"/>
    <cellStyle name="20% - Accent1 4 3 8" xfId="13865"/>
    <cellStyle name="20% - Accent1 4 3 8 2" xfId="12699"/>
    <cellStyle name="20% - Accent1 4 3 8 2 2" xfId="5387"/>
    <cellStyle name="20% - Accent1 4 3 8 3" xfId="9386"/>
    <cellStyle name="20% - Accent1 4 3 8 3 2" xfId="2116"/>
    <cellStyle name="20% - Accent1 4 3 8 4" xfId="7801"/>
    <cellStyle name="20% - Accent1 4 3 8 4 2" xfId="580"/>
    <cellStyle name="20% - Accent1 4 3 8 5" xfId="6170"/>
    <cellStyle name="20% - Accent1 4 3 9" xfId="14137"/>
    <cellStyle name="20% - Accent1 4 3 9 2" xfId="12698"/>
    <cellStyle name="20% - Accent1 4 3 9 2 2" xfId="5386"/>
    <cellStyle name="20% - Accent1 4 3 9 3" xfId="9387"/>
    <cellStyle name="20% - Accent1 4 3 9 3 2" xfId="2117"/>
    <cellStyle name="20% - Accent1 4 3 9 4" xfId="7802"/>
    <cellStyle name="20% - Accent1 4 3 9 4 2" xfId="581"/>
    <cellStyle name="20% - Accent1 4 3 9 5" xfId="6417"/>
    <cellStyle name="20% - Accent1 4 4" xfId="15639"/>
    <cellStyle name="20% - Accent1 4 4 2" xfId="12697"/>
    <cellStyle name="20% - Accent1 4 4 2 2" xfId="5385"/>
    <cellStyle name="20% - Accent1 4 4 3" xfId="9388"/>
    <cellStyle name="20% - Accent1 4 4 3 2" xfId="2118"/>
    <cellStyle name="20% - Accent1 4 4 4" xfId="7803"/>
    <cellStyle name="20% - Accent1 4 4 4 2" xfId="582"/>
    <cellStyle name="20% - Accent1 4 4 5" xfId="6962"/>
    <cellStyle name="20% - Accent1 4 5" xfId="15719"/>
    <cellStyle name="20% - Accent1 4 5 2" xfId="12696"/>
    <cellStyle name="20% - Accent1 4 5 2 2" xfId="5384"/>
    <cellStyle name="20% - Accent1 4 5 3" xfId="9389"/>
    <cellStyle name="20% - Accent1 4 5 3 2" xfId="2119"/>
    <cellStyle name="20% - Accent1 4 5 4" xfId="7804"/>
    <cellStyle name="20% - Accent1 4 5 4 2" xfId="583"/>
    <cellStyle name="20% - Accent1 4 5 5" xfId="6983"/>
    <cellStyle name="20% - Accent1 4 6" xfId="14749"/>
    <cellStyle name="20% - Accent1 4 7" xfId="14383"/>
    <cellStyle name="20% - Accent1 4 8" xfId="14234"/>
    <cellStyle name="20% - Accent1 4 9" xfId="14169"/>
    <cellStyle name="20% - Accent1 5" xfId="15981"/>
    <cellStyle name="20% - Accent1 5 10" xfId="13950"/>
    <cellStyle name="20% - Accent1 5 10 2" xfId="12690"/>
    <cellStyle name="20% - Accent1 5 10 2 2" xfId="5378"/>
    <cellStyle name="20% - Accent1 5 10 3" xfId="9391"/>
    <cellStyle name="20% - Accent1 5 10 3 2" xfId="2121"/>
    <cellStyle name="20% - Accent1 5 10 4" xfId="7806"/>
    <cellStyle name="20% - Accent1 5 10 4 2" xfId="585"/>
    <cellStyle name="20% - Accent1 5 10 5" xfId="6252"/>
    <cellStyle name="20% - Accent1 5 11" xfId="13773"/>
    <cellStyle name="20% - Accent1 5 11 2" xfId="12689"/>
    <cellStyle name="20% - Accent1 5 11 2 2" xfId="5377"/>
    <cellStyle name="20% - Accent1 5 11 3" xfId="9392"/>
    <cellStyle name="20% - Accent1 5 11 3 2" xfId="2122"/>
    <cellStyle name="20% - Accent1 5 11 4" xfId="7807"/>
    <cellStyle name="20% - Accent1 5 11 4 2" xfId="586"/>
    <cellStyle name="20% - Accent1 5 11 5" xfId="6080"/>
    <cellStyle name="20% - Accent1 5 12" xfId="14088"/>
    <cellStyle name="20% - Accent1 5 12 2" xfId="12688"/>
    <cellStyle name="20% - Accent1 5 12 2 2" xfId="5376"/>
    <cellStyle name="20% - Accent1 5 12 3" xfId="9393"/>
    <cellStyle name="20% - Accent1 5 12 3 2" xfId="2123"/>
    <cellStyle name="20% - Accent1 5 12 4" xfId="7808"/>
    <cellStyle name="20% - Accent1 5 12 4 2" xfId="587"/>
    <cellStyle name="20% - Accent1 5 12 5" xfId="6369"/>
    <cellStyle name="20% - Accent1 5 13" xfId="13045"/>
    <cellStyle name="20% - Accent1 5 13 2" xfId="12687"/>
    <cellStyle name="20% - Accent1 5 13 2 2" xfId="5375"/>
    <cellStyle name="20% - Accent1 5 13 3" xfId="9394"/>
    <cellStyle name="20% - Accent1 5 13 3 2" xfId="2124"/>
    <cellStyle name="20% - Accent1 5 13 4" xfId="7809"/>
    <cellStyle name="20% - Accent1 5 13 4 2" xfId="588"/>
    <cellStyle name="20% - Accent1 5 13 5" xfId="5658"/>
    <cellStyle name="20% - Accent1 5 14" xfId="12691"/>
    <cellStyle name="20% - Accent1 5 14 2" xfId="5379"/>
    <cellStyle name="20% - Accent1 5 15" xfId="9390"/>
    <cellStyle name="20% - Accent1 5 15 2" xfId="2120"/>
    <cellStyle name="20% - Accent1 5 16" xfId="7805"/>
    <cellStyle name="20% - Accent1 5 16 2" xfId="584"/>
    <cellStyle name="20% - Accent1 5 17" xfId="7190"/>
    <cellStyle name="20% - Accent1 5 2" xfId="15844"/>
    <cellStyle name="20% - Accent1 5 2 10" xfId="7810"/>
    <cellStyle name="20% - Accent1 5 2 10 2" xfId="589"/>
    <cellStyle name="20% - Accent1 5 2 11" xfId="7102"/>
    <cellStyle name="20% - Accent1 5 2 2" xfId="15471"/>
    <cellStyle name="20% - Accent1 5 2 2 2" xfId="12685"/>
    <cellStyle name="20% - Accent1 5 2 2 2 2" xfId="5373"/>
    <cellStyle name="20% - Accent1 5 2 2 3" xfId="9396"/>
    <cellStyle name="20% - Accent1 5 2 2 3 2" xfId="2126"/>
    <cellStyle name="20% - Accent1 5 2 2 4" xfId="7811"/>
    <cellStyle name="20% - Accent1 5 2 2 4 2" xfId="590"/>
    <cellStyle name="20% - Accent1 5 2 2 5" xfId="6840"/>
    <cellStyle name="20% - Accent1 5 2 3" xfId="15026"/>
    <cellStyle name="20% - Accent1 5 2 3 2" xfId="12684"/>
    <cellStyle name="20% - Accent1 5 2 3 2 2" xfId="5372"/>
    <cellStyle name="20% - Accent1 5 2 3 3" xfId="9397"/>
    <cellStyle name="20% - Accent1 5 2 3 3 2" xfId="2127"/>
    <cellStyle name="20% - Accent1 5 2 3 4" xfId="7812"/>
    <cellStyle name="20% - Accent1 5 2 3 4 2" xfId="591"/>
    <cellStyle name="20% - Accent1 5 2 3 5" xfId="6644"/>
    <cellStyle name="20% - Accent1 5 2 4" xfId="13812"/>
    <cellStyle name="20% - Accent1 5 2 4 2" xfId="12683"/>
    <cellStyle name="20% - Accent1 5 2 4 2 2" xfId="5371"/>
    <cellStyle name="20% - Accent1 5 2 4 3" xfId="9398"/>
    <cellStyle name="20% - Accent1 5 2 4 3 2" xfId="2128"/>
    <cellStyle name="20% - Accent1 5 2 4 4" xfId="7813"/>
    <cellStyle name="20% - Accent1 5 2 4 4 2" xfId="592"/>
    <cellStyle name="20% - Accent1 5 2 4 5" xfId="6119"/>
    <cellStyle name="20% - Accent1 5 2 5" xfId="13924"/>
    <cellStyle name="20% - Accent1 5 2 5 2" xfId="12682"/>
    <cellStyle name="20% - Accent1 5 2 5 2 2" xfId="5370"/>
    <cellStyle name="20% - Accent1 5 2 5 3" xfId="9399"/>
    <cellStyle name="20% - Accent1 5 2 5 3 2" xfId="2129"/>
    <cellStyle name="20% - Accent1 5 2 5 4" xfId="7814"/>
    <cellStyle name="20% - Accent1 5 2 5 4 2" xfId="593"/>
    <cellStyle name="20% - Accent1 5 2 5 5" xfId="6226"/>
    <cellStyle name="20% - Accent1 5 2 6" xfId="13547"/>
    <cellStyle name="20% - Accent1 5 2 6 2" xfId="12681"/>
    <cellStyle name="20% - Accent1 5 2 6 2 2" xfId="5369"/>
    <cellStyle name="20% - Accent1 5 2 6 3" xfId="9421"/>
    <cellStyle name="20% - Accent1 5 2 6 3 2" xfId="2151"/>
    <cellStyle name="20% - Accent1 5 2 6 4" xfId="7815"/>
    <cellStyle name="20% - Accent1 5 2 6 4 2" xfId="594"/>
    <cellStyle name="20% - Accent1 5 2 6 5" xfId="5877"/>
    <cellStyle name="20% - Accent1 5 2 7" xfId="12945"/>
    <cellStyle name="20% - Accent1 5 2 7 2" xfId="12680"/>
    <cellStyle name="20% - Accent1 5 2 7 2 2" xfId="5368"/>
    <cellStyle name="20% - Accent1 5 2 7 3" xfId="9460"/>
    <cellStyle name="20% - Accent1 5 2 7 3 2" xfId="2190"/>
    <cellStyle name="20% - Accent1 5 2 7 4" xfId="7816"/>
    <cellStyle name="20% - Accent1 5 2 7 4 2" xfId="595"/>
    <cellStyle name="20% - Accent1 5 2 7 5" xfId="5567"/>
    <cellStyle name="20% - Accent1 5 2 8" xfId="12686"/>
    <cellStyle name="20% - Accent1 5 2 8 2" xfId="5374"/>
    <cellStyle name="20% - Accent1 5 2 9" xfId="9395"/>
    <cellStyle name="20% - Accent1 5 2 9 2" xfId="2125"/>
    <cellStyle name="20% - Accent1 5 3" xfId="15888"/>
    <cellStyle name="20% - Accent1 5 3 10" xfId="7817"/>
    <cellStyle name="20% - Accent1 5 3 10 2" xfId="596"/>
    <cellStyle name="20% - Accent1 5 3 11" xfId="7138"/>
    <cellStyle name="20% - Accent1 5 3 2" xfId="15512"/>
    <cellStyle name="20% - Accent1 5 3 2 2" xfId="12678"/>
    <cellStyle name="20% - Accent1 5 3 2 2 2" xfId="5366"/>
    <cellStyle name="20% - Accent1 5 3 2 3" xfId="9462"/>
    <cellStyle name="20% - Accent1 5 3 2 3 2" xfId="2192"/>
    <cellStyle name="20% - Accent1 5 3 2 4" xfId="7839"/>
    <cellStyle name="20% - Accent1 5 3 2 4 2" xfId="618"/>
    <cellStyle name="20% - Accent1 5 3 2 5" xfId="6877"/>
    <cellStyle name="20% - Accent1 5 3 3" xfId="15071"/>
    <cellStyle name="20% - Accent1 5 3 3 2" xfId="12677"/>
    <cellStyle name="20% - Accent1 5 3 3 2 2" xfId="5365"/>
    <cellStyle name="20% - Accent1 5 3 3 3" xfId="9463"/>
    <cellStyle name="20% - Accent1 5 3 3 3 2" xfId="2193"/>
    <cellStyle name="20% - Accent1 5 3 3 4" xfId="7878"/>
    <cellStyle name="20% - Accent1 5 3 3 4 2" xfId="657"/>
    <cellStyle name="20% - Accent1 5 3 3 5" xfId="6682"/>
    <cellStyle name="20% - Accent1 5 3 4" xfId="13858"/>
    <cellStyle name="20% - Accent1 5 3 4 2" xfId="12676"/>
    <cellStyle name="20% - Accent1 5 3 4 2 2" xfId="5364"/>
    <cellStyle name="20% - Accent1 5 3 4 3" xfId="9518"/>
    <cellStyle name="20% - Accent1 5 3 4 3 2" xfId="2248"/>
    <cellStyle name="20% - Accent1 5 3 4 4" xfId="7879"/>
    <cellStyle name="20% - Accent1 5 3 4 4 2" xfId="658"/>
    <cellStyle name="20% - Accent1 5 3 4 5" xfId="6163"/>
    <cellStyle name="20% - Accent1 5 3 5" xfId="14044"/>
    <cellStyle name="20% - Accent1 5 3 5 2" xfId="12675"/>
    <cellStyle name="20% - Accent1 5 3 5 2 2" xfId="5363"/>
    <cellStyle name="20% - Accent1 5 3 5 3" xfId="9556"/>
    <cellStyle name="20% - Accent1 5 3 5 3 2" xfId="2286"/>
    <cellStyle name="20% - Accent1 5 3 5 4" xfId="7880"/>
    <cellStyle name="20% - Accent1 5 3 5 4 2" xfId="659"/>
    <cellStyle name="20% - Accent1 5 3 5 5" xfId="6327"/>
    <cellStyle name="20% - Accent1 5 3 6" xfId="13651"/>
    <cellStyle name="20% - Accent1 5 3 6 2" xfId="12674"/>
    <cellStyle name="20% - Accent1 5 3 6 2 2" xfId="5362"/>
    <cellStyle name="20% - Accent1 5 3 6 3" xfId="9557"/>
    <cellStyle name="20% - Accent1 5 3 6 3 2" xfId="2287"/>
    <cellStyle name="20% - Accent1 5 3 6 4" xfId="7881"/>
    <cellStyle name="20% - Accent1 5 3 6 4 2" xfId="660"/>
    <cellStyle name="20% - Accent1 5 3 6 5" xfId="5969"/>
    <cellStyle name="20% - Accent1 5 3 7" xfId="12986"/>
    <cellStyle name="20% - Accent1 5 3 7 2" xfId="12673"/>
    <cellStyle name="20% - Accent1 5 3 7 2 2" xfId="5361"/>
    <cellStyle name="20% - Accent1 5 3 7 3" xfId="9558"/>
    <cellStyle name="20% - Accent1 5 3 7 3 2" xfId="2288"/>
    <cellStyle name="20% - Accent1 5 3 7 4" xfId="7936"/>
    <cellStyle name="20% - Accent1 5 3 7 4 2" xfId="715"/>
    <cellStyle name="20% - Accent1 5 3 7 5" xfId="5605"/>
    <cellStyle name="20% - Accent1 5 3 8" xfId="12679"/>
    <cellStyle name="20% - Accent1 5 3 8 2" xfId="5367"/>
    <cellStyle name="20% - Accent1 5 3 9" xfId="9461"/>
    <cellStyle name="20% - Accent1 5 3 9 2" xfId="2191"/>
    <cellStyle name="20% - Accent1 5 4" xfId="15592"/>
    <cellStyle name="20% - Accent1 5 4 2" xfId="12672"/>
    <cellStyle name="20% - Accent1 5 4 2 2" xfId="5360"/>
    <cellStyle name="20% - Accent1 5 4 3" xfId="9559"/>
    <cellStyle name="20% - Accent1 5 4 3 2" xfId="2289"/>
    <cellStyle name="20% - Accent1 5 4 4" xfId="7974"/>
    <cellStyle name="20% - Accent1 5 4 4 2" xfId="753"/>
    <cellStyle name="20% - Accent1 5 4 5" xfId="6939"/>
    <cellStyle name="20% - Accent1 5 5" xfId="15147"/>
    <cellStyle name="20% - Accent1 5 5 2" xfId="12671"/>
    <cellStyle name="20% - Accent1 5 5 2 2" xfId="5359"/>
    <cellStyle name="20% - Accent1 5 5 3" xfId="9610"/>
    <cellStyle name="20% - Accent1 5 5 3 2" xfId="2340"/>
    <cellStyle name="20% - Accent1 5 5 4" xfId="7975"/>
    <cellStyle name="20% - Accent1 5 5 4 2" xfId="754"/>
    <cellStyle name="20% - Accent1 5 5 5" xfId="6735"/>
    <cellStyle name="20% - Accent1 5 6" xfId="14746"/>
    <cellStyle name="20% - Accent1 5 7" xfId="14389"/>
    <cellStyle name="20% - Accent1 5 8" xfId="14238"/>
    <cellStyle name="20% - Accent1 5 9" xfId="14173"/>
    <cellStyle name="20% - Accent1 6" xfId="15938"/>
    <cellStyle name="20% - Accent1 7" xfId="15932"/>
    <cellStyle name="20% - Accent1 7 10" xfId="12665"/>
    <cellStyle name="20% - Accent1 7 10 2" xfId="5353"/>
    <cellStyle name="20% - Accent1 7 11" xfId="9612"/>
    <cellStyle name="20% - Accent1 7 11 2" xfId="2342"/>
    <cellStyle name="20% - Accent1 7 12" xfId="8027"/>
    <cellStyle name="20% - Accent1 7 12 2" xfId="806"/>
    <cellStyle name="20% - Accent1 7 13" xfId="7174"/>
    <cellStyle name="20% - Accent1 7 2" xfId="15823"/>
    <cellStyle name="20% - Accent1 7 2 10" xfId="8028"/>
    <cellStyle name="20% - Accent1 7 2 10 2" xfId="807"/>
    <cellStyle name="20% - Accent1 7 2 11" xfId="7081"/>
    <cellStyle name="20% - Accent1 7 2 2" xfId="15450"/>
    <cellStyle name="20% - Accent1 7 2 2 2" xfId="12663"/>
    <cellStyle name="20% - Accent1 7 2 2 2 2" xfId="5351"/>
    <cellStyle name="20% - Accent1 7 2 2 3" xfId="9614"/>
    <cellStyle name="20% - Accent1 7 2 2 3 2" xfId="2344"/>
    <cellStyle name="20% - Accent1 7 2 2 4" xfId="8029"/>
    <cellStyle name="20% - Accent1 7 2 2 4 2" xfId="808"/>
    <cellStyle name="20% - Accent1 7 2 2 5" xfId="6819"/>
    <cellStyle name="20% - Accent1 7 2 3" xfId="15003"/>
    <cellStyle name="20% - Accent1 7 2 3 2" xfId="12662"/>
    <cellStyle name="20% - Accent1 7 2 3 2 2" xfId="5350"/>
    <cellStyle name="20% - Accent1 7 2 3 3" xfId="9615"/>
    <cellStyle name="20% - Accent1 7 2 3 3 2" xfId="2345"/>
    <cellStyle name="20% - Accent1 7 2 3 4" xfId="8030"/>
    <cellStyle name="20% - Accent1 7 2 3 4 2" xfId="809"/>
    <cellStyle name="20% - Accent1 7 2 3 5" xfId="6621"/>
    <cellStyle name="20% - Accent1 7 2 4" xfId="13789"/>
    <cellStyle name="20% - Accent1 7 2 4 2" xfId="12661"/>
    <cellStyle name="20% - Accent1 7 2 4 2 2" xfId="5349"/>
    <cellStyle name="20% - Accent1 7 2 4 3" xfId="9616"/>
    <cellStyle name="20% - Accent1 7 2 4 3 2" xfId="2346"/>
    <cellStyle name="20% - Accent1 7 2 4 4" xfId="8031"/>
    <cellStyle name="20% - Accent1 7 2 4 4 2" xfId="810"/>
    <cellStyle name="20% - Accent1 7 2 4 5" xfId="6096"/>
    <cellStyle name="20% - Accent1 7 2 5" xfId="13920"/>
    <cellStyle name="20% - Accent1 7 2 5 2" xfId="12660"/>
    <cellStyle name="20% - Accent1 7 2 5 2 2" xfId="5348"/>
    <cellStyle name="20% - Accent1 7 2 5 3" xfId="9617"/>
    <cellStyle name="20% - Accent1 7 2 5 3 2" xfId="2347"/>
    <cellStyle name="20% - Accent1 7 2 5 4" xfId="8032"/>
    <cellStyle name="20% - Accent1 7 2 5 4 2" xfId="811"/>
    <cellStyle name="20% - Accent1 7 2 5 5" xfId="6222"/>
    <cellStyle name="20% - Accent1 7 2 6" xfId="13543"/>
    <cellStyle name="20% - Accent1 7 2 6 2" xfId="12659"/>
    <cellStyle name="20% - Accent1 7 2 6 2 2" xfId="5347"/>
    <cellStyle name="20% - Accent1 7 2 6 3" xfId="9618"/>
    <cellStyle name="20% - Accent1 7 2 6 3 2" xfId="2348"/>
    <cellStyle name="20% - Accent1 7 2 6 4" xfId="8033"/>
    <cellStyle name="20% - Accent1 7 2 6 4 2" xfId="812"/>
    <cellStyle name="20% - Accent1 7 2 6 5" xfId="5874"/>
    <cellStyle name="20% - Accent1 7 2 7" xfId="12922"/>
    <cellStyle name="20% - Accent1 7 2 7 2" xfId="12658"/>
    <cellStyle name="20% - Accent1 7 2 7 2 2" xfId="5346"/>
    <cellStyle name="20% - Accent1 7 2 7 3" xfId="9619"/>
    <cellStyle name="20% - Accent1 7 2 7 3 2" xfId="2349"/>
    <cellStyle name="20% - Accent1 7 2 7 4" xfId="8034"/>
    <cellStyle name="20% - Accent1 7 2 7 4 2" xfId="813"/>
    <cellStyle name="20% - Accent1 7 2 7 5" xfId="5544"/>
    <cellStyle name="20% - Accent1 7 2 8" xfId="12664"/>
    <cellStyle name="20% - Accent1 7 2 8 2" xfId="5352"/>
    <cellStyle name="20% - Accent1 7 2 9" xfId="9613"/>
    <cellStyle name="20% - Accent1 7 2 9 2" xfId="2343"/>
    <cellStyle name="20% - Accent1 7 3" xfId="15791"/>
    <cellStyle name="20% - Accent1 7 3 10" xfId="8035"/>
    <cellStyle name="20% - Accent1 7 3 10 2" xfId="814"/>
    <cellStyle name="20% - Accent1 7 3 11" xfId="7051"/>
    <cellStyle name="20% - Accent1 7 3 2" xfId="15418"/>
    <cellStyle name="20% - Accent1 7 3 2 2" xfId="12656"/>
    <cellStyle name="20% - Accent1 7 3 2 2 2" xfId="5344"/>
    <cellStyle name="20% - Accent1 7 3 2 3" xfId="9621"/>
    <cellStyle name="20% - Accent1 7 3 2 3 2" xfId="2351"/>
    <cellStyle name="20% - Accent1 7 3 2 4" xfId="8036"/>
    <cellStyle name="20% - Accent1 7 3 2 4 2" xfId="815"/>
    <cellStyle name="20% - Accent1 7 3 2 5" xfId="6789"/>
    <cellStyle name="20% - Accent1 7 3 3" xfId="14973"/>
    <cellStyle name="20% - Accent1 7 3 3 2" xfId="12655"/>
    <cellStyle name="20% - Accent1 7 3 3 2 2" xfId="5343"/>
    <cellStyle name="20% - Accent1 7 3 3 3" xfId="9622"/>
    <cellStyle name="20% - Accent1 7 3 3 3 2" xfId="2352"/>
    <cellStyle name="20% - Accent1 7 3 3 4" xfId="8037"/>
    <cellStyle name="20% - Accent1 7 3 3 4 2" xfId="816"/>
    <cellStyle name="20% - Accent1 7 3 3 5" xfId="6591"/>
    <cellStyle name="20% - Accent1 7 3 4" xfId="13757"/>
    <cellStyle name="20% - Accent1 7 3 4 2" xfId="12654"/>
    <cellStyle name="20% - Accent1 7 3 4 2 2" xfId="5342"/>
    <cellStyle name="20% - Accent1 7 3 4 3" xfId="9623"/>
    <cellStyle name="20% - Accent1 7 3 4 3 2" xfId="2353"/>
    <cellStyle name="20% - Accent1 7 3 4 4" xfId="8039"/>
    <cellStyle name="20% - Accent1 7 3 4 4 2" xfId="817"/>
    <cellStyle name="20% - Accent1 7 3 4 5" xfId="6064"/>
    <cellStyle name="20% - Accent1 7 3 5" xfId="14099"/>
    <cellStyle name="20% - Accent1 7 3 5 2" xfId="12653"/>
    <cellStyle name="20% - Accent1 7 3 5 2 2" xfId="5341"/>
    <cellStyle name="20% - Accent1 7 3 5 3" xfId="9624"/>
    <cellStyle name="20% - Accent1 7 3 5 3 2" xfId="2354"/>
    <cellStyle name="20% - Accent1 7 3 5 4" xfId="8040"/>
    <cellStyle name="20% - Accent1 7 3 5 4 2" xfId="818"/>
    <cellStyle name="20% - Accent1 7 3 5 5" xfId="6380"/>
    <cellStyle name="20% - Accent1 7 3 6" xfId="13655"/>
    <cellStyle name="20% - Accent1 7 3 6 2" xfId="12652"/>
    <cellStyle name="20% - Accent1 7 3 6 2 2" xfId="5340"/>
    <cellStyle name="20% - Accent1 7 3 6 3" xfId="9625"/>
    <cellStyle name="20% - Accent1 7 3 6 3 2" xfId="2355"/>
    <cellStyle name="20% - Accent1 7 3 6 4" xfId="8041"/>
    <cellStyle name="20% - Accent1 7 3 6 4 2" xfId="819"/>
    <cellStyle name="20% - Accent1 7 3 6 5" xfId="5973"/>
    <cellStyle name="20% - Accent1 7 3 7" xfId="12890"/>
    <cellStyle name="20% - Accent1 7 3 7 2" xfId="12651"/>
    <cellStyle name="20% - Accent1 7 3 7 2 2" xfId="5339"/>
    <cellStyle name="20% - Accent1 7 3 7 3" xfId="9626"/>
    <cellStyle name="20% - Accent1 7 3 7 3 2" xfId="2356"/>
    <cellStyle name="20% - Accent1 7 3 7 4" xfId="8042"/>
    <cellStyle name="20% - Accent1 7 3 7 4 2" xfId="820"/>
    <cellStyle name="20% - Accent1 7 3 7 5" xfId="5514"/>
    <cellStyle name="20% - Accent1 7 3 8" xfId="12657"/>
    <cellStyle name="20% - Accent1 7 3 8 2" xfId="5345"/>
    <cellStyle name="20% - Accent1 7 3 9" xfId="9620"/>
    <cellStyle name="20% - Accent1 7 3 9 2" xfId="2350"/>
    <cellStyle name="20% - Accent1 7 4" xfId="15554"/>
    <cellStyle name="20% - Accent1 7 4 2" xfId="12650"/>
    <cellStyle name="20% - Accent1 7 4 2 2" xfId="5338"/>
    <cellStyle name="20% - Accent1 7 4 3" xfId="9627"/>
    <cellStyle name="20% - Accent1 7 4 3 2" xfId="2357"/>
    <cellStyle name="20% - Accent1 7 4 4" xfId="8043"/>
    <cellStyle name="20% - Accent1 7 4 4 2" xfId="821"/>
    <cellStyle name="20% - Accent1 7 4 5" xfId="6917"/>
    <cellStyle name="20% - Accent1 7 5" xfId="15112"/>
    <cellStyle name="20% - Accent1 7 5 2" xfId="12649"/>
    <cellStyle name="20% - Accent1 7 5 2 2" xfId="5337"/>
    <cellStyle name="20% - Accent1 7 5 3" xfId="9628"/>
    <cellStyle name="20% - Accent1 7 5 3 2" xfId="2358"/>
    <cellStyle name="20% - Accent1 7 5 4" xfId="8044"/>
    <cellStyle name="20% - Accent1 7 5 4 2" xfId="822"/>
    <cellStyle name="20% - Accent1 7 5 5" xfId="6719"/>
    <cellStyle name="20% - Accent1 7 6" xfId="13903"/>
    <cellStyle name="20% - Accent1 7 6 2" xfId="12648"/>
    <cellStyle name="20% - Accent1 7 6 2 2" xfId="5336"/>
    <cellStyle name="20% - Accent1 7 6 3" xfId="9629"/>
    <cellStyle name="20% - Accent1 7 6 3 2" xfId="2359"/>
    <cellStyle name="20% - Accent1 7 6 4" xfId="8045"/>
    <cellStyle name="20% - Accent1 7 6 4 2" xfId="823"/>
    <cellStyle name="20% - Accent1 7 6 5" xfId="6208"/>
    <cellStyle name="20% - Accent1 7 7" xfId="13585"/>
    <cellStyle name="20% - Accent1 7 7 2" xfId="12647"/>
    <cellStyle name="20% - Accent1 7 7 2 2" xfId="5335"/>
    <cellStyle name="20% - Accent1 7 7 3" xfId="9630"/>
    <cellStyle name="20% - Accent1 7 7 3 2" xfId="2360"/>
    <cellStyle name="20% - Accent1 7 7 4" xfId="8046"/>
    <cellStyle name="20% - Accent1 7 7 4 2" xfId="824"/>
    <cellStyle name="20% - Accent1 7 7 5" xfId="5908"/>
    <cellStyle name="20% - Accent1 7 8" xfId="13435"/>
    <cellStyle name="20% - Accent1 7 8 2" xfId="12646"/>
    <cellStyle name="20% - Accent1 7 8 2 2" xfId="5334"/>
    <cellStyle name="20% - Accent1 7 8 3" xfId="9631"/>
    <cellStyle name="20% - Accent1 7 8 3 2" xfId="2361"/>
    <cellStyle name="20% - Accent1 7 8 4" xfId="8047"/>
    <cellStyle name="20% - Accent1 7 8 4 2" xfId="825"/>
    <cellStyle name="20% - Accent1 7 8 5" xfId="5781"/>
    <cellStyle name="20% - Accent1 7 9" xfId="13027"/>
    <cellStyle name="20% - Accent1 7 9 2" xfId="12645"/>
    <cellStyle name="20% - Accent1 7 9 2 2" xfId="5333"/>
    <cellStyle name="20% - Accent1 7 9 3" xfId="9632"/>
    <cellStyle name="20% - Accent1 7 9 3 2" xfId="2362"/>
    <cellStyle name="20% - Accent1 7 9 4" xfId="8048"/>
    <cellStyle name="20% - Accent1 7 9 4 2" xfId="826"/>
    <cellStyle name="20% - Accent1 7 9 5" xfId="5642"/>
    <cellStyle name="20% - Accent1 8" xfId="15911"/>
    <cellStyle name="20% - Accent1 8 10" xfId="8049"/>
    <cellStyle name="20% - Accent1 8 10 2" xfId="827"/>
    <cellStyle name="20% - Accent1 8 11" xfId="7159"/>
    <cellStyle name="20% - Accent1 8 2" xfId="15535"/>
    <cellStyle name="20% - Accent1 8 2 2" xfId="12643"/>
    <cellStyle name="20% - Accent1 8 2 2 2" xfId="5331"/>
    <cellStyle name="20% - Accent1 8 2 3" xfId="9634"/>
    <cellStyle name="20% - Accent1 8 2 3 2" xfId="2364"/>
    <cellStyle name="20% - Accent1 8 2 4" xfId="8050"/>
    <cellStyle name="20% - Accent1 8 2 4 2" xfId="828"/>
    <cellStyle name="20% - Accent1 8 2 5" xfId="6899"/>
    <cellStyle name="20% - Accent1 8 3" xfId="15093"/>
    <cellStyle name="20% - Accent1 8 3 2" xfId="12642"/>
    <cellStyle name="20% - Accent1 8 3 2 2" xfId="5330"/>
    <cellStyle name="20% - Accent1 8 3 3" xfId="9635"/>
    <cellStyle name="20% - Accent1 8 3 3 2" xfId="2365"/>
    <cellStyle name="20% - Accent1 8 3 4" xfId="8051"/>
    <cellStyle name="20% - Accent1 8 3 4 2" xfId="829"/>
    <cellStyle name="20% - Accent1 8 3 5" xfId="6703"/>
    <cellStyle name="20% - Accent1 8 4" xfId="13881"/>
    <cellStyle name="20% - Accent1 8 4 2" xfId="12641"/>
    <cellStyle name="20% - Accent1 8 4 2 2" xfId="5329"/>
    <cellStyle name="20% - Accent1 8 4 3" xfId="9636"/>
    <cellStyle name="20% - Accent1 8 4 3 2" xfId="2366"/>
    <cellStyle name="20% - Accent1 8 4 4" xfId="8052"/>
    <cellStyle name="20% - Accent1 8 4 4 2" xfId="830"/>
    <cellStyle name="20% - Accent1 8 4 5" xfId="6186"/>
    <cellStyle name="20% - Accent1 8 5" xfId="14129"/>
    <cellStyle name="20% - Accent1 8 5 2" xfId="12640"/>
    <cellStyle name="20% - Accent1 8 5 2 2" xfId="5328"/>
    <cellStyle name="20% - Accent1 8 5 3" xfId="9637"/>
    <cellStyle name="20% - Accent1 8 5 3 2" xfId="2367"/>
    <cellStyle name="20% - Accent1 8 5 4" xfId="8053"/>
    <cellStyle name="20% - Accent1 8 5 4 2" xfId="831"/>
    <cellStyle name="20% - Accent1 8 5 5" xfId="6409"/>
    <cellStyle name="20% - Accent1 8 6" xfId="13936"/>
    <cellStyle name="20% - Accent1 8 6 2" xfId="12639"/>
    <cellStyle name="20% - Accent1 8 6 2 2" xfId="5327"/>
    <cellStyle name="20% - Accent1 8 6 3" xfId="9638"/>
    <cellStyle name="20% - Accent1 8 6 3 2" xfId="2368"/>
    <cellStyle name="20% - Accent1 8 6 4" xfId="8054"/>
    <cellStyle name="20% - Accent1 8 6 4 2" xfId="832"/>
    <cellStyle name="20% - Accent1 8 6 5" xfId="6238"/>
    <cellStyle name="20% - Accent1 8 7" xfId="13008"/>
    <cellStyle name="20% - Accent1 8 7 2" xfId="12638"/>
    <cellStyle name="20% - Accent1 8 7 2 2" xfId="5326"/>
    <cellStyle name="20% - Accent1 8 7 3" xfId="9639"/>
    <cellStyle name="20% - Accent1 8 7 3 2" xfId="2369"/>
    <cellStyle name="20% - Accent1 8 7 4" xfId="8055"/>
    <cellStyle name="20% - Accent1 8 7 4 2" xfId="833"/>
    <cellStyle name="20% - Accent1 8 7 5" xfId="5626"/>
    <cellStyle name="20% - Accent1 8 8" xfId="12644"/>
    <cellStyle name="20% - Accent1 8 8 2" xfId="5332"/>
    <cellStyle name="20% - Accent1 8 9" xfId="9633"/>
    <cellStyle name="20% - Accent1 8 9 2" xfId="2363"/>
    <cellStyle name="20% - Accent1 9" xfId="15866"/>
    <cellStyle name="20% - Accent1 9 10" xfId="8056"/>
    <cellStyle name="20% - Accent1 9 10 2" xfId="834"/>
    <cellStyle name="20% - Accent1 9 11" xfId="7122"/>
    <cellStyle name="20% - Accent1 9 2" xfId="15493"/>
    <cellStyle name="20% - Accent1 9 2 2" xfId="12636"/>
    <cellStyle name="20% - Accent1 9 2 2 2" xfId="5324"/>
    <cellStyle name="20% - Accent1 9 2 3" xfId="9641"/>
    <cellStyle name="20% - Accent1 9 2 3 2" xfId="2371"/>
    <cellStyle name="20% - Accent1 9 2 4" xfId="8057"/>
    <cellStyle name="20% - Accent1 9 2 4 2" xfId="835"/>
    <cellStyle name="20% - Accent1 9 2 5" xfId="6860"/>
    <cellStyle name="20% - Accent1 9 3" xfId="15050"/>
    <cellStyle name="20% - Accent1 9 3 2" xfId="12635"/>
    <cellStyle name="20% - Accent1 9 3 2 2" xfId="5323"/>
    <cellStyle name="20% - Accent1 9 3 3" xfId="9642"/>
    <cellStyle name="20% - Accent1 9 3 3 2" xfId="2372"/>
    <cellStyle name="20% - Accent1 9 3 4" xfId="8058"/>
    <cellStyle name="20% - Accent1 9 3 4 2" xfId="836"/>
    <cellStyle name="20% - Accent1 9 3 5" xfId="6666"/>
    <cellStyle name="20% - Accent1 9 4" xfId="13836"/>
    <cellStyle name="20% - Accent1 9 4 2" xfId="12634"/>
    <cellStyle name="20% - Accent1 9 4 2 2" xfId="5322"/>
    <cellStyle name="20% - Accent1 9 4 3" xfId="9643"/>
    <cellStyle name="20% - Accent1 9 4 3 2" xfId="2373"/>
    <cellStyle name="20% - Accent1 9 4 4" xfId="8059"/>
    <cellStyle name="20% - Accent1 9 4 4 2" xfId="837"/>
    <cellStyle name="20% - Accent1 9 4 5" xfId="6141"/>
    <cellStyle name="20% - Accent1 9 5" xfId="13928"/>
    <cellStyle name="20% - Accent1 9 5 2" xfId="12633"/>
    <cellStyle name="20% - Accent1 9 5 2 2" xfId="5321"/>
    <cellStyle name="20% - Accent1 9 5 3" xfId="9644"/>
    <cellStyle name="20% - Accent1 9 5 3 2" xfId="2374"/>
    <cellStyle name="20% - Accent1 9 5 4" xfId="8060"/>
    <cellStyle name="20% - Accent1 9 5 4 2" xfId="838"/>
    <cellStyle name="20% - Accent1 9 5 5" xfId="6230"/>
    <cellStyle name="20% - Accent1 9 6" xfId="13643"/>
    <cellStyle name="20% - Accent1 9 6 2" xfId="12632"/>
    <cellStyle name="20% - Accent1 9 6 2 2" xfId="5320"/>
    <cellStyle name="20% - Accent1 9 6 3" xfId="9645"/>
    <cellStyle name="20% - Accent1 9 6 3 2" xfId="2375"/>
    <cellStyle name="20% - Accent1 9 6 4" xfId="8061"/>
    <cellStyle name="20% - Accent1 9 6 4 2" xfId="839"/>
    <cellStyle name="20% - Accent1 9 6 5" xfId="5962"/>
    <cellStyle name="20% - Accent1 9 7" xfId="12968"/>
    <cellStyle name="20% - Accent1 9 7 2" xfId="12631"/>
    <cellStyle name="20% - Accent1 9 7 2 2" xfId="5319"/>
    <cellStyle name="20% - Accent1 9 7 3" xfId="9646"/>
    <cellStyle name="20% - Accent1 9 7 3 2" xfId="2376"/>
    <cellStyle name="20% - Accent1 9 7 4" xfId="8062"/>
    <cellStyle name="20% - Accent1 9 7 4 2" xfId="840"/>
    <cellStyle name="20% - Accent1 9 7 5" xfId="5589"/>
    <cellStyle name="20% - Accent1 9 8" xfId="12637"/>
    <cellStyle name="20% - Accent1 9 8 2" xfId="5325"/>
    <cellStyle name="20% - Accent1 9 9" xfId="9640"/>
    <cellStyle name="20% - Accent1 9 9 2" xfId="2370"/>
    <cellStyle name="20% - Accent2" xfId="16457" builtinId="34" customBuiltin="1"/>
    <cellStyle name="20% - Accent2 10" xfId="15765"/>
    <cellStyle name="20% - Accent2 10 10" xfId="8064"/>
    <cellStyle name="20% - Accent2 10 10 2" xfId="842"/>
    <cellStyle name="20% - Accent2 10 11" xfId="7025"/>
    <cellStyle name="20% - Accent2 10 2" xfId="15395"/>
    <cellStyle name="20% - Accent2 10 2 2" xfId="12628"/>
    <cellStyle name="20% - Accent2 10 2 2 2" xfId="5316"/>
    <cellStyle name="20% - Accent2 10 2 3" xfId="9653"/>
    <cellStyle name="20% - Accent2 10 2 3 2" xfId="2383"/>
    <cellStyle name="20% - Accent2 10 2 4" xfId="8065"/>
    <cellStyle name="20% - Accent2 10 2 4 2" xfId="843"/>
    <cellStyle name="20% - Accent2 10 2 5" xfId="6766"/>
    <cellStyle name="20% - Accent2 10 3" xfId="14947"/>
    <cellStyle name="20% - Accent2 10 3 2" xfId="12627"/>
    <cellStyle name="20% - Accent2 10 3 2 2" xfId="5315"/>
    <cellStyle name="20% - Accent2 10 3 3" xfId="9654"/>
    <cellStyle name="20% - Accent2 10 3 3 2" xfId="2384"/>
    <cellStyle name="20% - Accent2 10 3 4" xfId="8070"/>
    <cellStyle name="20% - Accent2 10 3 4 2" xfId="848"/>
    <cellStyle name="20% - Accent2 10 3 5" xfId="6565"/>
    <cellStyle name="20% - Accent2 10 4" xfId="13731"/>
    <cellStyle name="20% - Accent2 10 4 2" xfId="12626"/>
    <cellStyle name="20% - Accent2 10 4 2 2" xfId="5314"/>
    <cellStyle name="20% - Accent2 10 4 3" xfId="9655"/>
    <cellStyle name="20% - Accent2 10 4 3 2" xfId="2385"/>
    <cellStyle name="20% - Accent2 10 4 4" xfId="8071"/>
    <cellStyle name="20% - Accent2 10 4 4 2" xfId="849"/>
    <cellStyle name="20% - Accent2 10 4 5" xfId="6038"/>
    <cellStyle name="20% - Accent2 10 5" xfId="13508"/>
    <cellStyle name="20% - Accent2 10 5 2" xfId="12625"/>
    <cellStyle name="20% - Accent2 10 5 2 2" xfId="5313"/>
    <cellStyle name="20% - Accent2 10 5 3" xfId="9656"/>
    <cellStyle name="20% - Accent2 10 5 3 2" xfId="2386"/>
    <cellStyle name="20% - Accent2 10 5 4" xfId="8072"/>
    <cellStyle name="20% - Accent2 10 5 4 2" xfId="850"/>
    <cellStyle name="20% - Accent2 10 5 5" xfId="5840"/>
    <cellStyle name="20% - Accent2 10 6" xfId="13394"/>
    <cellStyle name="20% - Accent2 10 6 2" xfId="12624"/>
    <cellStyle name="20% - Accent2 10 6 2 2" xfId="5312"/>
    <cellStyle name="20% - Accent2 10 6 3" xfId="9657"/>
    <cellStyle name="20% - Accent2 10 6 3 2" xfId="2387"/>
    <cellStyle name="20% - Accent2 10 6 4" xfId="8073"/>
    <cellStyle name="20% - Accent2 10 6 4 2" xfId="851"/>
    <cellStyle name="20% - Accent2 10 6 5" xfId="5748"/>
    <cellStyle name="20% - Accent2 10 7" xfId="12864"/>
    <cellStyle name="20% - Accent2 10 7 2" xfId="12623"/>
    <cellStyle name="20% - Accent2 10 7 2 2" xfId="5311"/>
    <cellStyle name="20% - Accent2 10 7 3" xfId="9658"/>
    <cellStyle name="20% - Accent2 10 7 3 2" xfId="2388"/>
    <cellStyle name="20% - Accent2 10 7 4" xfId="8074"/>
    <cellStyle name="20% - Accent2 10 7 4 2" xfId="852"/>
    <cellStyle name="20% - Accent2 10 7 5" xfId="5488"/>
    <cellStyle name="20% - Accent2 10 8" xfId="12629"/>
    <cellStyle name="20% - Accent2 10 8 2" xfId="5317"/>
    <cellStyle name="20% - Accent2 10 9" xfId="9652"/>
    <cellStyle name="20% - Accent2 10 9 2" xfId="2382"/>
    <cellStyle name="20% - Accent2 11" xfId="15754"/>
    <cellStyle name="20% - Accent2 11 10" xfId="8075"/>
    <cellStyle name="20% - Accent2 11 10 2" xfId="853"/>
    <cellStyle name="20% - Accent2 11 11" xfId="7014"/>
    <cellStyle name="20% - Accent2 11 2" xfId="15384"/>
    <cellStyle name="20% - Accent2 11 2 2" xfId="12621"/>
    <cellStyle name="20% - Accent2 11 2 2 2" xfId="5309"/>
    <cellStyle name="20% - Accent2 11 2 3" xfId="9660"/>
    <cellStyle name="20% - Accent2 11 2 3 2" xfId="2390"/>
    <cellStyle name="20% - Accent2 11 2 4" xfId="8076"/>
    <cellStyle name="20% - Accent2 11 2 4 2" xfId="854"/>
    <cellStyle name="20% - Accent2 11 2 5" xfId="6755"/>
    <cellStyle name="20% - Accent2 11 3" xfId="14936"/>
    <cellStyle name="20% - Accent2 11 3 2" xfId="12620"/>
    <cellStyle name="20% - Accent2 11 3 2 2" xfId="5308"/>
    <cellStyle name="20% - Accent2 11 3 3" xfId="9661"/>
    <cellStyle name="20% - Accent2 11 3 3 2" xfId="2391"/>
    <cellStyle name="20% - Accent2 11 3 4" xfId="8077"/>
    <cellStyle name="20% - Accent2 11 3 4 2" xfId="855"/>
    <cellStyle name="20% - Accent2 11 3 5" xfId="6554"/>
    <cellStyle name="20% - Accent2 11 4" xfId="13720"/>
    <cellStyle name="20% - Accent2 11 4 2" xfId="12619"/>
    <cellStyle name="20% - Accent2 11 4 2 2" xfId="5307"/>
    <cellStyle name="20% - Accent2 11 4 3" xfId="9662"/>
    <cellStyle name="20% - Accent2 11 4 3 2" xfId="2392"/>
    <cellStyle name="20% - Accent2 11 4 4" xfId="8078"/>
    <cellStyle name="20% - Accent2 11 4 4 2" xfId="856"/>
    <cellStyle name="20% - Accent2 11 4 5" xfId="6027"/>
    <cellStyle name="20% - Accent2 11 5" xfId="13497"/>
    <cellStyle name="20% - Accent2 11 5 2" xfId="12618"/>
    <cellStyle name="20% - Accent2 11 5 2 2" xfId="5306"/>
    <cellStyle name="20% - Accent2 11 5 3" xfId="9663"/>
    <cellStyle name="20% - Accent2 11 5 3 2" xfId="2393"/>
    <cellStyle name="20% - Accent2 11 5 4" xfId="8079"/>
    <cellStyle name="20% - Accent2 11 5 4 2" xfId="857"/>
    <cellStyle name="20% - Accent2 11 5 5" xfId="5829"/>
    <cellStyle name="20% - Accent2 11 6" xfId="13383"/>
    <cellStyle name="20% - Accent2 11 6 2" xfId="12617"/>
    <cellStyle name="20% - Accent2 11 6 2 2" xfId="5305"/>
    <cellStyle name="20% - Accent2 11 6 3" xfId="9664"/>
    <cellStyle name="20% - Accent2 11 6 3 2" xfId="2394"/>
    <cellStyle name="20% - Accent2 11 6 4" xfId="8080"/>
    <cellStyle name="20% - Accent2 11 6 4 2" xfId="858"/>
    <cellStyle name="20% - Accent2 11 6 5" xfId="5737"/>
    <cellStyle name="20% - Accent2 11 7" xfId="12853"/>
    <cellStyle name="20% - Accent2 11 7 2" xfId="12616"/>
    <cellStyle name="20% - Accent2 11 7 2 2" xfId="5304"/>
    <cellStyle name="20% - Accent2 11 7 3" xfId="9665"/>
    <cellStyle name="20% - Accent2 11 7 3 2" xfId="2395"/>
    <cellStyle name="20% - Accent2 11 7 4" xfId="8082"/>
    <cellStyle name="20% - Accent2 11 7 4 2" xfId="859"/>
    <cellStyle name="20% - Accent2 11 7 5" xfId="5477"/>
    <cellStyle name="20% - Accent2 11 8" xfId="12622"/>
    <cellStyle name="20% - Accent2 11 8 2" xfId="5310"/>
    <cellStyle name="20% - Accent2 11 9" xfId="9659"/>
    <cellStyle name="20% - Accent2 11 9 2" xfId="2389"/>
    <cellStyle name="20% - Accent2 12" xfId="15744"/>
    <cellStyle name="20% - Accent2 12 10" xfId="8083"/>
    <cellStyle name="20% - Accent2 12 10 2" xfId="860"/>
    <cellStyle name="20% - Accent2 12 11" xfId="7004"/>
    <cellStyle name="20% - Accent2 12 2" xfId="15374"/>
    <cellStyle name="20% - Accent2 12 2 2" xfId="12614"/>
    <cellStyle name="20% - Accent2 12 2 2 2" xfId="5302"/>
    <cellStyle name="20% - Accent2 12 2 3" xfId="9667"/>
    <cellStyle name="20% - Accent2 12 2 3 2" xfId="2397"/>
    <cellStyle name="20% - Accent2 12 2 4" xfId="8084"/>
    <cellStyle name="20% - Accent2 12 2 4 2" xfId="861"/>
    <cellStyle name="20% - Accent2 12 2 5" xfId="6745"/>
    <cellStyle name="20% - Accent2 12 3" xfId="14926"/>
    <cellStyle name="20% - Accent2 12 3 2" xfId="12613"/>
    <cellStyle name="20% - Accent2 12 3 2 2" xfId="5301"/>
    <cellStyle name="20% - Accent2 12 3 3" xfId="9668"/>
    <cellStyle name="20% - Accent2 12 3 3 2" xfId="2398"/>
    <cellStyle name="20% - Accent2 12 3 4" xfId="8085"/>
    <cellStyle name="20% - Accent2 12 3 4 2" xfId="862"/>
    <cellStyle name="20% - Accent2 12 3 5" xfId="6544"/>
    <cellStyle name="20% - Accent2 12 4" xfId="13710"/>
    <cellStyle name="20% - Accent2 12 4 2" xfId="12612"/>
    <cellStyle name="20% - Accent2 12 4 2 2" xfId="5300"/>
    <cellStyle name="20% - Accent2 12 4 3" xfId="9669"/>
    <cellStyle name="20% - Accent2 12 4 3 2" xfId="2399"/>
    <cellStyle name="20% - Accent2 12 4 4" xfId="8086"/>
    <cellStyle name="20% - Accent2 12 4 4 2" xfId="863"/>
    <cellStyle name="20% - Accent2 12 4 5" xfId="6017"/>
    <cellStyle name="20% - Accent2 12 5" xfId="13487"/>
    <cellStyle name="20% - Accent2 12 5 2" xfId="12611"/>
    <cellStyle name="20% - Accent2 12 5 2 2" xfId="5299"/>
    <cellStyle name="20% - Accent2 12 5 3" xfId="9670"/>
    <cellStyle name="20% - Accent2 12 5 3 2" xfId="2400"/>
    <cellStyle name="20% - Accent2 12 5 4" xfId="8087"/>
    <cellStyle name="20% - Accent2 12 5 4 2" xfId="864"/>
    <cellStyle name="20% - Accent2 12 5 5" xfId="5819"/>
    <cellStyle name="20% - Accent2 12 6" xfId="13373"/>
    <cellStyle name="20% - Accent2 12 6 2" xfId="12610"/>
    <cellStyle name="20% - Accent2 12 6 2 2" xfId="5298"/>
    <cellStyle name="20% - Accent2 12 6 3" xfId="9671"/>
    <cellStyle name="20% - Accent2 12 6 3 2" xfId="2401"/>
    <cellStyle name="20% - Accent2 12 6 4" xfId="8088"/>
    <cellStyle name="20% - Accent2 12 6 4 2" xfId="865"/>
    <cellStyle name="20% - Accent2 12 6 5" xfId="5727"/>
    <cellStyle name="20% - Accent2 12 7" xfId="12843"/>
    <cellStyle name="20% - Accent2 12 7 2" xfId="12609"/>
    <cellStyle name="20% - Accent2 12 7 2 2" xfId="5297"/>
    <cellStyle name="20% - Accent2 12 7 3" xfId="9672"/>
    <cellStyle name="20% - Accent2 12 7 3 2" xfId="2402"/>
    <cellStyle name="20% - Accent2 12 7 4" xfId="8089"/>
    <cellStyle name="20% - Accent2 12 7 4 2" xfId="866"/>
    <cellStyle name="20% - Accent2 12 7 5" xfId="5467"/>
    <cellStyle name="20% - Accent2 12 8" xfId="12615"/>
    <cellStyle name="20% - Accent2 12 8 2" xfId="5303"/>
    <cellStyle name="20% - Accent2 12 9" xfId="9666"/>
    <cellStyle name="20% - Accent2 12 9 2" xfId="2396"/>
    <cellStyle name="20% - Accent2 13" xfId="15725"/>
    <cellStyle name="20% - Accent2 13 2" xfId="12608"/>
    <cellStyle name="20% - Accent2 13 2 2" xfId="5296"/>
    <cellStyle name="20% - Accent2 13 3" xfId="9673"/>
    <cellStyle name="20% - Accent2 13 3 2" xfId="2403"/>
    <cellStyle name="20% - Accent2 13 4" xfId="8090"/>
    <cellStyle name="20% - Accent2 13 4 2" xfId="867"/>
    <cellStyle name="20% - Accent2 13 5" xfId="6988"/>
    <cellStyle name="20% - Accent2 14" xfId="15501"/>
    <cellStyle name="20% - Accent2 14 2" xfId="12607"/>
    <cellStyle name="20% - Accent2 14 2 2" xfId="5295"/>
    <cellStyle name="20% - Accent2 14 3" xfId="9674"/>
    <cellStyle name="20% - Accent2 14 3 2" xfId="2404"/>
    <cellStyle name="20% - Accent2 14 4" xfId="8091"/>
    <cellStyle name="20% - Accent2 14 4 2" xfId="868"/>
    <cellStyle name="20% - Accent2 14 5" xfId="6868"/>
    <cellStyle name="20% - Accent2 15" xfId="15573"/>
    <cellStyle name="20% - Accent2 16" xfId="14858"/>
    <cellStyle name="20% - Accent2 17" xfId="15684"/>
    <cellStyle name="20% - Accent2 18" xfId="15598"/>
    <cellStyle name="20% - Accent2 19" xfId="15616"/>
    <cellStyle name="20% - Accent2 2" xfId="16114"/>
    <cellStyle name="20% - Accent2 2 2" xfId="14744"/>
    <cellStyle name="20% - Accent2 2 3" xfId="14743"/>
    <cellStyle name="20% - Accent2 20" xfId="14809"/>
    <cellStyle name="20% - Accent2 21" xfId="14745"/>
    <cellStyle name="20% - Accent2 21 2" xfId="12597"/>
    <cellStyle name="20% - Accent2 21 2 2" xfId="5285"/>
    <cellStyle name="20% - Accent2 21 3" xfId="9675"/>
    <cellStyle name="20% - Accent2 21 3 2" xfId="2405"/>
    <cellStyle name="20% - Accent2 21 4" xfId="8092"/>
    <cellStyle name="20% - Accent2 21 4 2" xfId="869"/>
    <cellStyle name="20% - Accent2 21 5" xfId="6532"/>
    <cellStyle name="20% - Accent2 22" xfId="14392"/>
    <cellStyle name="20% - Accent2 22 2" xfId="12596"/>
    <cellStyle name="20% - Accent2 22 2 2" xfId="5284"/>
    <cellStyle name="20% - Accent2 22 3" xfId="9676"/>
    <cellStyle name="20% - Accent2 22 3 2" xfId="2406"/>
    <cellStyle name="20% - Accent2 22 4" xfId="8093"/>
    <cellStyle name="20% - Accent2 22 4 2" xfId="870"/>
    <cellStyle name="20% - Accent2 22 5" xfId="6475"/>
    <cellStyle name="20% - Accent2 23" xfId="14239"/>
    <cellStyle name="20% - Accent2 23 2" xfId="12595"/>
    <cellStyle name="20% - Accent2 23 2 2" xfId="5283"/>
    <cellStyle name="20% - Accent2 23 3" xfId="9677"/>
    <cellStyle name="20% - Accent2 23 3 2" xfId="2407"/>
    <cellStyle name="20% - Accent2 23 4" xfId="8094"/>
    <cellStyle name="20% - Accent2 23 4 2" xfId="871"/>
    <cellStyle name="20% - Accent2 23 5" xfId="6446"/>
    <cellStyle name="20% - Accent2 24" xfId="14174"/>
    <cellStyle name="20% - Accent2 24 2" xfId="12594"/>
    <cellStyle name="20% - Accent2 24 2 2" xfId="5282"/>
    <cellStyle name="20% - Accent2 24 3" xfId="9678"/>
    <cellStyle name="20% - Accent2 24 3 2" xfId="2408"/>
    <cellStyle name="20% - Accent2 24 4" xfId="8095"/>
    <cellStyle name="20% - Accent2 24 4 2" xfId="872"/>
    <cellStyle name="20% - Accent2 24 5" xfId="6426"/>
    <cellStyle name="20% - Accent2 25" xfId="14119"/>
    <cellStyle name="20% - Accent2 25 2" xfId="12593"/>
    <cellStyle name="20% - Accent2 25 2 2" xfId="5281"/>
    <cellStyle name="20% - Accent2 25 3" xfId="9679"/>
    <cellStyle name="20% - Accent2 25 3 2" xfId="2409"/>
    <cellStyle name="20% - Accent2 25 4" xfId="8096"/>
    <cellStyle name="20% - Accent2 25 4 2" xfId="873"/>
    <cellStyle name="20% - Accent2 25 5" xfId="6399"/>
    <cellStyle name="20% - Accent2 26" xfId="13917"/>
    <cellStyle name="20% - Accent2 26 2" xfId="12592"/>
    <cellStyle name="20% - Accent2 26 2 2" xfId="5280"/>
    <cellStyle name="20% - Accent2 26 3" xfId="9680"/>
    <cellStyle name="20% - Accent2 26 3 2" xfId="2410"/>
    <cellStyle name="20% - Accent2 26 4" xfId="8097"/>
    <cellStyle name="20% - Accent2 26 4 2" xfId="874"/>
    <cellStyle name="20% - Accent2 26 5" xfId="6220"/>
    <cellStyle name="20% - Accent2 27" xfId="13648"/>
    <cellStyle name="20% - Accent2 27 2" xfId="12591"/>
    <cellStyle name="20% - Accent2 27 2 2" xfId="5279"/>
    <cellStyle name="20% - Accent2 27 3" xfId="9681"/>
    <cellStyle name="20% - Accent2 27 3 2" xfId="2411"/>
    <cellStyle name="20% - Accent2 27 4" xfId="8098"/>
    <cellStyle name="20% - Accent2 27 4 2" xfId="875"/>
    <cellStyle name="20% - Accent2 27 5" xfId="5966"/>
    <cellStyle name="20% - Accent2 28" xfId="13105"/>
    <cellStyle name="20% - Accent2 28 2" xfId="12590"/>
    <cellStyle name="20% - Accent2 28 2 2" xfId="5278"/>
    <cellStyle name="20% - Accent2 28 3" xfId="9682"/>
    <cellStyle name="20% - Accent2 28 3 2" xfId="2412"/>
    <cellStyle name="20% - Accent2 28 4" xfId="8099"/>
    <cellStyle name="20% - Accent2 28 4 2" xfId="876"/>
    <cellStyle name="20% - Accent2 28 5" xfId="5687"/>
    <cellStyle name="20% - Accent2 29" xfId="12630"/>
    <cellStyle name="20% - Accent2 29 2" xfId="5318"/>
    <cellStyle name="20% - Accent2 3" xfId="16113"/>
    <cellStyle name="20% - Accent2 3 2" xfId="14742"/>
    <cellStyle name="20% - Accent2 3 3" xfId="14741"/>
    <cellStyle name="20% - Accent2 30" xfId="9647"/>
    <cellStyle name="20% - Accent2 30 2" xfId="2377"/>
    <cellStyle name="20% - Accent2 31" xfId="8063"/>
    <cellStyle name="20% - Accent2 31 2" xfId="841"/>
    <cellStyle name="20% - Accent2 32" xfId="7256"/>
    <cellStyle name="20% - Accent2 4" xfId="16018"/>
    <cellStyle name="20% - Accent2 4 10" xfId="14000"/>
    <cellStyle name="20% - Accent2 4 10 2" xfId="12585"/>
    <cellStyle name="20% - Accent2 4 10 2 2" xfId="5273"/>
    <cellStyle name="20% - Accent2 4 10 3" xfId="9684"/>
    <cellStyle name="20% - Accent2 4 10 3 2" xfId="2414"/>
    <cellStyle name="20% - Accent2 4 10 4" xfId="8101"/>
    <cellStyle name="20% - Accent2 4 10 4 2" xfId="878"/>
    <cellStyle name="20% - Accent2 4 10 5" xfId="6292"/>
    <cellStyle name="20% - Accent2 4 11" xfId="14006"/>
    <cellStyle name="20% - Accent2 4 11 2" xfId="12584"/>
    <cellStyle name="20% - Accent2 4 11 2 2" xfId="5272"/>
    <cellStyle name="20% - Accent2 4 11 3" xfId="9705"/>
    <cellStyle name="20% - Accent2 4 11 3 2" xfId="2431"/>
    <cellStyle name="20% - Accent2 4 11 4" xfId="8102"/>
    <cellStyle name="20% - Accent2 4 11 4 2" xfId="879"/>
    <cellStyle name="20% - Accent2 4 11 5" xfId="6296"/>
    <cellStyle name="20% - Accent2 4 12" xfId="13573"/>
    <cellStyle name="20% - Accent2 4 12 2" xfId="12583"/>
    <cellStyle name="20% - Accent2 4 12 2 2" xfId="5271"/>
    <cellStyle name="20% - Accent2 4 12 3" xfId="9706"/>
    <cellStyle name="20% - Accent2 4 12 3 2" xfId="2432"/>
    <cellStyle name="20% - Accent2 4 12 4" xfId="8123"/>
    <cellStyle name="20% - Accent2 4 12 4 2" xfId="896"/>
    <cellStyle name="20% - Accent2 4 12 5" xfId="5899"/>
    <cellStyle name="20% - Accent2 4 13" xfId="13067"/>
    <cellStyle name="20% - Accent2 4 13 2" xfId="12582"/>
    <cellStyle name="20% - Accent2 4 13 2 2" xfId="5270"/>
    <cellStyle name="20% - Accent2 4 13 3" xfId="9707"/>
    <cellStyle name="20% - Accent2 4 13 3 2" xfId="2433"/>
    <cellStyle name="20% - Accent2 4 13 4" xfId="8124"/>
    <cellStyle name="20% - Accent2 4 13 4 2" xfId="897"/>
    <cellStyle name="20% - Accent2 4 13 5" xfId="5673"/>
    <cellStyle name="20% - Accent2 4 14" xfId="12586"/>
    <cellStyle name="20% - Accent2 4 14 2" xfId="5274"/>
    <cellStyle name="20% - Accent2 4 15" xfId="9683"/>
    <cellStyle name="20% - Accent2 4 15 2" xfId="2413"/>
    <cellStyle name="20% - Accent2 4 16" xfId="8100"/>
    <cellStyle name="20% - Accent2 4 16 2" xfId="877"/>
    <cellStyle name="20% - Accent2 4 17" xfId="7205"/>
    <cellStyle name="20% - Accent2 4 2" xfId="15863"/>
    <cellStyle name="20% - Accent2 4 2 10" xfId="13617"/>
    <cellStyle name="20% - Accent2 4 2 10 2" xfId="12580"/>
    <cellStyle name="20% - Accent2 4 2 10 2 2" xfId="5268"/>
    <cellStyle name="20% - Accent2 4 2 10 3" xfId="9709"/>
    <cellStyle name="20% - Accent2 4 2 10 3 2" xfId="2435"/>
    <cellStyle name="20% - Accent2 4 2 10 4" xfId="8126"/>
    <cellStyle name="20% - Accent2 4 2 10 4 2" xfId="899"/>
    <cellStyle name="20% - Accent2 4 2 10 5" xfId="5937"/>
    <cellStyle name="20% - Accent2 4 2 11" xfId="12965"/>
    <cellStyle name="20% - Accent2 4 2 11 2" xfId="12579"/>
    <cellStyle name="20% - Accent2 4 2 11 2 2" xfId="5267"/>
    <cellStyle name="20% - Accent2 4 2 11 3" xfId="9710"/>
    <cellStyle name="20% - Accent2 4 2 11 3 2" xfId="2436"/>
    <cellStyle name="20% - Accent2 4 2 11 4" xfId="8127"/>
    <cellStyle name="20% - Accent2 4 2 11 4 2" xfId="900"/>
    <cellStyle name="20% - Accent2 4 2 11 5" xfId="5587"/>
    <cellStyle name="20% - Accent2 4 2 12" xfId="12581"/>
    <cellStyle name="20% - Accent2 4 2 12 2" xfId="5269"/>
    <cellStyle name="20% - Accent2 4 2 13" xfId="9708"/>
    <cellStyle name="20% - Accent2 4 2 13 2" xfId="2434"/>
    <cellStyle name="20% - Accent2 4 2 14" xfId="8125"/>
    <cellStyle name="20% - Accent2 4 2 14 2" xfId="898"/>
    <cellStyle name="20% - Accent2 4 2 15" xfId="7120"/>
    <cellStyle name="20% - Accent2 4 2 2" xfId="15490"/>
    <cellStyle name="20% - Accent2 4 2 2 2" xfId="12578"/>
    <cellStyle name="20% - Accent2 4 2 2 2 2" xfId="5266"/>
    <cellStyle name="20% - Accent2 4 2 2 3" xfId="9711"/>
    <cellStyle name="20% - Accent2 4 2 2 3 2" xfId="2437"/>
    <cellStyle name="20% - Accent2 4 2 2 4" xfId="8128"/>
    <cellStyle name="20% - Accent2 4 2 2 4 2" xfId="901"/>
    <cellStyle name="20% - Accent2 4 2 2 5" xfId="6858"/>
    <cellStyle name="20% - Accent2 4 2 3" xfId="15047"/>
    <cellStyle name="20% - Accent2 4 2 3 2" xfId="12577"/>
    <cellStyle name="20% - Accent2 4 2 3 2 2" xfId="5265"/>
    <cellStyle name="20% - Accent2 4 2 3 3" xfId="9712"/>
    <cellStyle name="20% - Accent2 4 2 3 3 2" xfId="2438"/>
    <cellStyle name="20% - Accent2 4 2 3 4" xfId="8129"/>
    <cellStyle name="20% - Accent2 4 2 3 4 2" xfId="902"/>
    <cellStyle name="20% - Accent2 4 2 3 5" xfId="6664"/>
    <cellStyle name="20% - Accent2 4 2 4" xfId="14739"/>
    <cellStyle name="20% - Accent2 4 2 4 2" xfId="12576"/>
    <cellStyle name="20% - Accent2 4 2 4 2 2" xfId="5264"/>
    <cellStyle name="20% - Accent2 4 2 4 3" xfId="9713"/>
    <cellStyle name="20% - Accent2 4 2 4 3 2" xfId="2439"/>
    <cellStyle name="20% - Accent2 4 2 4 4" xfId="8130"/>
    <cellStyle name="20% - Accent2 4 2 4 4 2" xfId="903"/>
    <cellStyle name="20% - Accent2 4 2 4 5" xfId="6531"/>
    <cellStyle name="20% - Accent2 4 2 5" xfId="14423"/>
    <cellStyle name="20% - Accent2 4 2 5 2" xfId="12575"/>
    <cellStyle name="20% - Accent2 4 2 5 2 2" xfId="5263"/>
    <cellStyle name="20% - Accent2 4 2 5 3" xfId="9714"/>
    <cellStyle name="20% - Accent2 4 2 5 3 2" xfId="2440"/>
    <cellStyle name="20% - Accent2 4 2 5 4" xfId="8131"/>
    <cellStyle name="20% - Accent2 4 2 5 4 2" xfId="904"/>
    <cellStyle name="20% - Accent2 4 2 5 5" xfId="6483"/>
    <cellStyle name="20% - Accent2 4 2 6" xfId="14242"/>
    <cellStyle name="20% - Accent2 4 2 6 2" xfId="12574"/>
    <cellStyle name="20% - Accent2 4 2 6 2 2" xfId="5262"/>
    <cellStyle name="20% - Accent2 4 2 6 3" xfId="9716"/>
    <cellStyle name="20% - Accent2 4 2 6 3 2" xfId="2441"/>
    <cellStyle name="20% - Accent2 4 2 6 4" xfId="8132"/>
    <cellStyle name="20% - Accent2 4 2 6 4 2" xfId="905"/>
    <cellStyle name="20% - Accent2 4 2 6 5" xfId="6447"/>
    <cellStyle name="20% - Accent2 4 2 7" xfId="14177"/>
    <cellStyle name="20% - Accent2 4 2 7 2" xfId="12573"/>
    <cellStyle name="20% - Accent2 4 2 7 2 2" xfId="5261"/>
    <cellStyle name="20% - Accent2 4 2 7 3" xfId="9717"/>
    <cellStyle name="20% - Accent2 4 2 7 3 2" xfId="2442"/>
    <cellStyle name="20% - Accent2 4 2 7 4" xfId="8134"/>
    <cellStyle name="20% - Accent2 4 2 7 4 2" xfId="906"/>
    <cellStyle name="20% - Accent2 4 2 7 5" xfId="6427"/>
    <cellStyle name="20% - Accent2 4 2 8" xfId="13833"/>
    <cellStyle name="20% - Accent2 4 2 8 2" xfId="12572"/>
    <cellStyle name="20% - Accent2 4 2 8 2 2" xfId="5260"/>
    <cellStyle name="20% - Accent2 4 2 8 3" xfId="9718"/>
    <cellStyle name="20% - Accent2 4 2 8 3 2" xfId="2443"/>
    <cellStyle name="20% - Accent2 4 2 8 4" xfId="8135"/>
    <cellStyle name="20% - Accent2 4 2 8 4 2" xfId="907"/>
    <cellStyle name="20% - Accent2 4 2 8 5" xfId="6139"/>
    <cellStyle name="20% - Accent2 4 2 9" xfId="14108"/>
    <cellStyle name="20% - Accent2 4 2 9 2" xfId="12571"/>
    <cellStyle name="20% - Accent2 4 2 9 2 2" xfId="5259"/>
    <cellStyle name="20% - Accent2 4 2 9 3" xfId="9719"/>
    <cellStyle name="20% - Accent2 4 2 9 3 2" xfId="2444"/>
    <cellStyle name="20% - Accent2 4 2 9 4" xfId="8136"/>
    <cellStyle name="20% - Accent2 4 2 9 4 2" xfId="908"/>
    <cellStyle name="20% - Accent2 4 2 9 5" xfId="6388"/>
    <cellStyle name="20% - Accent2 4 3" xfId="15848"/>
    <cellStyle name="20% - Accent2 4 3 10" xfId="13653"/>
    <cellStyle name="20% - Accent2 4 3 10 2" xfId="12569"/>
    <cellStyle name="20% - Accent2 4 3 10 2 2" xfId="5257"/>
    <cellStyle name="20% - Accent2 4 3 10 3" xfId="9721"/>
    <cellStyle name="20% - Accent2 4 3 10 3 2" xfId="2446"/>
    <cellStyle name="20% - Accent2 4 3 10 4" xfId="8138"/>
    <cellStyle name="20% - Accent2 4 3 10 4 2" xfId="910"/>
    <cellStyle name="20% - Accent2 4 3 10 5" xfId="5971"/>
    <cellStyle name="20% - Accent2 4 3 11" xfId="12949"/>
    <cellStyle name="20% - Accent2 4 3 11 2" xfId="12568"/>
    <cellStyle name="20% - Accent2 4 3 11 2 2" xfId="5256"/>
    <cellStyle name="20% - Accent2 4 3 11 3" xfId="9722"/>
    <cellStyle name="20% - Accent2 4 3 11 3 2" xfId="2447"/>
    <cellStyle name="20% - Accent2 4 3 11 4" xfId="8139"/>
    <cellStyle name="20% - Accent2 4 3 11 4 2" xfId="911"/>
    <cellStyle name="20% - Accent2 4 3 11 5" xfId="5571"/>
    <cellStyle name="20% - Accent2 4 3 12" xfId="12570"/>
    <cellStyle name="20% - Accent2 4 3 12 2" xfId="5258"/>
    <cellStyle name="20% - Accent2 4 3 13" xfId="9720"/>
    <cellStyle name="20% - Accent2 4 3 13 2" xfId="2445"/>
    <cellStyle name="20% - Accent2 4 3 14" xfId="8137"/>
    <cellStyle name="20% - Accent2 4 3 14 2" xfId="909"/>
    <cellStyle name="20% - Accent2 4 3 15" xfId="7106"/>
    <cellStyle name="20% - Accent2 4 3 2" xfId="15475"/>
    <cellStyle name="20% - Accent2 4 3 2 2" xfId="12567"/>
    <cellStyle name="20% - Accent2 4 3 2 2 2" xfId="5255"/>
    <cellStyle name="20% - Accent2 4 3 2 3" xfId="9723"/>
    <cellStyle name="20% - Accent2 4 3 2 3 2" xfId="2448"/>
    <cellStyle name="20% - Accent2 4 3 2 4" xfId="8140"/>
    <cellStyle name="20% - Accent2 4 3 2 4 2" xfId="912"/>
    <cellStyle name="20% - Accent2 4 3 2 5" xfId="6844"/>
    <cellStyle name="20% - Accent2 4 3 3" xfId="15030"/>
    <cellStyle name="20% - Accent2 4 3 3 2" xfId="12566"/>
    <cellStyle name="20% - Accent2 4 3 3 2 2" xfId="5254"/>
    <cellStyle name="20% - Accent2 4 3 3 3" xfId="9724"/>
    <cellStyle name="20% - Accent2 4 3 3 3 2" xfId="2449"/>
    <cellStyle name="20% - Accent2 4 3 3 4" xfId="8141"/>
    <cellStyle name="20% - Accent2 4 3 3 4 2" xfId="913"/>
    <cellStyle name="20% - Accent2 4 3 3 5" xfId="6648"/>
    <cellStyle name="20% - Accent2 4 3 4" xfId="14738"/>
    <cellStyle name="20% - Accent2 4 3 5" xfId="14426"/>
    <cellStyle name="20% - Accent2 4 3 6" xfId="14243"/>
    <cellStyle name="20% - Accent2 4 3 7" xfId="14178"/>
    <cellStyle name="20% - Accent2 4 3 8" xfId="13816"/>
    <cellStyle name="20% - Accent2 4 3 8 2" xfId="12561"/>
    <cellStyle name="20% - Accent2 4 3 8 2 2" xfId="5249"/>
    <cellStyle name="20% - Accent2 4 3 8 3" xfId="9726"/>
    <cellStyle name="20% - Accent2 4 3 8 3 2" xfId="2450"/>
    <cellStyle name="20% - Accent2 4 3 8 4" xfId="8143"/>
    <cellStyle name="20% - Accent2 4 3 8 4 2" xfId="914"/>
    <cellStyle name="20% - Accent2 4 3 8 5" xfId="6123"/>
    <cellStyle name="20% - Accent2 4 3 9" xfId="13957"/>
    <cellStyle name="20% - Accent2 4 3 9 2" xfId="12560"/>
    <cellStyle name="20% - Accent2 4 3 9 2 2" xfId="5248"/>
    <cellStyle name="20% - Accent2 4 3 9 3" xfId="9727"/>
    <cellStyle name="20% - Accent2 4 3 9 3 2" xfId="2451"/>
    <cellStyle name="20% - Accent2 4 3 9 4" xfId="8144"/>
    <cellStyle name="20% - Accent2 4 3 9 4 2" xfId="915"/>
    <cellStyle name="20% - Accent2 4 3 9 5" xfId="6258"/>
    <cellStyle name="20% - Accent2 4 4" xfId="15638"/>
    <cellStyle name="20% - Accent2 4 4 2" xfId="12559"/>
    <cellStyle name="20% - Accent2 4 4 2 2" xfId="5247"/>
    <cellStyle name="20% - Accent2 4 4 3" xfId="9728"/>
    <cellStyle name="20% - Accent2 4 4 3 2" xfId="2452"/>
    <cellStyle name="20% - Accent2 4 4 4" xfId="8145"/>
    <cellStyle name="20% - Accent2 4 4 4 2" xfId="916"/>
    <cellStyle name="20% - Accent2 4 4 5" xfId="6961"/>
    <cellStyle name="20% - Accent2 4 5" xfId="15570"/>
    <cellStyle name="20% - Accent2 4 5 2" xfId="12558"/>
    <cellStyle name="20% - Accent2 4 5 2 2" xfId="5246"/>
    <cellStyle name="20% - Accent2 4 5 3" xfId="9729"/>
    <cellStyle name="20% - Accent2 4 5 3 2" xfId="2453"/>
    <cellStyle name="20% - Accent2 4 5 4" xfId="8146"/>
    <cellStyle name="20% - Accent2 4 5 4 2" xfId="917"/>
    <cellStyle name="20% - Accent2 4 5 5" xfId="6925"/>
    <cellStyle name="20% - Accent2 4 6" xfId="14740"/>
    <cellStyle name="20% - Accent2 4 7" xfId="15135"/>
    <cellStyle name="20% - Accent2 4 8" xfId="14241"/>
    <cellStyle name="20% - Accent2 4 9" xfId="14176"/>
    <cellStyle name="20% - Accent2 5" xfId="15979"/>
    <cellStyle name="20% - Accent2 5 10" xfId="13948"/>
    <cellStyle name="20% - Accent2 5 10 2" xfId="12552"/>
    <cellStyle name="20% - Accent2 5 10 2 2" xfId="5240"/>
    <cellStyle name="20% - Accent2 5 10 3" xfId="9732"/>
    <cellStyle name="20% - Accent2 5 10 3 2" xfId="2455"/>
    <cellStyle name="20% - Accent2 5 10 4" xfId="8149"/>
    <cellStyle name="20% - Accent2 5 10 4 2" xfId="919"/>
    <cellStyle name="20% - Accent2 5 10 5" xfId="6250"/>
    <cellStyle name="20% - Accent2 5 11" xfId="13590"/>
    <cellStyle name="20% - Accent2 5 11 2" xfId="12551"/>
    <cellStyle name="20% - Accent2 5 11 2 2" xfId="5239"/>
    <cellStyle name="20% - Accent2 5 11 3" xfId="9733"/>
    <cellStyle name="20% - Accent2 5 11 3 2" xfId="2456"/>
    <cellStyle name="20% - Accent2 5 11 4" xfId="8150"/>
    <cellStyle name="20% - Accent2 5 11 4 2" xfId="920"/>
    <cellStyle name="20% - Accent2 5 11 5" xfId="5913"/>
    <cellStyle name="20% - Accent2 5 12" xfId="13437"/>
    <cellStyle name="20% - Accent2 5 12 2" xfId="12550"/>
    <cellStyle name="20% - Accent2 5 12 2 2" xfId="5238"/>
    <cellStyle name="20% - Accent2 5 12 3" xfId="9734"/>
    <cellStyle name="20% - Accent2 5 12 3 2" xfId="2457"/>
    <cellStyle name="20% - Accent2 5 12 4" xfId="8151"/>
    <cellStyle name="20% - Accent2 5 12 4 2" xfId="921"/>
    <cellStyle name="20% - Accent2 5 12 5" xfId="5783"/>
    <cellStyle name="20% - Accent2 5 13" xfId="13043"/>
    <cellStyle name="20% - Accent2 5 13 2" xfId="12549"/>
    <cellStyle name="20% - Accent2 5 13 2 2" xfId="5237"/>
    <cellStyle name="20% - Accent2 5 13 3" xfId="9735"/>
    <cellStyle name="20% - Accent2 5 13 3 2" xfId="2458"/>
    <cellStyle name="20% - Accent2 5 13 4" xfId="8152"/>
    <cellStyle name="20% - Accent2 5 13 4 2" xfId="922"/>
    <cellStyle name="20% - Accent2 5 13 5" xfId="5656"/>
    <cellStyle name="20% - Accent2 5 14" xfId="12553"/>
    <cellStyle name="20% - Accent2 5 14 2" xfId="5241"/>
    <cellStyle name="20% - Accent2 5 15" xfId="9731"/>
    <cellStyle name="20% - Accent2 5 15 2" xfId="2454"/>
    <cellStyle name="20% - Accent2 5 16" xfId="8148"/>
    <cellStyle name="20% - Accent2 5 16 2" xfId="918"/>
    <cellStyle name="20% - Accent2 5 17" xfId="7188"/>
    <cellStyle name="20% - Accent2 5 2" xfId="15842"/>
    <cellStyle name="20% - Accent2 5 2 10" xfId="8153"/>
    <cellStyle name="20% - Accent2 5 2 10 2" xfId="923"/>
    <cellStyle name="20% - Accent2 5 2 11" xfId="7100"/>
    <cellStyle name="20% - Accent2 5 2 2" xfId="15469"/>
    <cellStyle name="20% - Accent2 5 2 2 2" xfId="12547"/>
    <cellStyle name="20% - Accent2 5 2 2 2 2" xfId="5235"/>
    <cellStyle name="20% - Accent2 5 2 2 3" xfId="9737"/>
    <cellStyle name="20% - Accent2 5 2 2 3 2" xfId="2460"/>
    <cellStyle name="20% - Accent2 5 2 2 4" xfId="8154"/>
    <cellStyle name="20% - Accent2 5 2 2 4 2" xfId="924"/>
    <cellStyle name="20% - Accent2 5 2 2 5" xfId="6838"/>
    <cellStyle name="20% - Accent2 5 2 3" xfId="15024"/>
    <cellStyle name="20% - Accent2 5 2 3 2" xfId="12546"/>
    <cellStyle name="20% - Accent2 5 2 3 2 2" xfId="5234"/>
    <cellStyle name="20% - Accent2 5 2 3 3" xfId="9738"/>
    <cellStyle name="20% - Accent2 5 2 3 3 2" xfId="2461"/>
    <cellStyle name="20% - Accent2 5 2 3 4" xfId="8155"/>
    <cellStyle name="20% - Accent2 5 2 3 4 2" xfId="925"/>
    <cellStyle name="20% - Accent2 5 2 3 5" xfId="6642"/>
    <cellStyle name="20% - Accent2 5 2 4" xfId="13810"/>
    <cellStyle name="20% - Accent2 5 2 4 2" xfId="12545"/>
    <cellStyle name="20% - Accent2 5 2 4 2 2" xfId="5233"/>
    <cellStyle name="20% - Accent2 5 2 4 3" xfId="9739"/>
    <cellStyle name="20% - Accent2 5 2 4 3 2" xfId="2462"/>
    <cellStyle name="20% - Accent2 5 2 4 4" xfId="8156"/>
    <cellStyle name="20% - Accent2 5 2 4 4 2" xfId="926"/>
    <cellStyle name="20% - Accent2 5 2 4 5" xfId="6117"/>
    <cellStyle name="20% - Accent2 5 2 5" xfId="14067"/>
    <cellStyle name="20% - Accent2 5 2 5 2" xfId="12544"/>
    <cellStyle name="20% - Accent2 5 2 5 2 2" xfId="5232"/>
    <cellStyle name="20% - Accent2 5 2 5 3" xfId="9741"/>
    <cellStyle name="20% - Accent2 5 2 5 3 2" xfId="2463"/>
    <cellStyle name="20% - Accent2 5 2 5 4" xfId="8157"/>
    <cellStyle name="20% - Accent2 5 2 5 4 2" xfId="927"/>
    <cellStyle name="20% - Accent2 5 2 5 5" xfId="6348"/>
    <cellStyle name="20% - Accent2 5 2 6" xfId="13539"/>
    <cellStyle name="20% - Accent2 5 2 6 2" xfId="12543"/>
    <cellStyle name="20% - Accent2 5 2 6 2 2" xfId="5231"/>
    <cellStyle name="20% - Accent2 5 2 6 3" xfId="9742"/>
    <cellStyle name="20% - Accent2 5 2 6 3 2" xfId="2464"/>
    <cellStyle name="20% - Accent2 5 2 6 4" xfId="8159"/>
    <cellStyle name="20% - Accent2 5 2 6 4 2" xfId="928"/>
    <cellStyle name="20% - Accent2 5 2 6 5" xfId="5871"/>
    <cellStyle name="20% - Accent2 5 2 7" xfId="12943"/>
    <cellStyle name="20% - Accent2 5 2 7 2" xfId="12542"/>
    <cellStyle name="20% - Accent2 5 2 7 2 2" xfId="5230"/>
    <cellStyle name="20% - Accent2 5 2 7 3" xfId="9743"/>
    <cellStyle name="20% - Accent2 5 2 7 3 2" xfId="2465"/>
    <cellStyle name="20% - Accent2 5 2 7 4" xfId="8160"/>
    <cellStyle name="20% - Accent2 5 2 7 4 2" xfId="929"/>
    <cellStyle name="20% - Accent2 5 2 7 5" xfId="5565"/>
    <cellStyle name="20% - Accent2 5 2 8" xfId="12548"/>
    <cellStyle name="20% - Accent2 5 2 8 2" xfId="5236"/>
    <cellStyle name="20% - Accent2 5 2 9" xfId="9736"/>
    <cellStyle name="20% - Accent2 5 2 9 2" xfId="2459"/>
    <cellStyle name="20% - Accent2 5 3" xfId="15805"/>
    <cellStyle name="20% - Accent2 5 3 10" xfId="8161"/>
    <cellStyle name="20% - Accent2 5 3 10 2" xfId="930"/>
    <cellStyle name="20% - Accent2 5 3 11" xfId="7065"/>
    <cellStyle name="20% - Accent2 5 3 2" xfId="15432"/>
    <cellStyle name="20% - Accent2 5 3 2 2" xfId="12540"/>
    <cellStyle name="20% - Accent2 5 3 2 2 2" xfId="5228"/>
    <cellStyle name="20% - Accent2 5 3 2 3" xfId="9745"/>
    <cellStyle name="20% - Accent2 5 3 2 3 2" xfId="2467"/>
    <cellStyle name="20% - Accent2 5 3 2 4" xfId="8162"/>
    <cellStyle name="20% - Accent2 5 3 2 4 2" xfId="931"/>
    <cellStyle name="20% - Accent2 5 3 2 5" xfId="6803"/>
    <cellStyle name="20% - Accent2 5 3 3" xfId="14987"/>
    <cellStyle name="20% - Accent2 5 3 3 2" xfId="12539"/>
    <cellStyle name="20% - Accent2 5 3 3 2 2" xfId="5227"/>
    <cellStyle name="20% - Accent2 5 3 3 3" xfId="9746"/>
    <cellStyle name="20% - Accent2 5 3 3 3 2" xfId="2468"/>
    <cellStyle name="20% - Accent2 5 3 3 4" xfId="8163"/>
    <cellStyle name="20% - Accent2 5 3 3 4 2" xfId="932"/>
    <cellStyle name="20% - Accent2 5 3 3 5" xfId="6605"/>
    <cellStyle name="20% - Accent2 5 3 4" xfId="13771"/>
    <cellStyle name="20% - Accent2 5 3 4 2" xfId="12538"/>
    <cellStyle name="20% - Accent2 5 3 4 2 2" xfId="5226"/>
    <cellStyle name="20% - Accent2 5 3 4 3" xfId="9747"/>
    <cellStyle name="20% - Accent2 5 3 4 3 2" xfId="2469"/>
    <cellStyle name="20% - Accent2 5 3 4 4" xfId="8164"/>
    <cellStyle name="20% - Accent2 5 3 4 4 2" xfId="933"/>
    <cellStyle name="20% - Accent2 5 3 4 5" xfId="6078"/>
    <cellStyle name="20% - Accent2 5 3 5" xfId="13912"/>
    <cellStyle name="20% - Accent2 5 3 5 2" xfId="12537"/>
    <cellStyle name="20% - Accent2 5 3 5 2 2" xfId="5225"/>
    <cellStyle name="20% - Accent2 5 3 5 3" xfId="9748"/>
    <cellStyle name="20% - Accent2 5 3 5 3 2" xfId="2470"/>
    <cellStyle name="20% - Accent2 5 3 5 4" xfId="8165"/>
    <cellStyle name="20% - Accent2 5 3 5 4 2" xfId="934"/>
    <cellStyle name="20% - Accent2 5 3 5 5" xfId="6215"/>
    <cellStyle name="20% - Accent2 5 3 6" xfId="13618"/>
    <cellStyle name="20% - Accent2 5 3 6 2" xfId="12536"/>
    <cellStyle name="20% - Accent2 5 3 6 2 2" xfId="5224"/>
    <cellStyle name="20% - Accent2 5 3 6 3" xfId="9749"/>
    <cellStyle name="20% - Accent2 5 3 6 3 2" xfId="2471"/>
    <cellStyle name="20% - Accent2 5 3 6 4" xfId="8166"/>
    <cellStyle name="20% - Accent2 5 3 6 4 2" xfId="935"/>
    <cellStyle name="20% - Accent2 5 3 6 5" xfId="5938"/>
    <cellStyle name="20% - Accent2 5 3 7" xfId="12904"/>
    <cellStyle name="20% - Accent2 5 3 7 2" xfId="12535"/>
    <cellStyle name="20% - Accent2 5 3 7 2 2" xfId="5223"/>
    <cellStyle name="20% - Accent2 5 3 7 3" xfId="9750"/>
    <cellStyle name="20% - Accent2 5 3 7 3 2" xfId="2472"/>
    <cellStyle name="20% - Accent2 5 3 7 4" xfId="8167"/>
    <cellStyle name="20% - Accent2 5 3 7 4 2" xfId="936"/>
    <cellStyle name="20% - Accent2 5 3 7 5" xfId="5528"/>
    <cellStyle name="20% - Accent2 5 3 8" xfId="12541"/>
    <cellStyle name="20% - Accent2 5 3 8 2" xfId="5229"/>
    <cellStyle name="20% - Accent2 5 3 9" xfId="9744"/>
    <cellStyle name="20% - Accent2 5 3 9 2" xfId="2466"/>
    <cellStyle name="20% - Accent2 5 4" xfId="15590"/>
    <cellStyle name="20% - Accent2 5 4 2" xfId="12534"/>
    <cellStyle name="20% - Accent2 5 4 2 2" xfId="5222"/>
    <cellStyle name="20% - Accent2 5 4 3" xfId="9752"/>
    <cellStyle name="20% - Accent2 5 4 3 2" xfId="2473"/>
    <cellStyle name="20% - Accent2 5 4 4" xfId="8168"/>
    <cellStyle name="20% - Accent2 5 4 4 2" xfId="937"/>
    <cellStyle name="20% - Accent2 5 4 5" xfId="6937"/>
    <cellStyle name="20% - Accent2 5 5" xfId="15145"/>
    <cellStyle name="20% - Accent2 5 5 2" xfId="12533"/>
    <cellStyle name="20% - Accent2 5 5 2 2" xfId="5221"/>
    <cellStyle name="20% - Accent2 5 5 3" xfId="9753"/>
    <cellStyle name="20% - Accent2 5 5 3 2" xfId="2474"/>
    <cellStyle name="20% - Accent2 5 5 4" xfId="8170"/>
    <cellStyle name="20% - Accent2 5 5 4 2" xfId="938"/>
    <cellStyle name="20% - Accent2 5 5 5" xfId="6733"/>
    <cellStyle name="20% - Accent2 5 6" xfId="14737"/>
    <cellStyle name="20% - Accent2 5 7" xfId="14429"/>
    <cellStyle name="20% - Accent2 5 8" xfId="14244"/>
    <cellStyle name="20% - Accent2 5 9" xfId="14179"/>
    <cellStyle name="20% - Accent2 6" xfId="15939"/>
    <cellStyle name="20% - Accent2 7" xfId="15930"/>
    <cellStyle name="20% - Accent2 7 10" xfId="12527"/>
    <cellStyle name="20% - Accent2 7 10 2" xfId="5215"/>
    <cellStyle name="20% - Accent2 7 11" xfId="9754"/>
    <cellStyle name="20% - Accent2 7 11 2" xfId="2475"/>
    <cellStyle name="20% - Accent2 7 12" xfId="8171"/>
    <cellStyle name="20% - Accent2 7 12 2" xfId="939"/>
    <cellStyle name="20% - Accent2 7 13" xfId="7172"/>
    <cellStyle name="20% - Accent2 7 2" xfId="15821"/>
    <cellStyle name="20% - Accent2 7 2 10" xfId="8172"/>
    <cellStyle name="20% - Accent2 7 2 10 2" xfId="940"/>
    <cellStyle name="20% - Accent2 7 2 11" xfId="7079"/>
    <cellStyle name="20% - Accent2 7 2 2" xfId="15448"/>
    <cellStyle name="20% - Accent2 7 2 2 2" xfId="12525"/>
    <cellStyle name="20% - Accent2 7 2 2 2 2" xfId="5213"/>
    <cellStyle name="20% - Accent2 7 2 2 3" xfId="9756"/>
    <cellStyle name="20% - Accent2 7 2 2 3 2" xfId="2477"/>
    <cellStyle name="20% - Accent2 7 2 2 4" xfId="8173"/>
    <cellStyle name="20% - Accent2 7 2 2 4 2" xfId="941"/>
    <cellStyle name="20% - Accent2 7 2 2 5" xfId="6817"/>
    <cellStyle name="20% - Accent2 7 2 3" xfId="15001"/>
    <cellStyle name="20% - Accent2 7 2 3 2" xfId="12524"/>
    <cellStyle name="20% - Accent2 7 2 3 2 2" xfId="5212"/>
    <cellStyle name="20% - Accent2 7 2 3 3" xfId="9757"/>
    <cellStyle name="20% - Accent2 7 2 3 3 2" xfId="2478"/>
    <cellStyle name="20% - Accent2 7 2 3 4" xfId="8174"/>
    <cellStyle name="20% - Accent2 7 2 3 4 2" xfId="942"/>
    <cellStyle name="20% - Accent2 7 2 3 5" xfId="6619"/>
    <cellStyle name="20% - Accent2 7 2 4" xfId="13787"/>
    <cellStyle name="20% - Accent2 7 2 4 2" xfId="12523"/>
    <cellStyle name="20% - Accent2 7 2 4 2 2" xfId="5211"/>
    <cellStyle name="20% - Accent2 7 2 4 3" xfId="9758"/>
    <cellStyle name="20% - Accent2 7 2 4 3 2" xfId="2479"/>
    <cellStyle name="20% - Accent2 7 2 4 4" xfId="8175"/>
    <cellStyle name="20% - Accent2 7 2 4 4 2" xfId="943"/>
    <cellStyle name="20% - Accent2 7 2 4 5" xfId="6094"/>
    <cellStyle name="20% - Accent2 7 2 5" xfId="14079"/>
    <cellStyle name="20% - Accent2 7 2 5 2" xfId="12522"/>
    <cellStyle name="20% - Accent2 7 2 5 2 2" xfId="5210"/>
    <cellStyle name="20% - Accent2 7 2 5 3" xfId="9760"/>
    <cellStyle name="20% - Accent2 7 2 5 3 2" xfId="2480"/>
    <cellStyle name="20% - Accent2 7 2 5 4" xfId="8176"/>
    <cellStyle name="20% - Accent2 7 2 5 4 2" xfId="944"/>
    <cellStyle name="20% - Accent2 7 2 5 5" xfId="6360"/>
    <cellStyle name="20% - Accent2 7 2 6" xfId="13883"/>
    <cellStyle name="20% - Accent2 7 2 6 2" xfId="12521"/>
    <cellStyle name="20% - Accent2 7 2 6 2 2" xfId="5209"/>
    <cellStyle name="20% - Accent2 7 2 6 3" xfId="9761"/>
    <cellStyle name="20% - Accent2 7 2 6 3 2" xfId="2481"/>
    <cellStyle name="20% - Accent2 7 2 6 4" xfId="8178"/>
    <cellStyle name="20% - Accent2 7 2 6 4 2" xfId="945"/>
    <cellStyle name="20% - Accent2 7 2 6 5" xfId="6188"/>
    <cellStyle name="20% - Accent2 7 2 7" xfId="12920"/>
    <cellStyle name="20% - Accent2 7 2 7 2" xfId="12520"/>
    <cellStyle name="20% - Accent2 7 2 7 2 2" xfId="5208"/>
    <cellStyle name="20% - Accent2 7 2 7 3" xfId="9762"/>
    <cellStyle name="20% - Accent2 7 2 7 3 2" xfId="2482"/>
    <cellStyle name="20% - Accent2 7 2 7 4" xfId="8179"/>
    <cellStyle name="20% - Accent2 7 2 7 4 2" xfId="946"/>
    <cellStyle name="20% - Accent2 7 2 7 5" xfId="5542"/>
    <cellStyle name="20% - Accent2 7 2 8" xfId="12526"/>
    <cellStyle name="20% - Accent2 7 2 8 2" xfId="5214"/>
    <cellStyle name="20% - Accent2 7 2 9" xfId="9755"/>
    <cellStyle name="20% - Accent2 7 2 9 2" xfId="2476"/>
    <cellStyle name="20% - Accent2 7 3" xfId="15789"/>
    <cellStyle name="20% - Accent2 7 3 10" xfId="8180"/>
    <cellStyle name="20% - Accent2 7 3 10 2" xfId="947"/>
    <cellStyle name="20% - Accent2 7 3 11" xfId="7049"/>
    <cellStyle name="20% - Accent2 7 3 2" xfId="15416"/>
    <cellStyle name="20% - Accent2 7 3 2 2" xfId="12518"/>
    <cellStyle name="20% - Accent2 7 3 2 2 2" xfId="5206"/>
    <cellStyle name="20% - Accent2 7 3 2 3" xfId="9764"/>
    <cellStyle name="20% - Accent2 7 3 2 3 2" xfId="2484"/>
    <cellStyle name="20% - Accent2 7 3 2 4" xfId="8181"/>
    <cellStyle name="20% - Accent2 7 3 2 4 2" xfId="948"/>
    <cellStyle name="20% - Accent2 7 3 2 5" xfId="6787"/>
    <cellStyle name="20% - Accent2 7 3 3" xfId="14971"/>
    <cellStyle name="20% - Accent2 7 3 3 2" xfId="12517"/>
    <cellStyle name="20% - Accent2 7 3 3 2 2" xfId="5205"/>
    <cellStyle name="20% - Accent2 7 3 3 3" xfId="9765"/>
    <cellStyle name="20% - Accent2 7 3 3 3 2" xfId="2485"/>
    <cellStyle name="20% - Accent2 7 3 3 4" xfId="8182"/>
    <cellStyle name="20% - Accent2 7 3 3 4 2" xfId="949"/>
    <cellStyle name="20% - Accent2 7 3 3 5" xfId="6589"/>
    <cellStyle name="20% - Accent2 7 3 4" xfId="13755"/>
    <cellStyle name="20% - Accent2 7 3 4 2" xfId="12516"/>
    <cellStyle name="20% - Accent2 7 3 4 2 2" xfId="5204"/>
    <cellStyle name="20% - Accent2 7 3 4 3" xfId="9766"/>
    <cellStyle name="20% - Accent2 7 3 4 3 2" xfId="2486"/>
    <cellStyle name="20% - Accent2 7 3 4 4" xfId="8183"/>
    <cellStyle name="20% - Accent2 7 3 4 4 2" xfId="950"/>
    <cellStyle name="20% - Accent2 7 3 4 5" xfId="6062"/>
    <cellStyle name="20% - Accent2 7 3 5" xfId="13532"/>
    <cellStyle name="20% - Accent2 7 3 5 2" xfId="12515"/>
    <cellStyle name="20% - Accent2 7 3 5 2 2" xfId="5203"/>
    <cellStyle name="20% - Accent2 7 3 5 3" xfId="9767"/>
    <cellStyle name="20% - Accent2 7 3 5 3 2" xfId="2487"/>
    <cellStyle name="20% - Accent2 7 3 5 4" xfId="8184"/>
    <cellStyle name="20% - Accent2 7 3 5 4 2" xfId="951"/>
    <cellStyle name="20% - Accent2 7 3 5 5" xfId="5864"/>
    <cellStyle name="20% - Accent2 7 3 6" xfId="13418"/>
    <cellStyle name="20% - Accent2 7 3 6 2" xfId="12514"/>
    <cellStyle name="20% - Accent2 7 3 6 2 2" xfId="5202"/>
    <cellStyle name="20% - Accent2 7 3 6 3" xfId="9768"/>
    <cellStyle name="20% - Accent2 7 3 6 3 2" xfId="2488"/>
    <cellStyle name="20% - Accent2 7 3 6 4" xfId="8185"/>
    <cellStyle name="20% - Accent2 7 3 6 4 2" xfId="952"/>
    <cellStyle name="20% - Accent2 7 3 6 5" xfId="5772"/>
    <cellStyle name="20% - Accent2 7 3 7" xfId="12888"/>
    <cellStyle name="20% - Accent2 7 3 7 2" xfId="12513"/>
    <cellStyle name="20% - Accent2 7 3 7 2 2" xfId="5201"/>
    <cellStyle name="20% - Accent2 7 3 7 3" xfId="9769"/>
    <cellStyle name="20% - Accent2 7 3 7 3 2" xfId="2489"/>
    <cellStyle name="20% - Accent2 7 3 7 4" xfId="8186"/>
    <cellStyle name="20% - Accent2 7 3 7 4 2" xfId="953"/>
    <cellStyle name="20% - Accent2 7 3 7 5" xfId="5512"/>
    <cellStyle name="20% - Accent2 7 3 8" xfId="12519"/>
    <cellStyle name="20% - Accent2 7 3 8 2" xfId="5207"/>
    <cellStyle name="20% - Accent2 7 3 9" xfId="9763"/>
    <cellStyle name="20% - Accent2 7 3 9 2" xfId="2483"/>
    <cellStyle name="20% - Accent2 7 4" xfId="15552"/>
    <cellStyle name="20% - Accent2 7 4 2" xfId="12512"/>
    <cellStyle name="20% - Accent2 7 4 2 2" xfId="5200"/>
    <cellStyle name="20% - Accent2 7 4 3" xfId="9792"/>
    <cellStyle name="20% - Accent2 7 4 3 2" xfId="2512"/>
    <cellStyle name="20% - Accent2 7 4 4" xfId="8187"/>
    <cellStyle name="20% - Accent2 7 4 4 2" xfId="954"/>
    <cellStyle name="20% - Accent2 7 4 5" xfId="6915"/>
    <cellStyle name="20% - Accent2 7 5" xfId="15110"/>
    <cellStyle name="20% - Accent2 7 5 2" xfId="12511"/>
    <cellStyle name="20% - Accent2 7 5 2 2" xfId="5199"/>
    <cellStyle name="20% - Accent2 7 5 3" xfId="9793"/>
    <cellStyle name="20% - Accent2 7 5 3 2" xfId="2513"/>
    <cellStyle name="20% - Accent2 7 5 4" xfId="8210"/>
    <cellStyle name="20% - Accent2 7 5 4 2" xfId="977"/>
    <cellStyle name="20% - Accent2 7 5 5" xfId="6717"/>
    <cellStyle name="20% - Accent2 7 6" xfId="13901"/>
    <cellStyle name="20% - Accent2 7 6 2" xfId="12510"/>
    <cellStyle name="20% - Accent2 7 6 2 2" xfId="5198"/>
    <cellStyle name="20% - Accent2 7 6 3" xfId="9794"/>
    <cellStyle name="20% - Accent2 7 6 3 2" xfId="2514"/>
    <cellStyle name="20% - Accent2 7 6 4" xfId="8211"/>
    <cellStyle name="20% - Accent2 7 6 4 2" xfId="978"/>
    <cellStyle name="20% - Accent2 7 6 5" xfId="6206"/>
    <cellStyle name="20% - Accent2 7 7" xfId="13592"/>
    <cellStyle name="20% - Accent2 7 7 2" xfId="12509"/>
    <cellStyle name="20% - Accent2 7 7 2 2" xfId="5197"/>
    <cellStyle name="20% - Accent2 7 7 3" xfId="9795"/>
    <cellStyle name="20% - Accent2 7 7 3 2" xfId="2515"/>
    <cellStyle name="20% - Accent2 7 7 4" xfId="8212"/>
    <cellStyle name="20% - Accent2 7 7 4 2" xfId="979"/>
    <cellStyle name="20% - Accent2 7 7 5" xfId="5915"/>
    <cellStyle name="20% - Accent2 7 8" xfId="13438"/>
    <cellStyle name="20% - Accent2 7 8 2" xfId="12508"/>
    <cellStyle name="20% - Accent2 7 8 2 2" xfId="5196"/>
    <cellStyle name="20% - Accent2 7 8 3" xfId="9796"/>
    <cellStyle name="20% - Accent2 7 8 3 2" xfId="2516"/>
    <cellStyle name="20% - Accent2 7 8 4" xfId="8213"/>
    <cellStyle name="20% - Accent2 7 8 4 2" xfId="980"/>
    <cellStyle name="20% - Accent2 7 8 5" xfId="5784"/>
    <cellStyle name="20% - Accent2 7 9" xfId="13025"/>
    <cellStyle name="20% - Accent2 7 9 2" xfId="12507"/>
    <cellStyle name="20% - Accent2 7 9 2 2" xfId="5195"/>
    <cellStyle name="20% - Accent2 7 9 3" xfId="9797"/>
    <cellStyle name="20% - Accent2 7 9 3 2" xfId="2517"/>
    <cellStyle name="20% - Accent2 7 9 4" xfId="8214"/>
    <cellStyle name="20% - Accent2 7 9 4 2" xfId="981"/>
    <cellStyle name="20% - Accent2 7 9 5" xfId="5640"/>
    <cellStyle name="20% - Accent2 8" xfId="15910"/>
    <cellStyle name="20% - Accent2 8 10" xfId="8215"/>
    <cellStyle name="20% - Accent2 8 10 2" xfId="982"/>
    <cellStyle name="20% - Accent2 8 11" xfId="7158"/>
    <cellStyle name="20% - Accent2 8 2" xfId="15534"/>
    <cellStyle name="20% - Accent2 8 2 2" xfId="12505"/>
    <cellStyle name="20% - Accent2 8 2 2 2" xfId="5193"/>
    <cellStyle name="20% - Accent2 8 2 3" xfId="9799"/>
    <cellStyle name="20% - Accent2 8 2 3 2" xfId="2519"/>
    <cellStyle name="20% - Accent2 8 2 4" xfId="8216"/>
    <cellStyle name="20% - Accent2 8 2 4 2" xfId="983"/>
    <cellStyle name="20% - Accent2 8 2 5" xfId="6898"/>
    <cellStyle name="20% - Accent2 8 3" xfId="15092"/>
    <cellStyle name="20% - Accent2 8 3 2" xfId="12504"/>
    <cellStyle name="20% - Accent2 8 3 2 2" xfId="5192"/>
    <cellStyle name="20% - Accent2 8 3 3" xfId="9800"/>
    <cellStyle name="20% - Accent2 8 3 3 2" xfId="2520"/>
    <cellStyle name="20% - Accent2 8 3 4" xfId="8217"/>
    <cellStyle name="20% - Accent2 8 3 4 2" xfId="984"/>
    <cellStyle name="20% - Accent2 8 3 5" xfId="6702"/>
    <cellStyle name="20% - Accent2 8 4" xfId="13880"/>
    <cellStyle name="20% - Accent2 8 4 2" xfId="12503"/>
    <cellStyle name="20% - Accent2 8 4 2 2" xfId="5191"/>
    <cellStyle name="20% - Accent2 8 4 3" xfId="9801"/>
    <cellStyle name="20% - Accent2 8 4 3 2" xfId="2521"/>
    <cellStyle name="20% - Accent2 8 4 4" xfId="8218"/>
    <cellStyle name="20% - Accent2 8 4 4 2" xfId="985"/>
    <cellStyle name="20% - Accent2 8 4 5" xfId="6185"/>
    <cellStyle name="20% - Accent2 8 5" xfId="13952"/>
    <cellStyle name="20% - Accent2 8 5 2" xfId="12502"/>
    <cellStyle name="20% - Accent2 8 5 2 2" xfId="5190"/>
    <cellStyle name="20% - Accent2 8 5 3" xfId="9802"/>
    <cellStyle name="20% - Accent2 8 5 3 2" xfId="2522"/>
    <cellStyle name="20% - Accent2 8 5 4" xfId="8219"/>
    <cellStyle name="20% - Accent2 8 5 4 2" xfId="986"/>
    <cellStyle name="20% - Accent2 8 5 5" xfId="6254"/>
    <cellStyle name="20% - Accent2 8 6" xfId="14014"/>
    <cellStyle name="20% - Accent2 8 6 2" xfId="12501"/>
    <cellStyle name="20% - Accent2 8 6 2 2" xfId="5189"/>
    <cellStyle name="20% - Accent2 8 6 3" xfId="9803"/>
    <cellStyle name="20% - Accent2 8 6 3 2" xfId="2523"/>
    <cellStyle name="20% - Accent2 8 6 4" xfId="8220"/>
    <cellStyle name="20% - Accent2 8 6 4 2" xfId="987"/>
    <cellStyle name="20% - Accent2 8 6 5" xfId="6304"/>
    <cellStyle name="20% - Accent2 8 7" xfId="13007"/>
    <cellStyle name="20% - Accent2 8 7 2" xfId="12500"/>
    <cellStyle name="20% - Accent2 8 7 2 2" xfId="5188"/>
    <cellStyle name="20% - Accent2 8 7 3" xfId="9804"/>
    <cellStyle name="20% - Accent2 8 7 3 2" xfId="2524"/>
    <cellStyle name="20% - Accent2 8 7 4" xfId="8221"/>
    <cellStyle name="20% - Accent2 8 7 4 2" xfId="988"/>
    <cellStyle name="20% - Accent2 8 7 5" xfId="5625"/>
    <cellStyle name="20% - Accent2 8 8" xfId="12506"/>
    <cellStyle name="20% - Accent2 8 8 2" xfId="5194"/>
    <cellStyle name="20% - Accent2 8 9" xfId="9798"/>
    <cellStyle name="20% - Accent2 8 9 2" xfId="2518"/>
    <cellStyle name="20% - Accent2 9" xfId="15867"/>
    <cellStyle name="20% - Accent2 9 10" xfId="8222"/>
    <cellStyle name="20% - Accent2 9 10 2" xfId="989"/>
    <cellStyle name="20% - Accent2 9 11" xfId="7123"/>
    <cellStyle name="20% - Accent2 9 2" xfId="15494"/>
    <cellStyle name="20% - Accent2 9 2 2" xfId="12498"/>
    <cellStyle name="20% - Accent2 9 2 2 2" xfId="5186"/>
    <cellStyle name="20% - Accent2 9 2 3" xfId="9806"/>
    <cellStyle name="20% - Accent2 9 2 3 2" xfId="2526"/>
    <cellStyle name="20% - Accent2 9 2 4" xfId="8223"/>
    <cellStyle name="20% - Accent2 9 2 4 2" xfId="990"/>
    <cellStyle name="20% - Accent2 9 2 5" xfId="6861"/>
    <cellStyle name="20% - Accent2 9 3" xfId="15051"/>
    <cellStyle name="20% - Accent2 9 3 2" xfId="12497"/>
    <cellStyle name="20% - Accent2 9 3 2 2" xfId="5185"/>
    <cellStyle name="20% - Accent2 9 3 3" xfId="9807"/>
    <cellStyle name="20% - Accent2 9 3 3 2" xfId="2527"/>
    <cellStyle name="20% - Accent2 9 3 4" xfId="8224"/>
    <cellStyle name="20% - Accent2 9 3 4 2" xfId="991"/>
    <cellStyle name="20% - Accent2 9 3 5" xfId="6667"/>
    <cellStyle name="20% - Accent2 9 4" xfId="13837"/>
    <cellStyle name="20% - Accent2 9 4 2" xfId="12496"/>
    <cellStyle name="20% - Accent2 9 4 2 2" xfId="5184"/>
    <cellStyle name="20% - Accent2 9 4 3" xfId="9808"/>
    <cellStyle name="20% - Accent2 9 4 3 2" xfId="2528"/>
    <cellStyle name="20% - Accent2 9 4 4" xfId="8225"/>
    <cellStyle name="20% - Accent2 9 4 4 2" xfId="992"/>
    <cellStyle name="20% - Accent2 9 4 5" xfId="6142"/>
    <cellStyle name="20% - Accent2 9 5" xfId="14104"/>
    <cellStyle name="20% - Accent2 9 5 2" xfId="12495"/>
    <cellStyle name="20% - Accent2 9 5 2 2" xfId="5183"/>
    <cellStyle name="20% - Accent2 9 5 3" xfId="9810"/>
    <cellStyle name="20% - Accent2 9 5 3 2" xfId="2529"/>
    <cellStyle name="20% - Accent2 9 5 4" xfId="8226"/>
    <cellStyle name="20% - Accent2 9 5 4 2" xfId="993"/>
    <cellStyle name="20% - Accent2 9 5 5" xfId="6384"/>
    <cellStyle name="20% - Accent2 9 6" xfId="14011"/>
    <cellStyle name="20% - Accent2 9 6 2" xfId="12494"/>
    <cellStyle name="20% - Accent2 9 6 2 2" xfId="5182"/>
    <cellStyle name="20% - Accent2 9 6 3" xfId="9811"/>
    <cellStyle name="20% - Accent2 9 6 3 2" xfId="2530"/>
    <cellStyle name="20% - Accent2 9 6 4" xfId="8228"/>
    <cellStyle name="20% - Accent2 9 6 4 2" xfId="994"/>
    <cellStyle name="20% - Accent2 9 6 5" xfId="6301"/>
    <cellStyle name="20% - Accent2 9 7" xfId="12969"/>
    <cellStyle name="20% - Accent2 9 7 2" xfId="12493"/>
    <cellStyle name="20% - Accent2 9 7 2 2" xfId="5181"/>
    <cellStyle name="20% - Accent2 9 7 3" xfId="9812"/>
    <cellStyle name="20% - Accent2 9 7 3 2" xfId="2531"/>
    <cellStyle name="20% - Accent2 9 7 4" xfId="8229"/>
    <cellStyle name="20% - Accent2 9 7 4 2" xfId="995"/>
    <cellStyle name="20% - Accent2 9 7 5" xfId="5590"/>
    <cellStyle name="20% - Accent2 9 8" xfId="12499"/>
    <cellStyle name="20% - Accent2 9 8 2" xfId="5187"/>
    <cellStyle name="20% - Accent2 9 9" xfId="9805"/>
    <cellStyle name="20% - Accent2 9 9 2" xfId="2525"/>
    <cellStyle name="20% - Accent3" xfId="16453" builtinId="38" customBuiltin="1"/>
    <cellStyle name="20% - Accent3 10" xfId="15761"/>
    <cellStyle name="20% - Accent3 10 10" xfId="8231"/>
    <cellStyle name="20% - Accent3 10 10 2" xfId="997"/>
    <cellStyle name="20% - Accent3 10 11" xfId="7021"/>
    <cellStyle name="20% - Accent3 10 2" xfId="15391"/>
    <cellStyle name="20% - Accent3 10 2 2" xfId="12490"/>
    <cellStyle name="20% - Accent3 10 2 2 2" xfId="5178"/>
    <cellStyle name="20% - Accent3 10 2 3" xfId="9815"/>
    <cellStyle name="20% - Accent3 10 2 3 2" xfId="2534"/>
    <cellStyle name="20% - Accent3 10 2 4" xfId="8232"/>
    <cellStyle name="20% - Accent3 10 2 4 2" xfId="998"/>
    <cellStyle name="20% - Accent3 10 2 5" xfId="6762"/>
    <cellStyle name="20% - Accent3 10 3" xfId="14943"/>
    <cellStyle name="20% - Accent3 10 3 2" xfId="12489"/>
    <cellStyle name="20% - Accent3 10 3 2 2" xfId="5177"/>
    <cellStyle name="20% - Accent3 10 3 3" xfId="9816"/>
    <cellStyle name="20% - Accent3 10 3 3 2" xfId="2535"/>
    <cellStyle name="20% - Accent3 10 3 4" xfId="8234"/>
    <cellStyle name="20% - Accent3 10 3 4 2" xfId="999"/>
    <cellStyle name="20% - Accent3 10 3 5" xfId="6561"/>
    <cellStyle name="20% - Accent3 10 4" xfId="13727"/>
    <cellStyle name="20% - Accent3 10 4 2" xfId="12488"/>
    <cellStyle name="20% - Accent3 10 4 2 2" xfId="5176"/>
    <cellStyle name="20% - Accent3 10 4 3" xfId="9817"/>
    <cellStyle name="20% - Accent3 10 4 3 2" xfId="2536"/>
    <cellStyle name="20% - Accent3 10 4 4" xfId="8235"/>
    <cellStyle name="20% - Accent3 10 4 4 2" xfId="1000"/>
    <cellStyle name="20% - Accent3 10 4 5" xfId="6034"/>
    <cellStyle name="20% - Accent3 10 5" xfId="13504"/>
    <cellStyle name="20% - Accent3 10 5 2" xfId="12487"/>
    <cellStyle name="20% - Accent3 10 5 2 2" xfId="5175"/>
    <cellStyle name="20% - Accent3 10 5 3" xfId="9818"/>
    <cellStyle name="20% - Accent3 10 5 3 2" xfId="2537"/>
    <cellStyle name="20% - Accent3 10 5 4" xfId="8236"/>
    <cellStyle name="20% - Accent3 10 5 4 2" xfId="1001"/>
    <cellStyle name="20% - Accent3 10 5 5" xfId="5836"/>
    <cellStyle name="20% - Accent3 10 6" xfId="13390"/>
    <cellStyle name="20% - Accent3 10 6 2" xfId="12486"/>
    <cellStyle name="20% - Accent3 10 6 2 2" xfId="5174"/>
    <cellStyle name="20% - Accent3 10 6 3" xfId="9819"/>
    <cellStyle name="20% - Accent3 10 6 3 2" xfId="2538"/>
    <cellStyle name="20% - Accent3 10 6 4" xfId="8237"/>
    <cellStyle name="20% - Accent3 10 6 4 2" xfId="1002"/>
    <cellStyle name="20% - Accent3 10 6 5" xfId="5744"/>
    <cellStyle name="20% - Accent3 10 7" xfId="12860"/>
    <cellStyle name="20% - Accent3 10 7 2" xfId="12485"/>
    <cellStyle name="20% - Accent3 10 7 2 2" xfId="5173"/>
    <cellStyle name="20% - Accent3 10 7 3" xfId="9820"/>
    <cellStyle name="20% - Accent3 10 7 3 2" xfId="2539"/>
    <cellStyle name="20% - Accent3 10 7 4" xfId="8238"/>
    <cellStyle name="20% - Accent3 10 7 4 2" xfId="1003"/>
    <cellStyle name="20% - Accent3 10 7 5" xfId="5484"/>
    <cellStyle name="20% - Accent3 10 8" xfId="12491"/>
    <cellStyle name="20% - Accent3 10 8 2" xfId="5179"/>
    <cellStyle name="20% - Accent3 10 9" xfId="9814"/>
    <cellStyle name="20% - Accent3 10 9 2" xfId="2533"/>
    <cellStyle name="20% - Accent3 11" xfId="15767"/>
    <cellStyle name="20% - Accent3 11 10" xfId="8239"/>
    <cellStyle name="20% - Accent3 11 10 2" xfId="1004"/>
    <cellStyle name="20% - Accent3 11 11" xfId="7027"/>
    <cellStyle name="20% - Accent3 11 2" xfId="15397"/>
    <cellStyle name="20% - Accent3 11 2 2" xfId="12483"/>
    <cellStyle name="20% - Accent3 11 2 2 2" xfId="5171"/>
    <cellStyle name="20% - Accent3 11 2 3" xfId="9822"/>
    <cellStyle name="20% - Accent3 11 2 3 2" xfId="2541"/>
    <cellStyle name="20% - Accent3 11 2 4" xfId="8240"/>
    <cellStyle name="20% - Accent3 11 2 4 2" xfId="1005"/>
    <cellStyle name="20% - Accent3 11 2 5" xfId="6768"/>
    <cellStyle name="20% - Accent3 11 3" xfId="14949"/>
    <cellStyle name="20% - Accent3 11 3 2" xfId="12482"/>
    <cellStyle name="20% - Accent3 11 3 2 2" xfId="5170"/>
    <cellStyle name="20% - Accent3 11 3 3" xfId="9823"/>
    <cellStyle name="20% - Accent3 11 3 3 2" xfId="2542"/>
    <cellStyle name="20% - Accent3 11 3 4" xfId="8241"/>
    <cellStyle name="20% - Accent3 11 3 4 2" xfId="1006"/>
    <cellStyle name="20% - Accent3 11 3 5" xfId="6567"/>
    <cellStyle name="20% - Accent3 11 4" xfId="13733"/>
    <cellStyle name="20% - Accent3 11 4 2" xfId="12481"/>
    <cellStyle name="20% - Accent3 11 4 2 2" xfId="5169"/>
    <cellStyle name="20% - Accent3 11 4 3" xfId="9824"/>
    <cellStyle name="20% - Accent3 11 4 3 2" xfId="2543"/>
    <cellStyle name="20% - Accent3 11 4 4" xfId="8242"/>
    <cellStyle name="20% - Accent3 11 4 4 2" xfId="1007"/>
    <cellStyle name="20% - Accent3 11 4 5" xfId="6040"/>
    <cellStyle name="20% - Accent3 11 5" xfId="13510"/>
    <cellStyle name="20% - Accent3 11 5 2" xfId="12480"/>
    <cellStyle name="20% - Accent3 11 5 2 2" xfId="5168"/>
    <cellStyle name="20% - Accent3 11 5 3" xfId="9825"/>
    <cellStyle name="20% - Accent3 11 5 3 2" xfId="2544"/>
    <cellStyle name="20% - Accent3 11 5 4" xfId="8243"/>
    <cellStyle name="20% - Accent3 11 5 4 2" xfId="1008"/>
    <cellStyle name="20% - Accent3 11 5 5" xfId="5842"/>
    <cellStyle name="20% - Accent3 11 6" xfId="13396"/>
    <cellStyle name="20% - Accent3 11 6 2" xfId="12479"/>
    <cellStyle name="20% - Accent3 11 6 2 2" xfId="5167"/>
    <cellStyle name="20% - Accent3 11 6 3" xfId="9826"/>
    <cellStyle name="20% - Accent3 11 6 3 2" xfId="2545"/>
    <cellStyle name="20% - Accent3 11 6 4" xfId="8244"/>
    <cellStyle name="20% - Accent3 11 6 4 2" xfId="1009"/>
    <cellStyle name="20% - Accent3 11 6 5" xfId="5750"/>
    <cellStyle name="20% - Accent3 11 7" xfId="12866"/>
    <cellStyle name="20% - Accent3 11 7 2" xfId="12478"/>
    <cellStyle name="20% - Accent3 11 7 2 2" xfId="5166"/>
    <cellStyle name="20% - Accent3 11 7 3" xfId="9827"/>
    <cellStyle name="20% - Accent3 11 7 3 2" xfId="2546"/>
    <cellStyle name="20% - Accent3 11 7 4" xfId="8245"/>
    <cellStyle name="20% - Accent3 11 7 4 2" xfId="1010"/>
    <cellStyle name="20% - Accent3 11 7 5" xfId="5490"/>
    <cellStyle name="20% - Accent3 11 8" xfId="12484"/>
    <cellStyle name="20% - Accent3 11 8 2" xfId="5172"/>
    <cellStyle name="20% - Accent3 11 9" xfId="9821"/>
    <cellStyle name="20% - Accent3 11 9 2" xfId="2540"/>
    <cellStyle name="20% - Accent3 12" xfId="15770"/>
    <cellStyle name="20% - Accent3 12 10" xfId="8246"/>
    <cellStyle name="20% - Accent3 12 10 2" xfId="1011"/>
    <cellStyle name="20% - Accent3 12 11" xfId="7030"/>
    <cellStyle name="20% - Accent3 12 2" xfId="15400"/>
    <cellStyle name="20% - Accent3 12 2 2" xfId="12476"/>
    <cellStyle name="20% - Accent3 12 2 2 2" xfId="5164"/>
    <cellStyle name="20% - Accent3 12 2 3" xfId="9829"/>
    <cellStyle name="20% - Accent3 12 2 3 2" xfId="2548"/>
    <cellStyle name="20% - Accent3 12 2 4" xfId="8247"/>
    <cellStyle name="20% - Accent3 12 2 4 2" xfId="1012"/>
    <cellStyle name="20% - Accent3 12 2 5" xfId="6771"/>
    <cellStyle name="20% - Accent3 12 3" xfId="14952"/>
    <cellStyle name="20% - Accent3 12 3 2" xfId="12475"/>
    <cellStyle name="20% - Accent3 12 3 2 2" xfId="5163"/>
    <cellStyle name="20% - Accent3 12 3 3" xfId="9830"/>
    <cellStyle name="20% - Accent3 12 3 3 2" xfId="2549"/>
    <cellStyle name="20% - Accent3 12 3 4" xfId="8248"/>
    <cellStyle name="20% - Accent3 12 3 4 2" xfId="1013"/>
    <cellStyle name="20% - Accent3 12 3 5" xfId="6570"/>
    <cellStyle name="20% - Accent3 12 4" xfId="13736"/>
    <cellStyle name="20% - Accent3 12 4 2" xfId="12474"/>
    <cellStyle name="20% - Accent3 12 4 2 2" xfId="5162"/>
    <cellStyle name="20% - Accent3 12 4 3" xfId="9831"/>
    <cellStyle name="20% - Accent3 12 4 3 2" xfId="2550"/>
    <cellStyle name="20% - Accent3 12 4 4" xfId="8249"/>
    <cellStyle name="20% - Accent3 12 4 4 2" xfId="1014"/>
    <cellStyle name="20% - Accent3 12 4 5" xfId="6043"/>
    <cellStyle name="20% - Accent3 12 5" xfId="13513"/>
    <cellStyle name="20% - Accent3 12 5 2" xfId="12473"/>
    <cellStyle name="20% - Accent3 12 5 2 2" xfId="5161"/>
    <cellStyle name="20% - Accent3 12 5 3" xfId="9832"/>
    <cellStyle name="20% - Accent3 12 5 3 2" xfId="2551"/>
    <cellStyle name="20% - Accent3 12 5 4" xfId="8250"/>
    <cellStyle name="20% - Accent3 12 5 4 2" xfId="1015"/>
    <cellStyle name="20% - Accent3 12 5 5" xfId="5845"/>
    <cellStyle name="20% - Accent3 12 6" xfId="13399"/>
    <cellStyle name="20% - Accent3 12 6 2" xfId="12472"/>
    <cellStyle name="20% - Accent3 12 6 2 2" xfId="5160"/>
    <cellStyle name="20% - Accent3 12 6 3" xfId="9833"/>
    <cellStyle name="20% - Accent3 12 6 3 2" xfId="2552"/>
    <cellStyle name="20% - Accent3 12 6 4" xfId="8251"/>
    <cellStyle name="20% - Accent3 12 6 4 2" xfId="1016"/>
    <cellStyle name="20% - Accent3 12 6 5" xfId="5753"/>
    <cellStyle name="20% - Accent3 12 7" xfId="12869"/>
    <cellStyle name="20% - Accent3 12 7 2" xfId="12471"/>
    <cellStyle name="20% - Accent3 12 7 2 2" xfId="5159"/>
    <cellStyle name="20% - Accent3 12 7 3" xfId="9834"/>
    <cellStyle name="20% - Accent3 12 7 3 2" xfId="2553"/>
    <cellStyle name="20% - Accent3 12 7 4" xfId="8252"/>
    <cellStyle name="20% - Accent3 12 7 4 2" xfId="1017"/>
    <cellStyle name="20% - Accent3 12 7 5" xfId="5493"/>
    <cellStyle name="20% - Accent3 12 8" xfId="12477"/>
    <cellStyle name="20% - Accent3 12 8 2" xfId="5165"/>
    <cellStyle name="20% - Accent3 12 9" xfId="9828"/>
    <cellStyle name="20% - Accent3 12 9 2" xfId="2547"/>
    <cellStyle name="20% - Accent3 13" xfId="15721"/>
    <cellStyle name="20% - Accent3 13 2" xfId="12470"/>
    <cellStyle name="20% - Accent3 13 2 2" xfId="5158"/>
    <cellStyle name="20% - Accent3 13 3" xfId="9835"/>
    <cellStyle name="20% - Accent3 13 3 2" xfId="2554"/>
    <cellStyle name="20% - Accent3 13 4" xfId="8253"/>
    <cellStyle name="20% - Accent3 13 4 2" xfId="1018"/>
    <cellStyle name="20% - Accent3 13 5" xfId="6985"/>
    <cellStyle name="20% - Accent3 14" xfId="15608"/>
    <cellStyle name="20% - Accent3 14 2" xfId="12469"/>
    <cellStyle name="20% - Accent3 14 2 2" xfId="5157"/>
    <cellStyle name="20% - Accent3 14 3" xfId="9836"/>
    <cellStyle name="20% - Accent3 14 3 2" xfId="2555"/>
    <cellStyle name="20% - Accent3 14 4" xfId="8254"/>
    <cellStyle name="20% - Accent3 14 4 2" xfId="1019"/>
    <cellStyle name="20% - Accent3 14 5" xfId="6946"/>
    <cellStyle name="20% - Accent3 15" xfId="15663"/>
    <cellStyle name="20% - Accent3 16" xfId="14874"/>
    <cellStyle name="20% - Accent3 17" xfId="14882"/>
    <cellStyle name="20% - Accent3 18" xfId="15566"/>
    <cellStyle name="20% - Accent3 19" xfId="14834"/>
    <cellStyle name="20% - Accent3 2" xfId="16112"/>
    <cellStyle name="20% - Accent3 2 2" xfId="14734"/>
    <cellStyle name="20% - Accent3 2 3" xfId="14733"/>
    <cellStyle name="20% - Accent3 20" xfId="14793"/>
    <cellStyle name="20% - Accent3 21" xfId="14736"/>
    <cellStyle name="20% - Accent3 21 2" xfId="12466"/>
    <cellStyle name="20% - Accent3 21 2 2" xfId="5154"/>
    <cellStyle name="20% - Accent3 21 3" xfId="9837"/>
    <cellStyle name="20% - Accent3 21 3 2" xfId="2556"/>
    <cellStyle name="20% - Accent3 21 4" xfId="8255"/>
    <cellStyle name="20% - Accent3 21 4 2" xfId="1020"/>
    <cellStyle name="20% - Accent3 21 5" xfId="6530"/>
    <cellStyle name="20% - Accent3 22" xfId="14430"/>
    <cellStyle name="20% - Accent3 22 2" xfId="12465"/>
    <cellStyle name="20% - Accent3 22 2 2" xfId="5153"/>
    <cellStyle name="20% - Accent3 22 3" xfId="9838"/>
    <cellStyle name="20% - Accent3 22 3 2" xfId="2557"/>
    <cellStyle name="20% - Accent3 22 4" xfId="8256"/>
    <cellStyle name="20% - Accent3 22 4 2" xfId="1021"/>
    <cellStyle name="20% - Accent3 22 5" xfId="6484"/>
    <cellStyle name="20% - Accent3 23" xfId="14245"/>
    <cellStyle name="20% - Accent3 23 2" xfId="12464"/>
    <cellStyle name="20% - Accent3 23 2 2" xfId="5152"/>
    <cellStyle name="20% - Accent3 23 3" xfId="9839"/>
    <cellStyle name="20% - Accent3 23 3 2" xfId="2558"/>
    <cellStyle name="20% - Accent3 23 4" xfId="8257"/>
    <cellStyle name="20% - Accent3 23 4 2" xfId="1022"/>
    <cellStyle name="20% - Accent3 23 5" xfId="6448"/>
    <cellStyle name="20% - Accent3 24" xfId="14180"/>
    <cellStyle name="20% - Accent3 24 2" xfId="12463"/>
    <cellStyle name="20% - Accent3 24 2 2" xfId="5151"/>
    <cellStyle name="20% - Accent3 24 3" xfId="9840"/>
    <cellStyle name="20% - Accent3 24 3 2" xfId="2559"/>
    <cellStyle name="20% - Accent3 24 4" xfId="8258"/>
    <cellStyle name="20% - Accent3 24 4 2" xfId="1023"/>
    <cellStyle name="20% - Accent3 24 5" xfId="6428"/>
    <cellStyle name="20% - Accent3 25" xfId="14115"/>
    <cellStyle name="20% - Accent3 25 2" xfId="12462"/>
    <cellStyle name="20% - Accent3 25 2 2" xfId="5150"/>
    <cellStyle name="20% - Accent3 25 3" xfId="9841"/>
    <cellStyle name="20% - Accent3 25 3 2" xfId="2560"/>
    <cellStyle name="20% - Accent3 25 4" xfId="8259"/>
    <cellStyle name="20% - Accent3 25 4 2" xfId="1024"/>
    <cellStyle name="20% - Accent3 25 5" xfId="6395"/>
    <cellStyle name="20% - Accent3 26" xfId="13639"/>
    <cellStyle name="20% - Accent3 26 2" xfId="12461"/>
    <cellStyle name="20% - Accent3 26 2 2" xfId="5149"/>
    <cellStyle name="20% - Accent3 26 3" xfId="9842"/>
    <cellStyle name="20% - Accent3 26 3 2" xfId="2561"/>
    <cellStyle name="20% - Accent3 26 4" xfId="8260"/>
    <cellStyle name="20% - Accent3 26 4 2" xfId="1025"/>
    <cellStyle name="20% - Accent3 26 5" xfId="5958"/>
    <cellStyle name="20% - Accent3 27" xfId="13453"/>
    <cellStyle name="20% - Accent3 27 2" xfId="12460"/>
    <cellStyle name="20% - Accent3 27 2 2" xfId="5148"/>
    <cellStyle name="20% - Accent3 27 3" xfId="9843"/>
    <cellStyle name="20% - Accent3 27 3 2" xfId="2562"/>
    <cellStyle name="20% - Accent3 27 4" xfId="8261"/>
    <cellStyle name="20% - Accent3 27 4 2" xfId="1026"/>
    <cellStyle name="20% - Accent3 27 5" xfId="5796"/>
    <cellStyle name="20% - Accent3 28" xfId="13103"/>
    <cellStyle name="20% - Accent3 28 2" xfId="12459"/>
    <cellStyle name="20% - Accent3 28 2 2" xfId="5147"/>
    <cellStyle name="20% - Accent3 28 3" xfId="9844"/>
    <cellStyle name="20% - Accent3 28 3 2" xfId="2563"/>
    <cellStyle name="20% - Accent3 28 4" xfId="8262"/>
    <cellStyle name="20% - Accent3 28 4 2" xfId="1027"/>
    <cellStyle name="20% - Accent3 28 5" xfId="5685"/>
    <cellStyle name="20% - Accent3 29" xfId="12492"/>
    <cellStyle name="20% - Accent3 29 2" xfId="5180"/>
    <cellStyle name="20% - Accent3 3" xfId="16111"/>
    <cellStyle name="20% - Accent3 3 2" xfId="14732"/>
    <cellStyle name="20% - Accent3 3 3" xfId="14731"/>
    <cellStyle name="20% - Accent3 30" xfId="9813"/>
    <cellStyle name="20% - Accent3 30 2" xfId="2532"/>
    <cellStyle name="20% - Accent3 31" xfId="8230"/>
    <cellStyle name="20% - Accent3 31 2" xfId="996"/>
    <cellStyle name="20% - Accent3 32" xfId="7254"/>
    <cellStyle name="20% - Accent3 4" xfId="16017"/>
    <cellStyle name="20% - Accent3 4 10" xfId="13999"/>
    <cellStyle name="20% - Accent3 4 10 2" xfId="12456"/>
    <cellStyle name="20% - Accent3 4 10 2 2" xfId="5144"/>
    <cellStyle name="20% - Accent3 4 10 3" xfId="9846"/>
    <cellStyle name="20% - Accent3 4 10 3 2" xfId="2565"/>
    <cellStyle name="20% - Accent3 4 10 4" xfId="8264"/>
    <cellStyle name="20% - Accent3 4 10 4 2" xfId="1029"/>
    <cellStyle name="20% - Accent3 4 10 5" xfId="6291"/>
    <cellStyle name="20% - Accent3 4 11" xfId="13686"/>
    <cellStyle name="20% - Accent3 4 11 2" xfId="12455"/>
    <cellStyle name="20% - Accent3 4 11 2 2" xfId="5143"/>
    <cellStyle name="20% - Accent3 4 11 3" xfId="9847"/>
    <cellStyle name="20% - Accent3 4 11 3 2" xfId="2566"/>
    <cellStyle name="20% - Accent3 4 11 4" xfId="8265"/>
    <cellStyle name="20% - Accent3 4 11 4 2" xfId="1030"/>
    <cellStyle name="20% - Accent3 4 11 5" xfId="6001"/>
    <cellStyle name="20% - Accent3 4 12" xfId="13467"/>
    <cellStyle name="20% - Accent3 4 12 2" xfId="12454"/>
    <cellStyle name="20% - Accent3 4 12 2 2" xfId="5142"/>
    <cellStyle name="20% - Accent3 4 12 3" xfId="9848"/>
    <cellStyle name="20% - Accent3 4 12 3 2" xfId="2567"/>
    <cellStyle name="20% - Accent3 4 12 4" xfId="8266"/>
    <cellStyle name="20% - Accent3 4 12 4 2" xfId="1031"/>
    <cellStyle name="20% - Accent3 4 12 5" xfId="5807"/>
    <cellStyle name="20% - Accent3 4 13" xfId="13066"/>
    <cellStyle name="20% - Accent3 4 13 2" xfId="12453"/>
    <cellStyle name="20% - Accent3 4 13 2 2" xfId="5141"/>
    <cellStyle name="20% - Accent3 4 13 3" xfId="9849"/>
    <cellStyle name="20% - Accent3 4 13 3 2" xfId="2568"/>
    <cellStyle name="20% - Accent3 4 13 4" xfId="8267"/>
    <cellStyle name="20% - Accent3 4 13 4 2" xfId="1032"/>
    <cellStyle name="20% - Accent3 4 13 5" xfId="5672"/>
    <cellStyle name="20% - Accent3 4 14" xfId="12457"/>
    <cellStyle name="20% - Accent3 4 14 2" xfId="5145"/>
    <cellStyle name="20% - Accent3 4 15" xfId="9845"/>
    <cellStyle name="20% - Accent3 4 15 2" xfId="2564"/>
    <cellStyle name="20% - Accent3 4 16" xfId="8263"/>
    <cellStyle name="20% - Accent3 4 16 2" xfId="1028"/>
    <cellStyle name="20% - Accent3 4 17" xfId="7204"/>
    <cellStyle name="20% - Accent3 4 2" xfId="15862"/>
    <cellStyle name="20% - Accent3 4 2 10" xfId="13637"/>
    <cellStyle name="20% - Accent3 4 2 10 2" xfId="12451"/>
    <cellStyle name="20% - Accent3 4 2 10 2 2" xfId="5139"/>
    <cellStyle name="20% - Accent3 4 2 10 3" xfId="9851"/>
    <cellStyle name="20% - Accent3 4 2 10 3 2" xfId="2570"/>
    <cellStyle name="20% - Accent3 4 2 10 4" xfId="8269"/>
    <cellStyle name="20% - Accent3 4 2 10 4 2" xfId="1034"/>
    <cellStyle name="20% - Accent3 4 2 10 5" xfId="5956"/>
    <cellStyle name="20% - Accent3 4 2 11" xfId="12964"/>
    <cellStyle name="20% - Accent3 4 2 11 2" xfId="12450"/>
    <cellStyle name="20% - Accent3 4 2 11 2 2" xfId="5138"/>
    <cellStyle name="20% - Accent3 4 2 11 3" xfId="9852"/>
    <cellStyle name="20% - Accent3 4 2 11 3 2" xfId="2571"/>
    <cellStyle name="20% - Accent3 4 2 11 4" xfId="8270"/>
    <cellStyle name="20% - Accent3 4 2 11 4 2" xfId="1035"/>
    <cellStyle name="20% - Accent3 4 2 11 5" xfId="5586"/>
    <cellStyle name="20% - Accent3 4 2 12" xfId="12452"/>
    <cellStyle name="20% - Accent3 4 2 12 2" xfId="5140"/>
    <cellStyle name="20% - Accent3 4 2 13" xfId="9850"/>
    <cellStyle name="20% - Accent3 4 2 13 2" xfId="2569"/>
    <cellStyle name="20% - Accent3 4 2 14" xfId="8268"/>
    <cellStyle name="20% - Accent3 4 2 14 2" xfId="1033"/>
    <cellStyle name="20% - Accent3 4 2 15" xfId="7119"/>
    <cellStyle name="20% - Accent3 4 2 2" xfId="15489"/>
    <cellStyle name="20% - Accent3 4 2 2 2" xfId="12449"/>
    <cellStyle name="20% - Accent3 4 2 2 2 2" xfId="5137"/>
    <cellStyle name="20% - Accent3 4 2 2 3" xfId="9853"/>
    <cellStyle name="20% - Accent3 4 2 2 3 2" xfId="2572"/>
    <cellStyle name="20% - Accent3 4 2 2 4" xfId="8271"/>
    <cellStyle name="20% - Accent3 4 2 2 4 2" xfId="1036"/>
    <cellStyle name="20% - Accent3 4 2 2 5" xfId="6857"/>
    <cellStyle name="20% - Accent3 4 2 3" xfId="15046"/>
    <cellStyle name="20% - Accent3 4 2 3 2" xfId="12448"/>
    <cellStyle name="20% - Accent3 4 2 3 2 2" xfId="5136"/>
    <cellStyle name="20% - Accent3 4 2 3 3" xfId="9854"/>
    <cellStyle name="20% - Accent3 4 2 3 3 2" xfId="2573"/>
    <cellStyle name="20% - Accent3 4 2 3 4" xfId="8272"/>
    <cellStyle name="20% - Accent3 4 2 3 4 2" xfId="1037"/>
    <cellStyle name="20% - Accent3 4 2 3 5" xfId="6663"/>
    <cellStyle name="20% - Accent3 4 2 4" xfId="14729"/>
    <cellStyle name="20% - Accent3 4 2 4 2" xfId="12447"/>
    <cellStyle name="20% - Accent3 4 2 4 2 2" xfId="5135"/>
    <cellStyle name="20% - Accent3 4 2 4 3" xfId="9855"/>
    <cellStyle name="20% - Accent3 4 2 4 3 2" xfId="2574"/>
    <cellStyle name="20% - Accent3 4 2 4 4" xfId="8273"/>
    <cellStyle name="20% - Accent3 4 2 4 4 2" xfId="1038"/>
    <cellStyle name="20% - Accent3 4 2 4 5" xfId="6529"/>
    <cellStyle name="20% - Accent3 4 2 5" xfId="14444"/>
    <cellStyle name="20% - Accent3 4 2 5 2" xfId="12446"/>
    <cellStyle name="20% - Accent3 4 2 5 2 2" xfId="5134"/>
    <cellStyle name="20% - Accent3 4 2 5 3" xfId="9856"/>
    <cellStyle name="20% - Accent3 4 2 5 3 2" xfId="2575"/>
    <cellStyle name="20% - Accent3 4 2 5 4" xfId="8274"/>
    <cellStyle name="20% - Accent3 4 2 5 4 2" xfId="1039"/>
    <cellStyle name="20% - Accent3 4 2 5 5" xfId="6485"/>
    <cellStyle name="20% - Accent3 4 2 6" xfId="14249"/>
    <cellStyle name="20% - Accent3 4 2 6 2" xfId="12445"/>
    <cellStyle name="20% - Accent3 4 2 6 2 2" xfId="5133"/>
    <cellStyle name="20% - Accent3 4 2 6 3" xfId="9857"/>
    <cellStyle name="20% - Accent3 4 2 6 3 2" xfId="2576"/>
    <cellStyle name="20% - Accent3 4 2 6 4" xfId="8275"/>
    <cellStyle name="20% - Accent3 4 2 6 4 2" xfId="1040"/>
    <cellStyle name="20% - Accent3 4 2 6 5" xfId="6449"/>
    <cellStyle name="20% - Accent3 4 2 7" xfId="14183"/>
    <cellStyle name="20% - Accent3 4 2 7 2" xfId="12444"/>
    <cellStyle name="20% - Accent3 4 2 7 2 2" xfId="5132"/>
    <cellStyle name="20% - Accent3 4 2 7 3" xfId="9858"/>
    <cellStyle name="20% - Accent3 4 2 7 3 2" xfId="2577"/>
    <cellStyle name="20% - Accent3 4 2 7 4" xfId="8276"/>
    <cellStyle name="20% - Accent3 4 2 7 4 2" xfId="1041"/>
    <cellStyle name="20% - Accent3 4 2 7 5" xfId="6429"/>
    <cellStyle name="20% - Accent3 4 2 8" xfId="13832"/>
    <cellStyle name="20% - Accent3 4 2 8 2" xfId="12443"/>
    <cellStyle name="20% - Accent3 4 2 8 2 2" xfId="5131"/>
    <cellStyle name="20% - Accent3 4 2 8 3" xfId="9859"/>
    <cellStyle name="20% - Accent3 4 2 8 3 2" xfId="2578"/>
    <cellStyle name="20% - Accent3 4 2 8 4" xfId="8277"/>
    <cellStyle name="20% - Accent3 4 2 8 4 2" xfId="1042"/>
    <cellStyle name="20% - Accent3 4 2 8 5" xfId="6138"/>
    <cellStyle name="20% - Accent3 4 2 9" xfId="13927"/>
    <cellStyle name="20% - Accent3 4 2 9 2" xfId="12442"/>
    <cellStyle name="20% - Accent3 4 2 9 2 2" xfId="5130"/>
    <cellStyle name="20% - Accent3 4 2 9 3" xfId="9860"/>
    <cellStyle name="20% - Accent3 4 2 9 3 2" xfId="2579"/>
    <cellStyle name="20% - Accent3 4 2 9 4" xfId="8278"/>
    <cellStyle name="20% - Accent3 4 2 9 4 2" xfId="1043"/>
    <cellStyle name="20% - Accent3 4 2 9 5" xfId="6229"/>
    <cellStyle name="20% - Accent3 4 3" xfId="15881"/>
    <cellStyle name="20% - Accent3 4 3 10" xfId="13694"/>
    <cellStyle name="20% - Accent3 4 3 10 2" xfId="12440"/>
    <cellStyle name="20% - Accent3 4 3 10 2 2" xfId="5128"/>
    <cellStyle name="20% - Accent3 4 3 10 3" xfId="9862"/>
    <cellStyle name="20% - Accent3 4 3 10 3 2" xfId="2581"/>
    <cellStyle name="20% - Accent3 4 3 10 4" xfId="8280"/>
    <cellStyle name="20% - Accent3 4 3 10 4 2" xfId="1045"/>
    <cellStyle name="20% - Accent3 4 3 10 5" xfId="6005"/>
    <cellStyle name="20% - Accent3 4 3 11" xfId="12979"/>
    <cellStyle name="20% - Accent3 4 3 11 2" xfId="12439"/>
    <cellStyle name="20% - Accent3 4 3 11 2 2" xfId="5127"/>
    <cellStyle name="20% - Accent3 4 3 11 3" xfId="9863"/>
    <cellStyle name="20% - Accent3 4 3 11 3 2" xfId="2582"/>
    <cellStyle name="20% - Accent3 4 3 11 4" xfId="8281"/>
    <cellStyle name="20% - Accent3 4 3 11 4 2" xfId="1046"/>
    <cellStyle name="20% - Accent3 4 3 11 5" xfId="5598"/>
    <cellStyle name="20% - Accent3 4 3 12" xfId="12441"/>
    <cellStyle name="20% - Accent3 4 3 12 2" xfId="5129"/>
    <cellStyle name="20% - Accent3 4 3 13" xfId="9861"/>
    <cellStyle name="20% - Accent3 4 3 13 2" xfId="2580"/>
    <cellStyle name="20% - Accent3 4 3 14" xfId="8279"/>
    <cellStyle name="20% - Accent3 4 3 14 2" xfId="1044"/>
    <cellStyle name="20% - Accent3 4 3 15" xfId="7131"/>
    <cellStyle name="20% - Accent3 4 3 2" xfId="15505"/>
    <cellStyle name="20% - Accent3 4 3 2 2" xfId="12438"/>
    <cellStyle name="20% - Accent3 4 3 2 2 2" xfId="5126"/>
    <cellStyle name="20% - Accent3 4 3 2 3" xfId="9864"/>
    <cellStyle name="20% - Accent3 4 3 2 3 2" xfId="2583"/>
    <cellStyle name="20% - Accent3 4 3 2 4" xfId="8282"/>
    <cellStyle name="20% - Accent3 4 3 2 4 2" xfId="1047"/>
    <cellStyle name="20% - Accent3 4 3 2 5" xfId="6870"/>
    <cellStyle name="20% - Accent3 4 3 3" xfId="15064"/>
    <cellStyle name="20% - Accent3 4 3 3 2" xfId="12437"/>
    <cellStyle name="20% - Accent3 4 3 3 2 2" xfId="5125"/>
    <cellStyle name="20% - Accent3 4 3 3 3" xfId="9865"/>
    <cellStyle name="20% - Accent3 4 3 3 3 2" xfId="2584"/>
    <cellStyle name="20% - Accent3 4 3 3 4" xfId="8283"/>
    <cellStyle name="20% - Accent3 4 3 3 4 2" xfId="1048"/>
    <cellStyle name="20% - Accent3 4 3 3 5" xfId="6675"/>
    <cellStyle name="20% - Accent3 4 3 4" xfId="14728"/>
    <cellStyle name="20% - Accent3 4 3 5" xfId="14447"/>
    <cellStyle name="20% - Accent3 4 3 6" xfId="14250"/>
    <cellStyle name="20% - Accent3 4 3 7" xfId="14184"/>
    <cellStyle name="20% - Accent3 4 3 8" xfId="13851"/>
    <cellStyle name="20% - Accent3 4 3 8 2" xfId="12432"/>
    <cellStyle name="20% - Accent3 4 3 8 2 2" xfId="5120"/>
    <cellStyle name="20% - Accent3 4 3 8 3" xfId="9866"/>
    <cellStyle name="20% - Accent3 4 3 8 3 2" xfId="2585"/>
    <cellStyle name="20% - Accent3 4 3 8 4" xfId="8284"/>
    <cellStyle name="20% - Accent3 4 3 8 4 2" xfId="1049"/>
    <cellStyle name="20% - Accent3 4 3 8 5" xfId="6156"/>
    <cellStyle name="20% - Accent3 4 3 9" xfId="14047"/>
    <cellStyle name="20% - Accent3 4 3 9 2" xfId="12431"/>
    <cellStyle name="20% - Accent3 4 3 9 2 2" xfId="5119"/>
    <cellStyle name="20% - Accent3 4 3 9 3" xfId="9867"/>
    <cellStyle name="20% - Accent3 4 3 9 3 2" xfId="2586"/>
    <cellStyle name="20% - Accent3 4 3 9 4" xfId="8285"/>
    <cellStyle name="20% - Accent3 4 3 9 4 2" xfId="1050"/>
    <cellStyle name="20% - Accent3 4 3 9 5" xfId="6330"/>
    <cellStyle name="20% - Accent3 4 4" xfId="15637"/>
    <cellStyle name="20% - Accent3 4 4 2" xfId="12430"/>
    <cellStyle name="20% - Accent3 4 4 2 2" xfId="5118"/>
    <cellStyle name="20% - Accent3 4 4 3" xfId="9868"/>
    <cellStyle name="20% - Accent3 4 4 3 2" xfId="2587"/>
    <cellStyle name="20% - Accent3 4 4 4" xfId="8286"/>
    <cellStyle name="20% - Accent3 4 4 4 2" xfId="1051"/>
    <cellStyle name="20% - Accent3 4 4 5" xfId="6960"/>
    <cellStyle name="20% - Accent3 4 5" xfId="15687"/>
    <cellStyle name="20% - Accent3 4 5 2" xfId="12429"/>
    <cellStyle name="20% - Accent3 4 5 2 2" xfId="5117"/>
    <cellStyle name="20% - Accent3 4 5 3" xfId="9869"/>
    <cellStyle name="20% - Accent3 4 5 3 2" xfId="2588"/>
    <cellStyle name="20% - Accent3 4 5 4" xfId="8287"/>
    <cellStyle name="20% - Accent3 4 5 4 2" xfId="1052"/>
    <cellStyle name="20% - Accent3 4 5 5" xfId="6967"/>
    <cellStyle name="20% - Accent3 4 6" xfId="14730"/>
    <cellStyle name="20% - Accent3 4 7" xfId="14443"/>
    <cellStyle name="20% - Accent3 4 8" xfId="14248"/>
    <cellStyle name="20% - Accent3 4 9" xfId="14182"/>
    <cellStyle name="20% - Accent3 5" xfId="15977"/>
    <cellStyle name="20% - Accent3 5 10" xfId="13946"/>
    <cellStyle name="20% - Accent3 5 10 2" xfId="12424"/>
    <cellStyle name="20% - Accent3 5 10 2 2" xfId="5112"/>
    <cellStyle name="20% - Accent3 5 10 3" xfId="9872"/>
    <cellStyle name="20% - Accent3 5 10 3 2" xfId="2590"/>
    <cellStyle name="20% - Accent3 5 10 4" xfId="8290"/>
    <cellStyle name="20% - Accent3 5 10 4 2" xfId="1054"/>
    <cellStyle name="20% - Accent3 5 10 5" xfId="6248"/>
    <cellStyle name="20% - Accent3 5 11" xfId="13669"/>
    <cellStyle name="20% - Accent3 5 11 2" xfId="12423"/>
    <cellStyle name="20% - Accent3 5 11 2 2" xfId="5111"/>
    <cellStyle name="20% - Accent3 5 11 3" xfId="9873"/>
    <cellStyle name="20% - Accent3 5 11 3 2" xfId="2591"/>
    <cellStyle name="20% - Accent3 5 11 4" xfId="8291"/>
    <cellStyle name="20% - Accent3 5 11 4 2" xfId="1055"/>
    <cellStyle name="20% - Accent3 5 11 5" xfId="5985"/>
    <cellStyle name="20% - Accent3 5 12" xfId="13460"/>
    <cellStyle name="20% - Accent3 5 12 2" xfId="12422"/>
    <cellStyle name="20% - Accent3 5 12 2 2" xfId="5110"/>
    <cellStyle name="20% - Accent3 5 12 3" xfId="9874"/>
    <cellStyle name="20% - Accent3 5 12 3 2" xfId="2592"/>
    <cellStyle name="20% - Accent3 5 12 4" xfId="8292"/>
    <cellStyle name="20% - Accent3 5 12 4 2" xfId="1056"/>
    <cellStyle name="20% - Accent3 5 12 5" xfId="5801"/>
    <cellStyle name="20% - Accent3 5 13" xfId="13041"/>
    <cellStyle name="20% - Accent3 5 13 2" xfId="12421"/>
    <cellStyle name="20% - Accent3 5 13 2 2" xfId="5109"/>
    <cellStyle name="20% - Accent3 5 13 3" xfId="9875"/>
    <cellStyle name="20% - Accent3 5 13 3 2" xfId="2593"/>
    <cellStyle name="20% - Accent3 5 13 4" xfId="8293"/>
    <cellStyle name="20% - Accent3 5 13 4 2" xfId="1057"/>
    <cellStyle name="20% - Accent3 5 13 5" xfId="5654"/>
    <cellStyle name="20% - Accent3 5 14" xfId="12425"/>
    <cellStyle name="20% - Accent3 5 14 2" xfId="5113"/>
    <cellStyle name="20% - Accent3 5 15" xfId="9871"/>
    <cellStyle name="20% - Accent3 5 15 2" xfId="2589"/>
    <cellStyle name="20% - Accent3 5 16" xfId="8289"/>
    <cellStyle name="20% - Accent3 5 16 2" xfId="1053"/>
    <cellStyle name="20% - Accent3 5 17" xfId="7186"/>
    <cellStyle name="20% - Accent3 5 2" xfId="15840"/>
    <cellStyle name="20% - Accent3 5 2 10" xfId="8294"/>
    <cellStyle name="20% - Accent3 5 2 10 2" xfId="1058"/>
    <cellStyle name="20% - Accent3 5 2 11" xfId="7098"/>
    <cellStyle name="20% - Accent3 5 2 2" xfId="15467"/>
    <cellStyle name="20% - Accent3 5 2 2 2" xfId="12419"/>
    <cellStyle name="20% - Accent3 5 2 2 2 2" xfId="5107"/>
    <cellStyle name="20% - Accent3 5 2 2 3" xfId="9877"/>
    <cellStyle name="20% - Accent3 5 2 2 3 2" xfId="2595"/>
    <cellStyle name="20% - Accent3 5 2 2 4" xfId="8295"/>
    <cellStyle name="20% - Accent3 5 2 2 4 2" xfId="1059"/>
    <cellStyle name="20% - Accent3 5 2 2 5" xfId="6836"/>
    <cellStyle name="20% - Accent3 5 2 3" xfId="15022"/>
    <cellStyle name="20% - Accent3 5 2 3 2" xfId="12418"/>
    <cellStyle name="20% - Accent3 5 2 3 2 2" xfId="5106"/>
    <cellStyle name="20% - Accent3 5 2 3 3" xfId="9878"/>
    <cellStyle name="20% - Accent3 5 2 3 3 2" xfId="2596"/>
    <cellStyle name="20% - Accent3 5 2 3 4" xfId="8296"/>
    <cellStyle name="20% - Accent3 5 2 3 4 2" xfId="1060"/>
    <cellStyle name="20% - Accent3 5 2 3 5" xfId="6640"/>
    <cellStyle name="20% - Accent3 5 2 4" xfId="13808"/>
    <cellStyle name="20% - Accent3 5 2 4 2" xfId="12417"/>
    <cellStyle name="20% - Accent3 5 2 4 2 2" xfId="5105"/>
    <cellStyle name="20% - Accent3 5 2 4 3" xfId="9879"/>
    <cellStyle name="20% - Accent3 5 2 4 3 2" xfId="2597"/>
    <cellStyle name="20% - Accent3 5 2 4 4" xfId="8297"/>
    <cellStyle name="20% - Accent3 5 2 4 4 2" xfId="1061"/>
    <cellStyle name="20% - Accent3 5 2 4 5" xfId="6115"/>
    <cellStyle name="20% - Accent3 5 2 5" xfId="13923"/>
    <cellStyle name="20% - Accent3 5 2 5 2" xfId="12416"/>
    <cellStyle name="20% - Accent3 5 2 5 2 2" xfId="5104"/>
    <cellStyle name="20% - Accent3 5 2 5 3" xfId="9880"/>
    <cellStyle name="20% - Accent3 5 2 5 3 2" xfId="2598"/>
    <cellStyle name="20% - Accent3 5 2 5 4" xfId="8298"/>
    <cellStyle name="20% - Accent3 5 2 5 4 2" xfId="1062"/>
    <cellStyle name="20% - Accent3 5 2 5 5" xfId="6225"/>
    <cellStyle name="20% - Accent3 5 2 6" xfId="13535"/>
    <cellStyle name="20% - Accent3 5 2 6 2" xfId="12415"/>
    <cellStyle name="20% - Accent3 5 2 6 2 2" xfId="5103"/>
    <cellStyle name="20% - Accent3 5 2 6 3" xfId="9881"/>
    <cellStyle name="20% - Accent3 5 2 6 3 2" xfId="2599"/>
    <cellStyle name="20% - Accent3 5 2 6 4" xfId="8299"/>
    <cellStyle name="20% - Accent3 5 2 6 4 2" xfId="1063"/>
    <cellStyle name="20% - Accent3 5 2 6 5" xfId="5867"/>
    <cellStyle name="20% - Accent3 5 2 7" xfId="12941"/>
    <cellStyle name="20% - Accent3 5 2 7 2" xfId="12414"/>
    <cellStyle name="20% - Accent3 5 2 7 2 2" xfId="5102"/>
    <cellStyle name="20% - Accent3 5 2 7 3" xfId="9882"/>
    <cellStyle name="20% - Accent3 5 2 7 3 2" xfId="2600"/>
    <cellStyle name="20% - Accent3 5 2 7 4" xfId="8300"/>
    <cellStyle name="20% - Accent3 5 2 7 4 2" xfId="1064"/>
    <cellStyle name="20% - Accent3 5 2 7 5" xfId="5563"/>
    <cellStyle name="20% - Accent3 5 2 8" xfId="12420"/>
    <cellStyle name="20% - Accent3 5 2 8 2" xfId="5108"/>
    <cellStyle name="20% - Accent3 5 2 9" xfId="9876"/>
    <cellStyle name="20% - Accent3 5 2 9 2" xfId="2594"/>
    <cellStyle name="20% - Accent3 5 3" xfId="15803"/>
    <cellStyle name="20% - Accent3 5 3 10" xfId="8301"/>
    <cellStyle name="20% - Accent3 5 3 10 2" xfId="1065"/>
    <cellStyle name="20% - Accent3 5 3 11" xfId="7063"/>
    <cellStyle name="20% - Accent3 5 3 2" xfId="15430"/>
    <cellStyle name="20% - Accent3 5 3 2 2" xfId="12412"/>
    <cellStyle name="20% - Accent3 5 3 2 2 2" xfId="5100"/>
    <cellStyle name="20% - Accent3 5 3 2 3" xfId="9884"/>
    <cellStyle name="20% - Accent3 5 3 2 3 2" xfId="2602"/>
    <cellStyle name="20% - Accent3 5 3 2 4" xfId="8302"/>
    <cellStyle name="20% - Accent3 5 3 2 4 2" xfId="1066"/>
    <cellStyle name="20% - Accent3 5 3 2 5" xfId="6801"/>
    <cellStyle name="20% - Accent3 5 3 3" xfId="14985"/>
    <cellStyle name="20% - Accent3 5 3 3 2" xfId="12411"/>
    <cellStyle name="20% - Accent3 5 3 3 2 2" xfId="5099"/>
    <cellStyle name="20% - Accent3 5 3 3 3" xfId="9885"/>
    <cellStyle name="20% - Accent3 5 3 3 3 2" xfId="2603"/>
    <cellStyle name="20% - Accent3 5 3 3 4" xfId="8303"/>
    <cellStyle name="20% - Accent3 5 3 3 4 2" xfId="1067"/>
    <cellStyle name="20% - Accent3 5 3 3 5" xfId="6603"/>
    <cellStyle name="20% - Accent3 5 3 4" xfId="13769"/>
    <cellStyle name="20% - Accent3 5 3 4 2" xfId="12410"/>
    <cellStyle name="20% - Accent3 5 3 4 2 2" xfId="5098"/>
    <cellStyle name="20% - Accent3 5 3 4 3" xfId="9886"/>
    <cellStyle name="20% - Accent3 5 3 4 3 2" xfId="2604"/>
    <cellStyle name="20% - Accent3 5 3 4 4" xfId="8304"/>
    <cellStyle name="20% - Accent3 5 3 4 4 2" xfId="1068"/>
    <cellStyle name="20% - Accent3 5 3 4 5" xfId="6076"/>
    <cellStyle name="20% - Accent3 5 3 5" xfId="14091"/>
    <cellStyle name="20% - Accent3 5 3 5 2" xfId="12409"/>
    <cellStyle name="20% - Accent3 5 3 5 2 2" xfId="5097"/>
    <cellStyle name="20% - Accent3 5 3 5 3" xfId="9887"/>
    <cellStyle name="20% - Accent3 5 3 5 3 2" xfId="2605"/>
    <cellStyle name="20% - Accent3 5 3 5 4" xfId="8305"/>
    <cellStyle name="20% - Accent3 5 3 5 4 2" xfId="1069"/>
    <cellStyle name="20% - Accent3 5 3 5 5" xfId="6372"/>
    <cellStyle name="20% - Accent3 5 3 6" xfId="13570"/>
    <cellStyle name="20% - Accent3 5 3 6 2" xfId="12408"/>
    <cellStyle name="20% - Accent3 5 3 6 2 2" xfId="5096"/>
    <cellStyle name="20% - Accent3 5 3 6 3" xfId="9888"/>
    <cellStyle name="20% - Accent3 5 3 6 3 2" xfId="2606"/>
    <cellStyle name="20% - Accent3 5 3 6 4" xfId="8306"/>
    <cellStyle name="20% - Accent3 5 3 6 4 2" xfId="1070"/>
    <cellStyle name="20% - Accent3 5 3 6 5" xfId="5896"/>
    <cellStyle name="20% - Accent3 5 3 7" xfId="12902"/>
    <cellStyle name="20% - Accent3 5 3 7 2" xfId="12407"/>
    <cellStyle name="20% - Accent3 5 3 7 2 2" xfId="5095"/>
    <cellStyle name="20% - Accent3 5 3 7 3" xfId="9889"/>
    <cellStyle name="20% - Accent3 5 3 7 3 2" xfId="2607"/>
    <cellStyle name="20% - Accent3 5 3 7 4" xfId="8307"/>
    <cellStyle name="20% - Accent3 5 3 7 4 2" xfId="1071"/>
    <cellStyle name="20% - Accent3 5 3 7 5" xfId="5526"/>
    <cellStyle name="20% - Accent3 5 3 8" xfId="12413"/>
    <cellStyle name="20% - Accent3 5 3 8 2" xfId="5101"/>
    <cellStyle name="20% - Accent3 5 3 9" xfId="9883"/>
    <cellStyle name="20% - Accent3 5 3 9 2" xfId="2601"/>
    <cellStyle name="20% - Accent3 5 4" xfId="15588"/>
    <cellStyle name="20% - Accent3 5 4 2" xfId="12406"/>
    <cellStyle name="20% - Accent3 5 4 2 2" xfId="5094"/>
    <cellStyle name="20% - Accent3 5 4 3" xfId="9890"/>
    <cellStyle name="20% - Accent3 5 4 3 2" xfId="2608"/>
    <cellStyle name="20% - Accent3 5 4 4" xfId="8308"/>
    <cellStyle name="20% - Accent3 5 4 4 2" xfId="1072"/>
    <cellStyle name="20% - Accent3 5 4 5" xfId="6935"/>
    <cellStyle name="20% - Accent3 5 5" xfId="15143"/>
    <cellStyle name="20% - Accent3 5 5 2" xfId="12405"/>
    <cellStyle name="20% - Accent3 5 5 2 2" xfId="5093"/>
    <cellStyle name="20% - Accent3 5 5 3" xfId="9891"/>
    <cellStyle name="20% - Accent3 5 5 3 2" xfId="2609"/>
    <cellStyle name="20% - Accent3 5 5 4" xfId="8309"/>
    <cellStyle name="20% - Accent3 5 5 4 2" xfId="1073"/>
    <cellStyle name="20% - Accent3 5 5 5" xfId="6731"/>
    <cellStyle name="20% - Accent3 5 6" xfId="14727"/>
    <cellStyle name="20% - Accent3 5 7" xfId="14450"/>
    <cellStyle name="20% - Accent3 5 8" xfId="14251"/>
    <cellStyle name="20% - Accent3 5 9" xfId="14185"/>
    <cellStyle name="20% - Accent3 6" xfId="15982"/>
    <cellStyle name="20% - Accent3 7" xfId="15928"/>
    <cellStyle name="20% - Accent3 7 10" xfId="12401"/>
    <cellStyle name="20% - Accent3 7 10 2" xfId="5089"/>
    <cellStyle name="20% - Accent3 7 11" xfId="9892"/>
    <cellStyle name="20% - Accent3 7 11 2" xfId="2610"/>
    <cellStyle name="20% - Accent3 7 12" xfId="8310"/>
    <cellStyle name="20% - Accent3 7 12 2" xfId="1074"/>
    <cellStyle name="20% - Accent3 7 13" xfId="7170"/>
    <cellStyle name="20% - Accent3 7 2" xfId="15819"/>
    <cellStyle name="20% - Accent3 7 2 10" xfId="8311"/>
    <cellStyle name="20% - Accent3 7 2 10 2" xfId="1075"/>
    <cellStyle name="20% - Accent3 7 2 11" xfId="7077"/>
    <cellStyle name="20% - Accent3 7 2 2" xfId="15446"/>
    <cellStyle name="20% - Accent3 7 2 2 2" xfId="12399"/>
    <cellStyle name="20% - Accent3 7 2 2 2 2" xfId="5087"/>
    <cellStyle name="20% - Accent3 7 2 2 3" xfId="9894"/>
    <cellStyle name="20% - Accent3 7 2 2 3 2" xfId="2612"/>
    <cellStyle name="20% - Accent3 7 2 2 4" xfId="8312"/>
    <cellStyle name="20% - Accent3 7 2 2 4 2" xfId="1076"/>
    <cellStyle name="20% - Accent3 7 2 2 5" xfId="6815"/>
    <cellStyle name="20% - Accent3 7 2 3" xfId="14999"/>
    <cellStyle name="20% - Accent3 7 2 3 2" xfId="12398"/>
    <cellStyle name="20% - Accent3 7 2 3 2 2" xfId="5086"/>
    <cellStyle name="20% - Accent3 7 2 3 3" xfId="9895"/>
    <cellStyle name="20% - Accent3 7 2 3 3 2" xfId="2613"/>
    <cellStyle name="20% - Accent3 7 2 3 4" xfId="8313"/>
    <cellStyle name="20% - Accent3 7 2 3 4 2" xfId="1077"/>
    <cellStyle name="20% - Accent3 7 2 3 5" xfId="6617"/>
    <cellStyle name="20% - Accent3 7 2 4" xfId="13785"/>
    <cellStyle name="20% - Accent3 7 2 4 2" xfId="12397"/>
    <cellStyle name="20% - Accent3 7 2 4 2 2" xfId="5085"/>
    <cellStyle name="20% - Accent3 7 2 4 3" xfId="9896"/>
    <cellStyle name="20% - Accent3 7 2 4 3 2" xfId="2614"/>
    <cellStyle name="20% - Accent3 7 2 4 4" xfId="8314"/>
    <cellStyle name="20% - Accent3 7 2 4 4 2" xfId="1078"/>
    <cellStyle name="20% - Accent3 7 2 4 5" xfId="6092"/>
    <cellStyle name="20% - Accent3 7 2 5" xfId="14080"/>
    <cellStyle name="20% - Accent3 7 2 5 2" xfId="12396"/>
    <cellStyle name="20% - Accent3 7 2 5 2 2" xfId="5084"/>
    <cellStyle name="20% - Accent3 7 2 5 3" xfId="9897"/>
    <cellStyle name="20% - Accent3 7 2 5 3 2" xfId="2615"/>
    <cellStyle name="20% - Accent3 7 2 5 4" xfId="8315"/>
    <cellStyle name="20% - Accent3 7 2 5 4 2" xfId="1079"/>
    <cellStyle name="20% - Accent3 7 2 5 5" xfId="6361"/>
    <cellStyle name="20% - Accent3 7 2 6" xfId="13685"/>
    <cellStyle name="20% - Accent3 7 2 6 2" xfId="12395"/>
    <cellStyle name="20% - Accent3 7 2 6 2 2" xfId="5083"/>
    <cellStyle name="20% - Accent3 7 2 6 3" xfId="9898"/>
    <cellStyle name="20% - Accent3 7 2 6 3 2" xfId="2616"/>
    <cellStyle name="20% - Accent3 7 2 6 4" xfId="8316"/>
    <cellStyle name="20% - Accent3 7 2 6 4 2" xfId="1080"/>
    <cellStyle name="20% - Accent3 7 2 6 5" xfId="6000"/>
    <cellStyle name="20% - Accent3 7 2 7" xfId="12918"/>
    <cellStyle name="20% - Accent3 7 2 7 2" xfId="12394"/>
    <cellStyle name="20% - Accent3 7 2 7 2 2" xfId="5082"/>
    <cellStyle name="20% - Accent3 7 2 7 3" xfId="9899"/>
    <cellStyle name="20% - Accent3 7 2 7 3 2" xfId="2617"/>
    <cellStyle name="20% - Accent3 7 2 7 4" xfId="8317"/>
    <cellStyle name="20% - Accent3 7 2 7 4 2" xfId="1081"/>
    <cellStyle name="20% - Accent3 7 2 7 5" xfId="5540"/>
    <cellStyle name="20% - Accent3 7 2 8" xfId="12400"/>
    <cellStyle name="20% - Accent3 7 2 8 2" xfId="5088"/>
    <cellStyle name="20% - Accent3 7 2 9" xfId="9893"/>
    <cellStyle name="20% - Accent3 7 2 9 2" xfId="2611"/>
    <cellStyle name="20% - Accent3 7 3" xfId="15787"/>
    <cellStyle name="20% - Accent3 7 3 10" xfId="8318"/>
    <cellStyle name="20% - Accent3 7 3 10 2" xfId="1082"/>
    <cellStyle name="20% - Accent3 7 3 11" xfId="7047"/>
    <cellStyle name="20% - Accent3 7 3 2" xfId="15414"/>
    <cellStyle name="20% - Accent3 7 3 2 2" xfId="12392"/>
    <cellStyle name="20% - Accent3 7 3 2 2 2" xfId="5080"/>
    <cellStyle name="20% - Accent3 7 3 2 3" xfId="9901"/>
    <cellStyle name="20% - Accent3 7 3 2 3 2" xfId="2619"/>
    <cellStyle name="20% - Accent3 7 3 2 4" xfId="8319"/>
    <cellStyle name="20% - Accent3 7 3 2 4 2" xfId="1083"/>
    <cellStyle name="20% - Accent3 7 3 2 5" xfId="6785"/>
    <cellStyle name="20% - Accent3 7 3 3" xfId="14969"/>
    <cellStyle name="20% - Accent3 7 3 3 2" xfId="12391"/>
    <cellStyle name="20% - Accent3 7 3 3 2 2" xfId="5079"/>
    <cellStyle name="20% - Accent3 7 3 3 3" xfId="9902"/>
    <cellStyle name="20% - Accent3 7 3 3 3 2" xfId="2620"/>
    <cellStyle name="20% - Accent3 7 3 3 4" xfId="8320"/>
    <cellStyle name="20% - Accent3 7 3 3 4 2" xfId="1084"/>
    <cellStyle name="20% - Accent3 7 3 3 5" xfId="6587"/>
    <cellStyle name="20% - Accent3 7 3 4" xfId="13753"/>
    <cellStyle name="20% - Accent3 7 3 4 2" xfId="12390"/>
    <cellStyle name="20% - Accent3 7 3 4 2 2" xfId="5078"/>
    <cellStyle name="20% - Accent3 7 3 4 3" xfId="9903"/>
    <cellStyle name="20% - Accent3 7 3 4 3 2" xfId="2621"/>
    <cellStyle name="20% - Accent3 7 3 4 4" xfId="8321"/>
    <cellStyle name="20% - Accent3 7 3 4 4 2" xfId="1085"/>
    <cellStyle name="20% - Accent3 7 3 4 5" xfId="6060"/>
    <cellStyle name="20% - Accent3 7 3 5" xfId="13530"/>
    <cellStyle name="20% - Accent3 7 3 5 2" xfId="12389"/>
    <cellStyle name="20% - Accent3 7 3 5 2 2" xfId="5077"/>
    <cellStyle name="20% - Accent3 7 3 5 3" xfId="9904"/>
    <cellStyle name="20% - Accent3 7 3 5 3 2" xfId="2622"/>
    <cellStyle name="20% - Accent3 7 3 5 4" xfId="8322"/>
    <cellStyle name="20% - Accent3 7 3 5 4 2" xfId="1086"/>
    <cellStyle name="20% - Accent3 7 3 5 5" xfId="5862"/>
    <cellStyle name="20% - Accent3 7 3 6" xfId="13416"/>
    <cellStyle name="20% - Accent3 7 3 6 2" xfId="12388"/>
    <cellStyle name="20% - Accent3 7 3 6 2 2" xfId="5076"/>
    <cellStyle name="20% - Accent3 7 3 6 3" xfId="9905"/>
    <cellStyle name="20% - Accent3 7 3 6 3 2" xfId="2623"/>
    <cellStyle name="20% - Accent3 7 3 6 4" xfId="8323"/>
    <cellStyle name="20% - Accent3 7 3 6 4 2" xfId="1087"/>
    <cellStyle name="20% - Accent3 7 3 6 5" xfId="5770"/>
    <cellStyle name="20% - Accent3 7 3 7" xfId="12886"/>
    <cellStyle name="20% - Accent3 7 3 7 2" xfId="12387"/>
    <cellStyle name="20% - Accent3 7 3 7 2 2" xfId="5075"/>
    <cellStyle name="20% - Accent3 7 3 7 3" xfId="9906"/>
    <cellStyle name="20% - Accent3 7 3 7 3 2" xfId="2624"/>
    <cellStyle name="20% - Accent3 7 3 7 4" xfId="8324"/>
    <cellStyle name="20% - Accent3 7 3 7 4 2" xfId="1088"/>
    <cellStyle name="20% - Accent3 7 3 7 5" xfId="5510"/>
    <cellStyle name="20% - Accent3 7 3 8" xfId="12393"/>
    <cellStyle name="20% - Accent3 7 3 8 2" xfId="5081"/>
    <cellStyle name="20% - Accent3 7 3 9" xfId="9900"/>
    <cellStyle name="20% - Accent3 7 3 9 2" xfId="2618"/>
    <cellStyle name="20% - Accent3 7 4" xfId="15550"/>
    <cellStyle name="20% - Accent3 7 4 2" xfId="12386"/>
    <cellStyle name="20% - Accent3 7 4 2 2" xfId="5074"/>
    <cellStyle name="20% - Accent3 7 4 3" xfId="9909"/>
    <cellStyle name="20% - Accent3 7 4 3 2" xfId="2627"/>
    <cellStyle name="20% - Accent3 7 4 4" xfId="8328"/>
    <cellStyle name="20% - Accent3 7 4 4 2" xfId="1092"/>
    <cellStyle name="20% - Accent3 7 4 5" xfId="6913"/>
    <cellStyle name="20% - Accent3 7 5" xfId="15108"/>
    <cellStyle name="20% - Accent3 7 5 2" xfId="12385"/>
    <cellStyle name="20% - Accent3 7 5 2 2" xfId="5073"/>
    <cellStyle name="20% - Accent3 7 5 3" xfId="9913"/>
    <cellStyle name="20% - Accent3 7 5 3 2" xfId="2631"/>
    <cellStyle name="20% - Accent3 7 5 4" xfId="8332"/>
    <cellStyle name="20% - Accent3 7 5 4 2" xfId="1096"/>
    <cellStyle name="20% - Accent3 7 5 5" xfId="6715"/>
    <cellStyle name="20% - Accent3 7 6" xfId="13899"/>
    <cellStyle name="20% - Accent3 7 6 2" xfId="12384"/>
    <cellStyle name="20% - Accent3 7 6 2 2" xfId="5072"/>
    <cellStyle name="20% - Accent3 7 6 3" xfId="9914"/>
    <cellStyle name="20% - Accent3 7 6 3 2" xfId="2632"/>
    <cellStyle name="20% - Accent3 7 6 4" xfId="8333"/>
    <cellStyle name="20% - Accent3 7 6 4 2" xfId="1097"/>
    <cellStyle name="20% - Accent3 7 6 5" xfId="6204"/>
    <cellStyle name="20% - Accent3 7 7" xfId="14009"/>
    <cellStyle name="20% - Accent3 7 7 2" xfId="12383"/>
    <cellStyle name="20% - Accent3 7 7 2 2" xfId="5071"/>
    <cellStyle name="20% - Accent3 7 7 3" xfId="9915"/>
    <cellStyle name="20% - Accent3 7 7 3 2" xfId="2633"/>
    <cellStyle name="20% - Accent3 7 7 4" xfId="8334"/>
    <cellStyle name="20% - Accent3 7 7 4 2" xfId="1098"/>
    <cellStyle name="20% - Accent3 7 7 5" xfId="6299"/>
    <cellStyle name="20% - Accent3 7 8" xfId="13572"/>
    <cellStyle name="20% - Accent3 7 8 2" xfId="12382"/>
    <cellStyle name="20% - Accent3 7 8 2 2" xfId="5070"/>
    <cellStyle name="20% - Accent3 7 8 3" xfId="9916"/>
    <cellStyle name="20% - Accent3 7 8 3 2" xfId="2634"/>
    <cellStyle name="20% - Accent3 7 8 4" xfId="8335"/>
    <cellStyle name="20% - Accent3 7 8 4 2" xfId="1099"/>
    <cellStyle name="20% - Accent3 7 8 5" xfId="5898"/>
    <cellStyle name="20% - Accent3 7 9" xfId="13023"/>
    <cellStyle name="20% - Accent3 7 9 2" xfId="12381"/>
    <cellStyle name="20% - Accent3 7 9 2 2" xfId="5069"/>
    <cellStyle name="20% - Accent3 7 9 3" xfId="9917"/>
    <cellStyle name="20% - Accent3 7 9 3 2" xfId="2635"/>
    <cellStyle name="20% - Accent3 7 9 4" xfId="8336"/>
    <cellStyle name="20% - Accent3 7 9 4 2" xfId="1100"/>
    <cellStyle name="20% - Accent3 7 9 5" xfId="5638"/>
    <cellStyle name="20% - Accent3 8" xfId="15909"/>
    <cellStyle name="20% - Accent3 8 10" xfId="8337"/>
    <cellStyle name="20% - Accent3 8 10 2" xfId="1101"/>
    <cellStyle name="20% - Accent3 8 11" xfId="7157"/>
    <cellStyle name="20% - Accent3 8 2" xfId="15533"/>
    <cellStyle name="20% - Accent3 8 2 2" xfId="12379"/>
    <cellStyle name="20% - Accent3 8 2 2 2" xfId="5067"/>
    <cellStyle name="20% - Accent3 8 2 3" xfId="9919"/>
    <cellStyle name="20% - Accent3 8 2 3 2" xfId="2637"/>
    <cellStyle name="20% - Accent3 8 2 4" xfId="8338"/>
    <cellStyle name="20% - Accent3 8 2 4 2" xfId="1102"/>
    <cellStyle name="20% - Accent3 8 2 5" xfId="6897"/>
    <cellStyle name="20% - Accent3 8 3" xfId="15091"/>
    <cellStyle name="20% - Accent3 8 3 2" xfId="12378"/>
    <cellStyle name="20% - Accent3 8 3 2 2" xfId="5066"/>
    <cellStyle name="20% - Accent3 8 3 3" xfId="9920"/>
    <cellStyle name="20% - Accent3 8 3 3 2" xfId="2638"/>
    <cellStyle name="20% - Accent3 8 3 4" xfId="8339"/>
    <cellStyle name="20% - Accent3 8 3 4 2" xfId="1103"/>
    <cellStyle name="20% - Accent3 8 3 5" xfId="6701"/>
    <cellStyle name="20% - Accent3 8 4" xfId="13879"/>
    <cellStyle name="20% - Accent3 8 4 2" xfId="12377"/>
    <cellStyle name="20% - Accent3 8 4 2 2" xfId="5065"/>
    <cellStyle name="20% - Accent3 8 4 3" xfId="9921"/>
    <cellStyle name="20% - Accent3 8 4 3 2" xfId="2639"/>
    <cellStyle name="20% - Accent3 8 4 4" xfId="8340"/>
    <cellStyle name="20% - Accent3 8 4 4 2" xfId="1104"/>
    <cellStyle name="20% - Accent3 8 4 5" xfId="6184"/>
    <cellStyle name="20% - Accent3 8 5" xfId="14033"/>
    <cellStyle name="20% - Accent3 8 5 2" xfId="12376"/>
    <cellStyle name="20% - Accent3 8 5 2 2" xfId="5064"/>
    <cellStyle name="20% - Accent3 8 5 3" xfId="9922"/>
    <cellStyle name="20% - Accent3 8 5 3 2" xfId="2640"/>
    <cellStyle name="20% - Accent3 8 5 4" xfId="8341"/>
    <cellStyle name="20% - Accent3 8 5 4 2" xfId="1105"/>
    <cellStyle name="20% - Accent3 8 5 5" xfId="6316"/>
    <cellStyle name="20% - Accent3 8 6" xfId="14010"/>
    <cellStyle name="20% - Accent3 8 6 2" xfId="12375"/>
    <cellStyle name="20% - Accent3 8 6 2 2" xfId="5063"/>
    <cellStyle name="20% - Accent3 8 6 3" xfId="9923"/>
    <cellStyle name="20% - Accent3 8 6 3 2" xfId="2641"/>
    <cellStyle name="20% - Accent3 8 6 4" xfId="8342"/>
    <cellStyle name="20% - Accent3 8 6 4 2" xfId="1106"/>
    <cellStyle name="20% - Accent3 8 6 5" xfId="6300"/>
    <cellStyle name="20% - Accent3 8 7" xfId="13006"/>
    <cellStyle name="20% - Accent3 8 7 2" xfId="12374"/>
    <cellStyle name="20% - Accent3 8 7 2 2" xfId="5062"/>
    <cellStyle name="20% - Accent3 8 7 3" xfId="9924"/>
    <cellStyle name="20% - Accent3 8 7 3 2" xfId="2642"/>
    <cellStyle name="20% - Accent3 8 7 4" xfId="8343"/>
    <cellStyle name="20% - Accent3 8 7 4 2" xfId="1107"/>
    <cellStyle name="20% - Accent3 8 7 5" xfId="5624"/>
    <cellStyle name="20% - Accent3 8 8" xfId="12380"/>
    <cellStyle name="20% - Accent3 8 8 2" xfId="5068"/>
    <cellStyle name="20% - Accent3 8 9" xfId="9918"/>
    <cellStyle name="20% - Accent3 8 9 2" xfId="2636"/>
    <cellStyle name="20% - Accent3 9" xfId="15889"/>
    <cellStyle name="20% - Accent3 9 10" xfId="8344"/>
    <cellStyle name="20% - Accent3 9 10 2" xfId="1108"/>
    <cellStyle name="20% - Accent3 9 11" xfId="7139"/>
    <cellStyle name="20% - Accent3 9 2" xfId="15513"/>
    <cellStyle name="20% - Accent3 9 2 2" xfId="12372"/>
    <cellStyle name="20% - Accent3 9 2 2 2" xfId="5060"/>
    <cellStyle name="20% - Accent3 9 2 3" xfId="9926"/>
    <cellStyle name="20% - Accent3 9 2 3 2" xfId="2644"/>
    <cellStyle name="20% - Accent3 9 2 4" xfId="8345"/>
    <cellStyle name="20% - Accent3 9 2 4 2" xfId="1109"/>
    <cellStyle name="20% - Accent3 9 2 5" xfId="6878"/>
    <cellStyle name="20% - Accent3 9 3" xfId="15072"/>
    <cellStyle name="20% - Accent3 9 3 2" xfId="12371"/>
    <cellStyle name="20% - Accent3 9 3 2 2" xfId="5059"/>
    <cellStyle name="20% - Accent3 9 3 3" xfId="9927"/>
    <cellStyle name="20% - Accent3 9 3 3 2" xfId="2645"/>
    <cellStyle name="20% - Accent3 9 3 4" xfId="8347"/>
    <cellStyle name="20% - Accent3 9 3 4 2" xfId="1110"/>
    <cellStyle name="20% - Accent3 9 3 5" xfId="6683"/>
    <cellStyle name="20% - Accent3 9 4" xfId="13859"/>
    <cellStyle name="20% - Accent3 9 4 2" xfId="12370"/>
    <cellStyle name="20% - Accent3 9 4 2 2" xfId="5058"/>
    <cellStyle name="20% - Accent3 9 4 3" xfId="9928"/>
    <cellStyle name="20% - Accent3 9 4 3 2" xfId="2646"/>
    <cellStyle name="20% - Accent3 9 4 4" xfId="8348"/>
    <cellStyle name="20% - Accent3 9 4 4 2" xfId="1111"/>
    <cellStyle name="20% - Accent3 9 4 5" xfId="6164"/>
    <cellStyle name="20% - Accent3 9 5" xfId="14043"/>
    <cellStyle name="20% - Accent3 9 5 2" xfId="12369"/>
    <cellStyle name="20% - Accent3 9 5 2 2" xfId="5057"/>
    <cellStyle name="20% - Accent3 9 5 3" xfId="9929"/>
    <cellStyle name="20% - Accent3 9 5 3 2" xfId="2647"/>
    <cellStyle name="20% - Accent3 9 5 4" xfId="8349"/>
    <cellStyle name="20% - Accent3 9 5 4 2" xfId="1112"/>
    <cellStyle name="20% - Accent3 9 5 5" xfId="6326"/>
    <cellStyle name="20% - Accent3 9 6" xfId="13586"/>
    <cellStyle name="20% - Accent3 9 6 2" xfId="12368"/>
    <cellStyle name="20% - Accent3 9 6 2 2" xfId="5056"/>
    <cellStyle name="20% - Accent3 9 6 3" xfId="9930"/>
    <cellStyle name="20% - Accent3 9 6 3 2" xfId="2648"/>
    <cellStyle name="20% - Accent3 9 6 4" xfId="8350"/>
    <cellStyle name="20% - Accent3 9 6 4 2" xfId="1113"/>
    <cellStyle name="20% - Accent3 9 6 5" xfId="5909"/>
    <cellStyle name="20% - Accent3 9 7" xfId="12987"/>
    <cellStyle name="20% - Accent3 9 7 2" xfId="12367"/>
    <cellStyle name="20% - Accent3 9 7 2 2" xfId="5055"/>
    <cellStyle name="20% - Accent3 9 7 3" xfId="9931"/>
    <cellStyle name="20% - Accent3 9 7 3 2" xfId="2649"/>
    <cellStyle name="20% - Accent3 9 7 4" xfId="8351"/>
    <cellStyle name="20% - Accent3 9 7 4 2" xfId="1114"/>
    <cellStyle name="20% - Accent3 9 7 5" xfId="5606"/>
    <cellStyle name="20% - Accent3 9 8" xfId="12373"/>
    <cellStyle name="20% - Accent3 9 8 2" xfId="5061"/>
    <cellStyle name="20% - Accent3 9 9" xfId="9925"/>
    <cellStyle name="20% - Accent3 9 9 2" xfId="2643"/>
    <cellStyle name="20% - Accent4" xfId="16449" builtinId="42" customBuiltin="1"/>
    <cellStyle name="20% - Accent4 10" xfId="15759"/>
    <cellStyle name="20% - Accent4 10 10" xfId="8353"/>
    <cellStyle name="20% - Accent4 10 10 2" xfId="1116"/>
    <cellStyle name="20% - Accent4 10 11" xfId="7019"/>
    <cellStyle name="20% - Accent4 10 2" xfId="15389"/>
    <cellStyle name="20% - Accent4 10 2 2" xfId="12364"/>
    <cellStyle name="20% - Accent4 10 2 2 2" xfId="5052"/>
    <cellStyle name="20% - Accent4 10 2 3" xfId="9934"/>
    <cellStyle name="20% - Accent4 10 2 3 2" xfId="2652"/>
    <cellStyle name="20% - Accent4 10 2 4" xfId="8354"/>
    <cellStyle name="20% - Accent4 10 2 4 2" xfId="1117"/>
    <cellStyle name="20% - Accent4 10 2 5" xfId="6760"/>
    <cellStyle name="20% - Accent4 10 3" xfId="14941"/>
    <cellStyle name="20% - Accent4 10 3 2" xfId="12363"/>
    <cellStyle name="20% - Accent4 10 3 2 2" xfId="5051"/>
    <cellStyle name="20% - Accent4 10 3 3" xfId="9935"/>
    <cellStyle name="20% - Accent4 10 3 3 2" xfId="2653"/>
    <cellStyle name="20% - Accent4 10 3 4" xfId="8355"/>
    <cellStyle name="20% - Accent4 10 3 4 2" xfId="1118"/>
    <cellStyle name="20% - Accent4 10 3 5" xfId="6559"/>
    <cellStyle name="20% - Accent4 10 4" xfId="13725"/>
    <cellStyle name="20% - Accent4 10 4 2" xfId="12362"/>
    <cellStyle name="20% - Accent4 10 4 2 2" xfId="5050"/>
    <cellStyle name="20% - Accent4 10 4 3" xfId="9936"/>
    <cellStyle name="20% - Accent4 10 4 3 2" xfId="2654"/>
    <cellStyle name="20% - Accent4 10 4 4" xfId="8356"/>
    <cellStyle name="20% - Accent4 10 4 4 2" xfId="1119"/>
    <cellStyle name="20% - Accent4 10 4 5" xfId="6032"/>
    <cellStyle name="20% - Accent4 10 5" xfId="13502"/>
    <cellStyle name="20% - Accent4 10 5 2" xfId="12361"/>
    <cellStyle name="20% - Accent4 10 5 2 2" xfId="5049"/>
    <cellStyle name="20% - Accent4 10 5 3" xfId="9937"/>
    <cellStyle name="20% - Accent4 10 5 3 2" xfId="2655"/>
    <cellStyle name="20% - Accent4 10 5 4" xfId="8357"/>
    <cellStyle name="20% - Accent4 10 5 4 2" xfId="1120"/>
    <cellStyle name="20% - Accent4 10 5 5" xfId="5834"/>
    <cellStyle name="20% - Accent4 10 6" xfId="13388"/>
    <cellStyle name="20% - Accent4 10 6 2" xfId="12360"/>
    <cellStyle name="20% - Accent4 10 6 2 2" xfId="5048"/>
    <cellStyle name="20% - Accent4 10 6 3" xfId="9938"/>
    <cellStyle name="20% - Accent4 10 6 3 2" xfId="2656"/>
    <cellStyle name="20% - Accent4 10 6 4" xfId="8358"/>
    <cellStyle name="20% - Accent4 10 6 4 2" xfId="1121"/>
    <cellStyle name="20% - Accent4 10 6 5" xfId="5742"/>
    <cellStyle name="20% - Accent4 10 7" xfId="12858"/>
    <cellStyle name="20% - Accent4 10 7 2" xfId="12359"/>
    <cellStyle name="20% - Accent4 10 7 2 2" xfId="5047"/>
    <cellStyle name="20% - Accent4 10 7 3" xfId="9939"/>
    <cellStyle name="20% - Accent4 10 7 3 2" xfId="2657"/>
    <cellStyle name="20% - Accent4 10 7 4" xfId="8359"/>
    <cellStyle name="20% - Accent4 10 7 4 2" xfId="1122"/>
    <cellStyle name="20% - Accent4 10 7 5" xfId="5482"/>
    <cellStyle name="20% - Accent4 10 8" xfId="12365"/>
    <cellStyle name="20% - Accent4 10 8 2" xfId="5053"/>
    <cellStyle name="20% - Accent4 10 9" xfId="9933"/>
    <cellStyle name="20% - Accent4 10 9 2" xfId="2651"/>
    <cellStyle name="20% - Accent4 11" xfId="15749"/>
    <cellStyle name="20% - Accent4 11 10" xfId="8360"/>
    <cellStyle name="20% - Accent4 11 10 2" xfId="1123"/>
    <cellStyle name="20% - Accent4 11 11" xfId="7009"/>
    <cellStyle name="20% - Accent4 11 2" xfId="15379"/>
    <cellStyle name="20% - Accent4 11 2 2" xfId="12357"/>
    <cellStyle name="20% - Accent4 11 2 2 2" xfId="5045"/>
    <cellStyle name="20% - Accent4 11 2 3" xfId="9941"/>
    <cellStyle name="20% - Accent4 11 2 3 2" xfId="2659"/>
    <cellStyle name="20% - Accent4 11 2 4" xfId="8361"/>
    <cellStyle name="20% - Accent4 11 2 4 2" xfId="1124"/>
    <cellStyle name="20% - Accent4 11 2 5" xfId="6750"/>
    <cellStyle name="20% - Accent4 11 3" xfId="14931"/>
    <cellStyle name="20% - Accent4 11 3 2" xfId="12356"/>
    <cellStyle name="20% - Accent4 11 3 2 2" xfId="5044"/>
    <cellStyle name="20% - Accent4 11 3 3" xfId="9942"/>
    <cellStyle name="20% - Accent4 11 3 3 2" xfId="2660"/>
    <cellStyle name="20% - Accent4 11 3 4" xfId="8362"/>
    <cellStyle name="20% - Accent4 11 3 4 2" xfId="1125"/>
    <cellStyle name="20% - Accent4 11 3 5" xfId="6549"/>
    <cellStyle name="20% - Accent4 11 4" xfId="13715"/>
    <cellStyle name="20% - Accent4 11 4 2" xfId="12355"/>
    <cellStyle name="20% - Accent4 11 4 2 2" xfId="5043"/>
    <cellStyle name="20% - Accent4 11 4 3" xfId="9943"/>
    <cellStyle name="20% - Accent4 11 4 3 2" xfId="2661"/>
    <cellStyle name="20% - Accent4 11 4 4" xfId="8363"/>
    <cellStyle name="20% - Accent4 11 4 4 2" xfId="1126"/>
    <cellStyle name="20% - Accent4 11 4 5" xfId="6022"/>
    <cellStyle name="20% - Accent4 11 5" xfId="13492"/>
    <cellStyle name="20% - Accent4 11 5 2" xfId="12354"/>
    <cellStyle name="20% - Accent4 11 5 2 2" xfId="5042"/>
    <cellStyle name="20% - Accent4 11 5 3" xfId="9944"/>
    <cellStyle name="20% - Accent4 11 5 3 2" xfId="2662"/>
    <cellStyle name="20% - Accent4 11 5 4" xfId="8364"/>
    <cellStyle name="20% - Accent4 11 5 4 2" xfId="1127"/>
    <cellStyle name="20% - Accent4 11 5 5" xfId="5824"/>
    <cellStyle name="20% - Accent4 11 6" xfId="13378"/>
    <cellStyle name="20% - Accent4 11 6 2" xfId="12353"/>
    <cellStyle name="20% - Accent4 11 6 2 2" xfId="5041"/>
    <cellStyle name="20% - Accent4 11 6 3" xfId="9945"/>
    <cellStyle name="20% - Accent4 11 6 3 2" xfId="2663"/>
    <cellStyle name="20% - Accent4 11 6 4" xfId="8365"/>
    <cellStyle name="20% - Accent4 11 6 4 2" xfId="1128"/>
    <cellStyle name="20% - Accent4 11 6 5" xfId="5732"/>
    <cellStyle name="20% - Accent4 11 7" xfId="12848"/>
    <cellStyle name="20% - Accent4 11 7 2" xfId="12352"/>
    <cellStyle name="20% - Accent4 11 7 2 2" xfId="5040"/>
    <cellStyle name="20% - Accent4 11 7 3" xfId="9946"/>
    <cellStyle name="20% - Accent4 11 7 3 2" xfId="2664"/>
    <cellStyle name="20% - Accent4 11 7 4" xfId="8366"/>
    <cellStyle name="20% - Accent4 11 7 4 2" xfId="1129"/>
    <cellStyle name="20% - Accent4 11 7 5" xfId="5472"/>
    <cellStyle name="20% - Accent4 11 8" xfId="12358"/>
    <cellStyle name="20% - Accent4 11 8 2" xfId="5046"/>
    <cellStyle name="20% - Accent4 11 9" xfId="9940"/>
    <cellStyle name="20% - Accent4 11 9 2" xfId="2658"/>
    <cellStyle name="20% - Accent4 12" xfId="15740"/>
    <cellStyle name="20% - Accent4 12 10" xfId="8367"/>
    <cellStyle name="20% - Accent4 12 10 2" xfId="1130"/>
    <cellStyle name="20% - Accent4 12 11" xfId="7000"/>
    <cellStyle name="20% - Accent4 12 2" xfId="15370"/>
    <cellStyle name="20% - Accent4 12 2 2" xfId="12350"/>
    <cellStyle name="20% - Accent4 12 2 2 2" xfId="5038"/>
    <cellStyle name="20% - Accent4 12 2 3" xfId="9948"/>
    <cellStyle name="20% - Accent4 12 2 3 2" xfId="2666"/>
    <cellStyle name="20% - Accent4 12 2 4" xfId="8368"/>
    <cellStyle name="20% - Accent4 12 2 4 2" xfId="1131"/>
    <cellStyle name="20% - Accent4 12 2 5" xfId="6741"/>
    <cellStyle name="20% - Accent4 12 3" xfId="14922"/>
    <cellStyle name="20% - Accent4 12 3 2" xfId="12349"/>
    <cellStyle name="20% - Accent4 12 3 2 2" xfId="5037"/>
    <cellStyle name="20% - Accent4 12 3 3" xfId="9949"/>
    <cellStyle name="20% - Accent4 12 3 3 2" xfId="2667"/>
    <cellStyle name="20% - Accent4 12 3 4" xfId="8369"/>
    <cellStyle name="20% - Accent4 12 3 4 2" xfId="1132"/>
    <cellStyle name="20% - Accent4 12 3 5" xfId="6540"/>
    <cellStyle name="20% - Accent4 12 4" xfId="13706"/>
    <cellStyle name="20% - Accent4 12 4 2" xfId="12348"/>
    <cellStyle name="20% - Accent4 12 4 2 2" xfId="5036"/>
    <cellStyle name="20% - Accent4 12 4 3" xfId="9950"/>
    <cellStyle name="20% - Accent4 12 4 3 2" xfId="2668"/>
    <cellStyle name="20% - Accent4 12 4 4" xfId="8370"/>
    <cellStyle name="20% - Accent4 12 4 4 2" xfId="1133"/>
    <cellStyle name="20% - Accent4 12 4 5" xfId="6013"/>
    <cellStyle name="20% - Accent4 12 5" xfId="13483"/>
    <cellStyle name="20% - Accent4 12 5 2" xfId="12347"/>
    <cellStyle name="20% - Accent4 12 5 2 2" xfId="5035"/>
    <cellStyle name="20% - Accent4 12 5 3" xfId="9951"/>
    <cellStyle name="20% - Accent4 12 5 3 2" xfId="2669"/>
    <cellStyle name="20% - Accent4 12 5 4" xfId="8371"/>
    <cellStyle name="20% - Accent4 12 5 4 2" xfId="1134"/>
    <cellStyle name="20% - Accent4 12 5 5" xfId="5815"/>
    <cellStyle name="20% - Accent4 12 6" xfId="13369"/>
    <cellStyle name="20% - Accent4 12 6 2" xfId="12346"/>
    <cellStyle name="20% - Accent4 12 6 2 2" xfId="5034"/>
    <cellStyle name="20% - Accent4 12 6 3" xfId="9952"/>
    <cellStyle name="20% - Accent4 12 6 3 2" xfId="2670"/>
    <cellStyle name="20% - Accent4 12 6 4" xfId="8372"/>
    <cellStyle name="20% - Accent4 12 6 4 2" xfId="1135"/>
    <cellStyle name="20% - Accent4 12 6 5" xfId="5723"/>
    <cellStyle name="20% - Accent4 12 7" xfId="12839"/>
    <cellStyle name="20% - Accent4 12 7 2" xfId="12345"/>
    <cellStyle name="20% - Accent4 12 7 2 2" xfId="5033"/>
    <cellStyle name="20% - Accent4 12 7 3" xfId="9953"/>
    <cellStyle name="20% - Accent4 12 7 3 2" xfId="2671"/>
    <cellStyle name="20% - Accent4 12 7 4" xfId="8373"/>
    <cellStyle name="20% - Accent4 12 7 4 2" xfId="1136"/>
    <cellStyle name="20% - Accent4 12 7 5" xfId="5463"/>
    <cellStyle name="20% - Accent4 12 8" xfId="12351"/>
    <cellStyle name="20% - Accent4 12 8 2" xfId="5039"/>
    <cellStyle name="20% - Accent4 12 9" xfId="9947"/>
    <cellStyle name="20% - Accent4 12 9 2" xfId="2665"/>
    <cellStyle name="20% - Accent4 13" xfId="15717"/>
    <cellStyle name="20% - Accent4 13 2" xfId="12344"/>
    <cellStyle name="20% - Accent4 13 2 2" xfId="5032"/>
    <cellStyle name="20% - Accent4 13 3" xfId="9954"/>
    <cellStyle name="20% - Accent4 13 3 2" xfId="2672"/>
    <cellStyle name="20% - Accent4 13 4" xfId="8374"/>
    <cellStyle name="20% - Accent4 13 4 2" xfId="1137"/>
    <cellStyle name="20% - Accent4 13 5" xfId="6982"/>
    <cellStyle name="20% - Accent4 14" xfId="15603"/>
    <cellStyle name="20% - Accent4 14 2" xfId="12343"/>
    <cellStyle name="20% - Accent4 14 2 2" xfId="5031"/>
    <cellStyle name="20% - Accent4 14 3" xfId="9955"/>
    <cellStyle name="20% - Accent4 14 3 2" xfId="2673"/>
    <cellStyle name="20% - Accent4 14 4" xfId="8375"/>
    <cellStyle name="20% - Accent4 14 4 2" xfId="1138"/>
    <cellStyle name="20% - Accent4 14 5" xfId="6944"/>
    <cellStyle name="20% - Accent4 15" xfId="15150"/>
    <cellStyle name="20% - Accent4 16" xfId="14872"/>
    <cellStyle name="20% - Accent4 17" xfId="14903"/>
    <cellStyle name="20% - Accent4 18" xfId="15130"/>
    <cellStyle name="20% - Accent4 19" xfId="14833"/>
    <cellStyle name="20% - Accent4 2" xfId="16110"/>
    <cellStyle name="20% - Accent4 2 2" xfId="14725"/>
    <cellStyle name="20% - Accent4 2 3" xfId="14724"/>
    <cellStyle name="20% - Accent4 20" xfId="14792"/>
    <cellStyle name="20% - Accent4 21" xfId="14726"/>
    <cellStyle name="20% - Accent4 21 2" xfId="12333"/>
    <cellStyle name="20% - Accent4 21 2 2" xfId="5021"/>
    <cellStyle name="20% - Accent4 21 3" xfId="9956"/>
    <cellStyle name="20% - Accent4 21 3 2" xfId="2674"/>
    <cellStyle name="20% - Accent4 21 4" xfId="8376"/>
    <cellStyle name="20% - Accent4 21 4 2" xfId="1139"/>
    <cellStyle name="20% - Accent4 21 5" xfId="6528"/>
    <cellStyle name="20% - Accent4 22" xfId="14452"/>
    <cellStyle name="20% - Accent4 22 2" xfId="12332"/>
    <cellStyle name="20% - Accent4 22 2 2" xfId="5020"/>
    <cellStyle name="20% - Accent4 22 3" xfId="9957"/>
    <cellStyle name="20% - Accent4 22 3 2" xfId="2675"/>
    <cellStyle name="20% - Accent4 22 4" xfId="8377"/>
    <cellStyle name="20% - Accent4 22 4 2" xfId="1140"/>
    <cellStyle name="20% - Accent4 22 5" xfId="6486"/>
    <cellStyle name="20% - Accent4 23" xfId="14252"/>
    <cellStyle name="20% - Accent4 23 2" xfId="12331"/>
    <cellStyle name="20% - Accent4 23 2 2" xfId="5019"/>
    <cellStyle name="20% - Accent4 23 3" xfId="9958"/>
    <cellStyle name="20% - Accent4 23 3 2" xfId="2676"/>
    <cellStyle name="20% - Accent4 23 4" xfId="8378"/>
    <cellStyle name="20% - Accent4 23 4 2" xfId="1141"/>
    <cellStyle name="20% - Accent4 23 5" xfId="6450"/>
    <cellStyle name="20% - Accent4 24" xfId="14186"/>
    <cellStyle name="20% - Accent4 24 2" xfId="12330"/>
    <cellStyle name="20% - Accent4 24 2 2" xfId="5018"/>
    <cellStyle name="20% - Accent4 24 3" xfId="9959"/>
    <cellStyle name="20% - Accent4 24 3 2" xfId="2677"/>
    <cellStyle name="20% - Accent4 24 4" xfId="8379"/>
    <cellStyle name="20% - Accent4 24 4 2" xfId="1142"/>
    <cellStyle name="20% - Accent4 24 5" xfId="6430"/>
    <cellStyle name="20% - Accent4 25" xfId="14111"/>
    <cellStyle name="20% - Accent4 25 2" xfId="12329"/>
    <cellStyle name="20% - Accent4 25 2 2" xfId="5017"/>
    <cellStyle name="20% - Accent4 25 3" xfId="9960"/>
    <cellStyle name="20% - Accent4 25 3 2" xfId="2678"/>
    <cellStyle name="20% - Accent4 25 4" xfId="8380"/>
    <cellStyle name="20% - Accent4 25 4 2" xfId="1143"/>
    <cellStyle name="20% - Accent4 25 5" xfId="6391"/>
    <cellStyle name="20% - Accent4 26" xfId="13553"/>
    <cellStyle name="20% - Accent4 26 2" xfId="12328"/>
    <cellStyle name="20% - Accent4 26 2 2" xfId="5016"/>
    <cellStyle name="20% - Accent4 26 3" xfId="9961"/>
    <cellStyle name="20% - Accent4 26 3 2" xfId="2679"/>
    <cellStyle name="20% - Accent4 26 4" xfId="8382"/>
    <cellStyle name="20% - Accent4 26 4 2" xfId="1144"/>
    <cellStyle name="20% - Accent4 26 5" xfId="5881"/>
    <cellStyle name="20% - Accent4 27" xfId="13425"/>
    <cellStyle name="20% - Accent4 27 2" xfId="12327"/>
    <cellStyle name="20% - Accent4 27 2 2" xfId="5015"/>
    <cellStyle name="20% - Accent4 27 3" xfId="9963"/>
    <cellStyle name="20% - Accent4 27 3 2" xfId="2680"/>
    <cellStyle name="20% - Accent4 27 4" xfId="8383"/>
    <cellStyle name="20% - Accent4 27 4 2" xfId="1145"/>
    <cellStyle name="20% - Accent4 27 5" xfId="5776"/>
    <cellStyle name="20% - Accent4 28" xfId="13101"/>
    <cellStyle name="20% - Accent4 28 2" xfId="12326"/>
    <cellStyle name="20% - Accent4 28 2 2" xfId="5014"/>
    <cellStyle name="20% - Accent4 28 3" xfId="9964"/>
    <cellStyle name="20% - Accent4 28 3 2" xfId="2681"/>
    <cellStyle name="20% - Accent4 28 4" xfId="8384"/>
    <cellStyle name="20% - Accent4 28 4 2" xfId="1146"/>
    <cellStyle name="20% - Accent4 28 5" xfId="5683"/>
    <cellStyle name="20% - Accent4 29" xfId="12366"/>
    <cellStyle name="20% - Accent4 29 2" xfId="5054"/>
    <cellStyle name="20% - Accent4 3" xfId="16109"/>
    <cellStyle name="20% - Accent4 3 2" xfId="14722"/>
    <cellStyle name="20% - Accent4 3 3" xfId="14721"/>
    <cellStyle name="20% - Accent4 30" xfId="9932"/>
    <cellStyle name="20% - Accent4 30 2" xfId="2650"/>
    <cellStyle name="20% - Accent4 31" xfId="8352"/>
    <cellStyle name="20% - Accent4 31 2" xfId="1115"/>
    <cellStyle name="20% - Accent4 32" xfId="7252"/>
    <cellStyle name="20% - Accent4 4" xfId="16016"/>
    <cellStyle name="20% - Accent4 4 10" xfId="13998"/>
    <cellStyle name="20% - Accent4 4 10 2" xfId="12321"/>
    <cellStyle name="20% - Accent4 4 10 2 2" xfId="5009"/>
    <cellStyle name="20% - Accent4 4 10 3" xfId="9966"/>
    <cellStyle name="20% - Accent4 4 10 3 2" xfId="2683"/>
    <cellStyle name="20% - Accent4 4 10 4" xfId="8386"/>
    <cellStyle name="20% - Accent4 4 10 4 2" xfId="1148"/>
    <cellStyle name="20% - Accent4 4 10 5" xfId="6290"/>
    <cellStyle name="20% - Accent4 4 11" xfId="13864"/>
    <cellStyle name="20% - Accent4 4 11 2" xfId="12320"/>
    <cellStyle name="20% - Accent4 4 11 2 2" xfId="5008"/>
    <cellStyle name="20% - Accent4 4 11 3" xfId="9967"/>
    <cellStyle name="20% - Accent4 4 11 3 2" xfId="2684"/>
    <cellStyle name="20% - Accent4 4 11 4" xfId="8387"/>
    <cellStyle name="20% - Accent4 4 11 4 2" xfId="1149"/>
    <cellStyle name="20% - Accent4 4 11 5" xfId="6169"/>
    <cellStyle name="20% - Accent4 4 12" xfId="13932"/>
    <cellStyle name="20% - Accent4 4 12 2" xfId="12319"/>
    <cellStyle name="20% - Accent4 4 12 2 2" xfId="5007"/>
    <cellStyle name="20% - Accent4 4 12 3" xfId="9968"/>
    <cellStyle name="20% - Accent4 4 12 3 2" xfId="2685"/>
    <cellStyle name="20% - Accent4 4 12 4" xfId="8388"/>
    <cellStyle name="20% - Accent4 4 12 4 2" xfId="1150"/>
    <cellStyle name="20% - Accent4 4 12 5" xfId="6234"/>
    <cellStyle name="20% - Accent4 4 13" xfId="13065"/>
    <cellStyle name="20% - Accent4 4 13 2" xfId="12318"/>
    <cellStyle name="20% - Accent4 4 13 2 2" xfId="5006"/>
    <cellStyle name="20% - Accent4 4 13 3" xfId="9969"/>
    <cellStyle name="20% - Accent4 4 13 3 2" xfId="2686"/>
    <cellStyle name="20% - Accent4 4 13 4" xfId="8389"/>
    <cellStyle name="20% - Accent4 4 13 4 2" xfId="1151"/>
    <cellStyle name="20% - Accent4 4 13 5" xfId="5671"/>
    <cellStyle name="20% - Accent4 4 14" xfId="12322"/>
    <cellStyle name="20% - Accent4 4 14 2" xfId="5010"/>
    <cellStyle name="20% - Accent4 4 15" xfId="9965"/>
    <cellStyle name="20% - Accent4 4 15 2" xfId="2682"/>
    <cellStyle name="20% - Accent4 4 16" xfId="8385"/>
    <cellStyle name="20% - Accent4 4 16 2" xfId="1147"/>
    <cellStyle name="20% - Accent4 4 17" xfId="7203"/>
    <cellStyle name="20% - Accent4 4 2" xfId="15861"/>
    <cellStyle name="20% - Accent4 4 2 10" xfId="13614"/>
    <cellStyle name="20% - Accent4 4 2 10 2" xfId="12316"/>
    <cellStyle name="20% - Accent4 4 2 10 2 2" xfId="5004"/>
    <cellStyle name="20% - Accent4 4 2 10 3" xfId="9973"/>
    <cellStyle name="20% - Accent4 4 2 10 3 2" xfId="2690"/>
    <cellStyle name="20% - Accent4 4 2 10 4" xfId="8394"/>
    <cellStyle name="20% - Accent4 4 2 10 4 2" xfId="1156"/>
    <cellStyle name="20% - Accent4 4 2 10 5" xfId="5934"/>
    <cellStyle name="20% - Accent4 4 2 11" xfId="12963"/>
    <cellStyle name="20% - Accent4 4 2 11 2" xfId="12315"/>
    <cellStyle name="20% - Accent4 4 2 11 2 2" xfId="5003"/>
    <cellStyle name="20% - Accent4 4 2 11 3" xfId="9974"/>
    <cellStyle name="20% - Accent4 4 2 11 3 2" xfId="2691"/>
    <cellStyle name="20% - Accent4 4 2 11 4" xfId="8395"/>
    <cellStyle name="20% - Accent4 4 2 11 4 2" xfId="1157"/>
    <cellStyle name="20% - Accent4 4 2 11 5" xfId="5585"/>
    <cellStyle name="20% - Accent4 4 2 12" xfId="12317"/>
    <cellStyle name="20% - Accent4 4 2 12 2" xfId="5005"/>
    <cellStyle name="20% - Accent4 4 2 13" xfId="9970"/>
    <cellStyle name="20% - Accent4 4 2 13 2" xfId="2687"/>
    <cellStyle name="20% - Accent4 4 2 14" xfId="8393"/>
    <cellStyle name="20% - Accent4 4 2 14 2" xfId="1155"/>
    <cellStyle name="20% - Accent4 4 2 15" xfId="7118"/>
    <cellStyle name="20% - Accent4 4 2 2" xfId="15488"/>
    <cellStyle name="20% - Accent4 4 2 2 2" xfId="12314"/>
    <cellStyle name="20% - Accent4 4 2 2 2 2" xfId="5002"/>
    <cellStyle name="20% - Accent4 4 2 2 3" xfId="9975"/>
    <cellStyle name="20% - Accent4 4 2 2 3 2" xfId="2692"/>
    <cellStyle name="20% - Accent4 4 2 2 4" xfId="8396"/>
    <cellStyle name="20% - Accent4 4 2 2 4 2" xfId="1158"/>
    <cellStyle name="20% - Accent4 4 2 2 5" xfId="6856"/>
    <cellStyle name="20% - Accent4 4 2 3" xfId="15045"/>
    <cellStyle name="20% - Accent4 4 2 3 2" xfId="12313"/>
    <cellStyle name="20% - Accent4 4 2 3 2 2" xfId="5001"/>
    <cellStyle name="20% - Accent4 4 2 3 3" xfId="9976"/>
    <cellStyle name="20% - Accent4 4 2 3 3 2" xfId="2693"/>
    <cellStyle name="20% - Accent4 4 2 3 4" xfId="8397"/>
    <cellStyle name="20% - Accent4 4 2 3 4 2" xfId="1159"/>
    <cellStyle name="20% - Accent4 4 2 3 5" xfId="6662"/>
    <cellStyle name="20% - Accent4 4 2 4" xfId="14719"/>
    <cellStyle name="20% - Accent4 4 2 4 2" xfId="12312"/>
    <cellStyle name="20% - Accent4 4 2 4 2 2" xfId="5000"/>
    <cellStyle name="20% - Accent4 4 2 4 3" xfId="9977"/>
    <cellStyle name="20% - Accent4 4 2 4 3 2" xfId="2694"/>
    <cellStyle name="20% - Accent4 4 2 4 4" xfId="8398"/>
    <cellStyle name="20% - Accent4 4 2 4 4 2" xfId="1160"/>
    <cellStyle name="20% - Accent4 4 2 4 5" xfId="6527"/>
    <cellStyle name="20% - Accent4 4 2 5" xfId="14469"/>
    <cellStyle name="20% - Accent4 4 2 5 2" xfId="12311"/>
    <cellStyle name="20% - Accent4 4 2 5 2 2" xfId="4999"/>
    <cellStyle name="20% - Accent4 4 2 5 3" xfId="9978"/>
    <cellStyle name="20% - Accent4 4 2 5 3 2" xfId="2695"/>
    <cellStyle name="20% - Accent4 4 2 5 4" xfId="8399"/>
    <cellStyle name="20% - Accent4 4 2 5 4 2" xfId="1161"/>
    <cellStyle name="20% - Accent4 4 2 5 5" xfId="6489"/>
    <cellStyle name="20% - Accent4 4 2 6" xfId="14274"/>
    <cellStyle name="20% - Accent4 4 2 6 2" xfId="12310"/>
    <cellStyle name="20% - Accent4 4 2 6 2 2" xfId="4998"/>
    <cellStyle name="20% - Accent4 4 2 6 3" xfId="9979"/>
    <cellStyle name="20% - Accent4 4 2 6 3 2" xfId="2696"/>
    <cellStyle name="20% - Accent4 4 2 6 4" xfId="8400"/>
    <cellStyle name="20% - Accent4 4 2 6 4 2" xfId="1162"/>
    <cellStyle name="20% - Accent4 4 2 6 5" xfId="6456"/>
    <cellStyle name="20% - Accent4 4 2 7" xfId="14208"/>
    <cellStyle name="20% - Accent4 4 2 7 2" xfId="12309"/>
    <cellStyle name="20% - Accent4 4 2 7 2 2" xfId="4997"/>
    <cellStyle name="20% - Accent4 4 2 7 3" xfId="9980"/>
    <cellStyle name="20% - Accent4 4 2 7 3 2" xfId="2697"/>
    <cellStyle name="20% - Accent4 4 2 7 4" xfId="8401"/>
    <cellStyle name="20% - Accent4 4 2 7 4 2" xfId="1163"/>
    <cellStyle name="20% - Accent4 4 2 7 5" xfId="6436"/>
    <cellStyle name="20% - Accent4 4 2 8" xfId="13831"/>
    <cellStyle name="20% - Accent4 4 2 8 2" xfId="12308"/>
    <cellStyle name="20% - Accent4 4 2 8 2 2" xfId="4996"/>
    <cellStyle name="20% - Accent4 4 2 8 3" xfId="9981"/>
    <cellStyle name="20% - Accent4 4 2 8 3 2" xfId="2698"/>
    <cellStyle name="20% - Accent4 4 2 8 4" xfId="8402"/>
    <cellStyle name="20% - Accent4 4 2 8 4 2" xfId="1164"/>
    <cellStyle name="20% - Accent4 4 2 8 5" xfId="6137"/>
    <cellStyle name="20% - Accent4 4 2 9" xfId="14056"/>
    <cellStyle name="20% - Accent4 4 2 9 2" xfId="12307"/>
    <cellStyle name="20% - Accent4 4 2 9 2 2" xfId="4995"/>
    <cellStyle name="20% - Accent4 4 2 9 3" xfId="9982"/>
    <cellStyle name="20% - Accent4 4 2 9 3 2" xfId="2699"/>
    <cellStyle name="20% - Accent4 4 2 9 4" xfId="8403"/>
    <cellStyle name="20% - Accent4 4 2 9 4 2" xfId="1165"/>
    <cellStyle name="20% - Accent4 4 2 9 5" xfId="6338"/>
    <cellStyle name="20% - Accent4 4 3" xfId="15882"/>
    <cellStyle name="20% - Accent4 4 3 10" xfId="13689"/>
    <cellStyle name="20% - Accent4 4 3 10 2" xfId="12305"/>
    <cellStyle name="20% - Accent4 4 3 10 2 2" xfId="4993"/>
    <cellStyle name="20% - Accent4 4 3 10 3" xfId="9984"/>
    <cellStyle name="20% - Accent4 4 3 10 3 2" xfId="2701"/>
    <cellStyle name="20% - Accent4 4 3 10 4" xfId="8405"/>
    <cellStyle name="20% - Accent4 4 3 10 4 2" xfId="1167"/>
    <cellStyle name="20% - Accent4 4 3 10 5" xfId="6002"/>
    <cellStyle name="20% - Accent4 4 3 11" xfId="12980"/>
    <cellStyle name="20% - Accent4 4 3 11 2" xfId="12304"/>
    <cellStyle name="20% - Accent4 4 3 11 2 2" xfId="4992"/>
    <cellStyle name="20% - Accent4 4 3 11 3" xfId="9985"/>
    <cellStyle name="20% - Accent4 4 3 11 3 2" xfId="2702"/>
    <cellStyle name="20% - Accent4 4 3 11 4" xfId="8406"/>
    <cellStyle name="20% - Accent4 4 3 11 4 2" xfId="1168"/>
    <cellStyle name="20% - Accent4 4 3 11 5" xfId="5599"/>
    <cellStyle name="20% - Accent4 4 3 12" xfId="12306"/>
    <cellStyle name="20% - Accent4 4 3 12 2" xfId="4994"/>
    <cellStyle name="20% - Accent4 4 3 13" xfId="9983"/>
    <cellStyle name="20% - Accent4 4 3 13 2" xfId="2700"/>
    <cellStyle name="20% - Accent4 4 3 14" xfId="8404"/>
    <cellStyle name="20% - Accent4 4 3 14 2" xfId="1166"/>
    <cellStyle name="20% - Accent4 4 3 15" xfId="7132"/>
    <cellStyle name="20% - Accent4 4 3 2" xfId="15506"/>
    <cellStyle name="20% - Accent4 4 3 2 2" xfId="12303"/>
    <cellStyle name="20% - Accent4 4 3 2 2 2" xfId="4991"/>
    <cellStyle name="20% - Accent4 4 3 2 3" xfId="9986"/>
    <cellStyle name="20% - Accent4 4 3 2 3 2" xfId="2703"/>
    <cellStyle name="20% - Accent4 4 3 2 4" xfId="8407"/>
    <cellStyle name="20% - Accent4 4 3 2 4 2" xfId="1169"/>
    <cellStyle name="20% - Accent4 4 3 2 5" xfId="6871"/>
    <cellStyle name="20% - Accent4 4 3 3" xfId="15065"/>
    <cellStyle name="20% - Accent4 4 3 3 2" xfId="12302"/>
    <cellStyle name="20% - Accent4 4 3 3 2 2" xfId="4990"/>
    <cellStyle name="20% - Accent4 4 3 3 3" xfId="9987"/>
    <cellStyle name="20% - Accent4 4 3 3 3 2" xfId="2704"/>
    <cellStyle name="20% - Accent4 4 3 3 4" xfId="8408"/>
    <cellStyle name="20% - Accent4 4 3 3 4 2" xfId="1170"/>
    <cellStyle name="20% - Accent4 4 3 3 5" xfId="6676"/>
    <cellStyle name="20% - Accent4 4 3 4" xfId="14718"/>
    <cellStyle name="20% - Accent4 4 3 5" xfId="14470"/>
    <cellStyle name="20% - Accent4 4 3 6" xfId="14275"/>
    <cellStyle name="20% - Accent4 4 3 7" xfId="14209"/>
    <cellStyle name="20% - Accent4 4 3 8" xfId="13852"/>
    <cellStyle name="20% - Accent4 4 3 8 2" xfId="12297"/>
    <cellStyle name="20% - Accent4 4 3 8 2 2" xfId="4985"/>
    <cellStyle name="20% - Accent4 4 3 8 3" xfId="9988"/>
    <cellStyle name="20% - Accent4 4 3 8 3 2" xfId="2705"/>
    <cellStyle name="20% - Accent4 4 3 8 4" xfId="8409"/>
    <cellStyle name="20% - Accent4 4 3 8 4 2" xfId="1171"/>
    <cellStyle name="20% - Accent4 4 3 8 5" xfId="6157"/>
    <cellStyle name="20% - Accent4 4 3 9" xfId="13962"/>
    <cellStyle name="20% - Accent4 4 3 9 2" xfId="12296"/>
    <cellStyle name="20% - Accent4 4 3 9 2 2" xfId="4984"/>
    <cellStyle name="20% - Accent4 4 3 9 3" xfId="9989"/>
    <cellStyle name="20% - Accent4 4 3 9 3 2" xfId="2706"/>
    <cellStyle name="20% - Accent4 4 3 9 4" xfId="8410"/>
    <cellStyle name="20% - Accent4 4 3 9 4 2" xfId="1172"/>
    <cellStyle name="20% - Accent4 4 3 9 5" xfId="6263"/>
    <cellStyle name="20% - Accent4 4 4" xfId="15636"/>
    <cellStyle name="20% - Accent4 4 4 2" xfId="12295"/>
    <cellStyle name="20% - Accent4 4 4 2 2" xfId="4983"/>
    <cellStyle name="20% - Accent4 4 4 3" xfId="9990"/>
    <cellStyle name="20% - Accent4 4 4 3 2" xfId="2707"/>
    <cellStyle name="20% - Accent4 4 4 4" xfId="8411"/>
    <cellStyle name="20% - Accent4 4 4 4 2" xfId="1173"/>
    <cellStyle name="20% - Accent4 4 4 5" xfId="6959"/>
    <cellStyle name="20% - Accent4 4 5" xfId="15688"/>
    <cellStyle name="20% - Accent4 4 5 2" xfId="12294"/>
    <cellStyle name="20% - Accent4 4 5 2 2" xfId="4982"/>
    <cellStyle name="20% - Accent4 4 5 3" xfId="9991"/>
    <cellStyle name="20% - Accent4 4 5 3 2" xfId="2708"/>
    <cellStyle name="20% - Accent4 4 5 4" xfId="8412"/>
    <cellStyle name="20% - Accent4 4 5 4 2" xfId="1174"/>
    <cellStyle name="20% - Accent4 4 5 5" xfId="6968"/>
    <cellStyle name="20% - Accent4 4 6" xfId="14720"/>
    <cellStyle name="20% - Accent4 4 7" xfId="14467"/>
    <cellStyle name="20% - Accent4 4 8" xfId="14273"/>
    <cellStyle name="20% - Accent4 4 9" xfId="14207"/>
    <cellStyle name="20% - Accent4 5" xfId="15975"/>
    <cellStyle name="20% - Accent4 5 10" xfId="13944"/>
    <cellStyle name="20% - Accent4 5 10 2" xfId="12290"/>
    <cellStyle name="20% - Accent4 5 10 2 2" xfId="4978"/>
    <cellStyle name="20% - Accent4 5 10 3" xfId="9993"/>
    <cellStyle name="20% - Accent4 5 10 3 2" xfId="2710"/>
    <cellStyle name="20% - Accent4 5 10 4" xfId="8414"/>
    <cellStyle name="20% - Accent4 5 10 4 2" xfId="1176"/>
    <cellStyle name="20% - Accent4 5 10 5" xfId="6246"/>
    <cellStyle name="20% - Accent4 5 11" xfId="14004"/>
    <cellStyle name="20% - Accent4 5 11 2" xfId="12289"/>
    <cellStyle name="20% - Accent4 5 11 2 2" xfId="4977"/>
    <cellStyle name="20% - Accent4 5 11 3" xfId="9994"/>
    <cellStyle name="20% - Accent4 5 11 3 2" xfId="2711"/>
    <cellStyle name="20% - Accent4 5 11 4" xfId="8415"/>
    <cellStyle name="20% - Accent4 5 11 4 2" xfId="1177"/>
    <cellStyle name="20% - Accent4 5 11 5" xfId="6294"/>
    <cellStyle name="20% - Accent4 5 12" xfId="13602"/>
    <cellStyle name="20% - Accent4 5 12 2" xfId="12288"/>
    <cellStyle name="20% - Accent4 5 12 2 2" xfId="4976"/>
    <cellStyle name="20% - Accent4 5 12 3" xfId="9995"/>
    <cellStyle name="20% - Accent4 5 12 3 2" xfId="2712"/>
    <cellStyle name="20% - Accent4 5 12 4" xfId="8416"/>
    <cellStyle name="20% - Accent4 5 12 4 2" xfId="1178"/>
    <cellStyle name="20% - Accent4 5 12 5" xfId="5923"/>
    <cellStyle name="20% - Accent4 5 13" xfId="13039"/>
    <cellStyle name="20% - Accent4 5 13 2" xfId="12287"/>
    <cellStyle name="20% - Accent4 5 13 2 2" xfId="4975"/>
    <cellStyle name="20% - Accent4 5 13 3" xfId="9996"/>
    <cellStyle name="20% - Accent4 5 13 3 2" xfId="2713"/>
    <cellStyle name="20% - Accent4 5 13 4" xfId="8417"/>
    <cellStyle name="20% - Accent4 5 13 4 2" xfId="1179"/>
    <cellStyle name="20% - Accent4 5 13 5" xfId="5652"/>
    <cellStyle name="20% - Accent4 5 14" xfId="12291"/>
    <cellStyle name="20% - Accent4 5 14 2" xfId="4979"/>
    <cellStyle name="20% - Accent4 5 15" xfId="9992"/>
    <cellStyle name="20% - Accent4 5 15 2" xfId="2709"/>
    <cellStyle name="20% - Accent4 5 16" xfId="8413"/>
    <cellStyle name="20% - Accent4 5 16 2" xfId="1175"/>
    <cellStyle name="20% - Accent4 5 17" xfId="7184"/>
    <cellStyle name="20% - Accent4 5 2" xfId="15838"/>
    <cellStyle name="20% - Accent4 5 2 10" xfId="8418"/>
    <cellStyle name="20% - Accent4 5 2 10 2" xfId="1180"/>
    <cellStyle name="20% - Accent4 5 2 11" xfId="7096"/>
    <cellStyle name="20% - Accent4 5 2 2" xfId="15465"/>
    <cellStyle name="20% - Accent4 5 2 2 2" xfId="12285"/>
    <cellStyle name="20% - Accent4 5 2 2 2 2" xfId="4973"/>
    <cellStyle name="20% - Accent4 5 2 2 3" xfId="9998"/>
    <cellStyle name="20% - Accent4 5 2 2 3 2" xfId="2715"/>
    <cellStyle name="20% - Accent4 5 2 2 4" xfId="8419"/>
    <cellStyle name="20% - Accent4 5 2 2 4 2" xfId="1181"/>
    <cellStyle name="20% - Accent4 5 2 2 5" xfId="6834"/>
    <cellStyle name="20% - Accent4 5 2 3" xfId="15020"/>
    <cellStyle name="20% - Accent4 5 2 3 2" xfId="12284"/>
    <cellStyle name="20% - Accent4 5 2 3 2 2" xfId="4972"/>
    <cellStyle name="20% - Accent4 5 2 3 3" xfId="9999"/>
    <cellStyle name="20% - Accent4 5 2 3 3 2" xfId="2716"/>
    <cellStyle name="20% - Accent4 5 2 3 4" xfId="8420"/>
    <cellStyle name="20% - Accent4 5 2 3 4 2" xfId="1182"/>
    <cellStyle name="20% - Accent4 5 2 3 5" xfId="6638"/>
    <cellStyle name="20% - Accent4 5 2 4" xfId="13806"/>
    <cellStyle name="20% - Accent4 5 2 4 2" xfId="12283"/>
    <cellStyle name="20% - Accent4 5 2 4 2 2" xfId="4971"/>
    <cellStyle name="20% - Accent4 5 2 4 3" xfId="10000"/>
    <cellStyle name="20% - Accent4 5 2 4 3 2" xfId="2717"/>
    <cellStyle name="20% - Accent4 5 2 4 4" xfId="8421"/>
    <cellStyle name="20% - Accent4 5 2 4 4 2" xfId="1183"/>
    <cellStyle name="20% - Accent4 5 2 4 5" xfId="6113"/>
    <cellStyle name="20% - Accent4 5 2 5" xfId="14069"/>
    <cellStyle name="20% - Accent4 5 2 5 2" xfId="12282"/>
    <cellStyle name="20% - Accent4 5 2 5 2 2" xfId="4970"/>
    <cellStyle name="20% - Accent4 5 2 5 3" xfId="10001"/>
    <cellStyle name="20% - Accent4 5 2 5 3 2" xfId="2718"/>
    <cellStyle name="20% - Accent4 5 2 5 4" xfId="8422"/>
    <cellStyle name="20% - Accent4 5 2 5 4 2" xfId="1184"/>
    <cellStyle name="20% - Accent4 5 2 5 5" xfId="6350"/>
    <cellStyle name="20% - Accent4 5 2 6" xfId="13645"/>
    <cellStyle name="20% - Accent4 5 2 6 2" xfId="12281"/>
    <cellStyle name="20% - Accent4 5 2 6 2 2" xfId="4969"/>
    <cellStyle name="20% - Accent4 5 2 6 3" xfId="10002"/>
    <cellStyle name="20% - Accent4 5 2 6 3 2" xfId="2719"/>
    <cellStyle name="20% - Accent4 5 2 6 4" xfId="8423"/>
    <cellStyle name="20% - Accent4 5 2 6 4 2" xfId="1185"/>
    <cellStyle name="20% - Accent4 5 2 6 5" xfId="5964"/>
    <cellStyle name="20% - Accent4 5 2 7" xfId="12939"/>
    <cellStyle name="20% - Accent4 5 2 7 2" xfId="12280"/>
    <cellStyle name="20% - Accent4 5 2 7 2 2" xfId="4968"/>
    <cellStyle name="20% - Accent4 5 2 7 3" xfId="10003"/>
    <cellStyle name="20% - Accent4 5 2 7 3 2" xfId="2720"/>
    <cellStyle name="20% - Accent4 5 2 7 4" xfId="8424"/>
    <cellStyle name="20% - Accent4 5 2 7 4 2" xfId="1186"/>
    <cellStyle name="20% - Accent4 5 2 7 5" xfId="5561"/>
    <cellStyle name="20% - Accent4 5 2 8" xfId="12286"/>
    <cellStyle name="20% - Accent4 5 2 8 2" xfId="4974"/>
    <cellStyle name="20% - Accent4 5 2 9" xfId="9997"/>
    <cellStyle name="20% - Accent4 5 2 9 2" xfId="2714"/>
    <cellStyle name="20% - Accent4 5 3" xfId="15801"/>
    <cellStyle name="20% - Accent4 5 3 10" xfId="8425"/>
    <cellStyle name="20% - Accent4 5 3 10 2" xfId="1187"/>
    <cellStyle name="20% - Accent4 5 3 11" xfId="7061"/>
    <cellStyle name="20% - Accent4 5 3 2" xfId="15428"/>
    <cellStyle name="20% - Accent4 5 3 2 2" xfId="12278"/>
    <cellStyle name="20% - Accent4 5 3 2 2 2" xfId="4966"/>
    <cellStyle name="20% - Accent4 5 3 2 3" xfId="10005"/>
    <cellStyle name="20% - Accent4 5 3 2 3 2" xfId="2722"/>
    <cellStyle name="20% - Accent4 5 3 2 4" xfId="8426"/>
    <cellStyle name="20% - Accent4 5 3 2 4 2" xfId="1188"/>
    <cellStyle name="20% - Accent4 5 3 2 5" xfId="6799"/>
    <cellStyle name="20% - Accent4 5 3 3" xfId="14983"/>
    <cellStyle name="20% - Accent4 5 3 3 2" xfId="12277"/>
    <cellStyle name="20% - Accent4 5 3 3 2 2" xfId="4965"/>
    <cellStyle name="20% - Accent4 5 3 3 3" xfId="10006"/>
    <cellStyle name="20% - Accent4 5 3 3 3 2" xfId="2723"/>
    <cellStyle name="20% - Accent4 5 3 3 4" xfId="8427"/>
    <cellStyle name="20% - Accent4 5 3 3 4 2" xfId="1189"/>
    <cellStyle name="20% - Accent4 5 3 3 5" xfId="6601"/>
    <cellStyle name="20% - Accent4 5 3 4" xfId="13767"/>
    <cellStyle name="20% - Accent4 5 3 4 2" xfId="12276"/>
    <cellStyle name="20% - Accent4 5 3 4 2 2" xfId="4964"/>
    <cellStyle name="20% - Accent4 5 3 4 3" xfId="10007"/>
    <cellStyle name="20% - Accent4 5 3 4 3 2" xfId="2724"/>
    <cellStyle name="20% - Accent4 5 3 4 4" xfId="8428"/>
    <cellStyle name="20% - Accent4 5 3 4 4 2" xfId="1190"/>
    <cellStyle name="20% - Accent4 5 3 4 5" xfId="6074"/>
    <cellStyle name="20% - Accent4 5 3 5" xfId="14092"/>
    <cellStyle name="20% - Accent4 5 3 5 2" xfId="12275"/>
    <cellStyle name="20% - Accent4 5 3 5 2 2" xfId="4963"/>
    <cellStyle name="20% - Accent4 5 3 5 3" xfId="10008"/>
    <cellStyle name="20% - Accent4 5 3 5 3 2" xfId="2725"/>
    <cellStyle name="20% - Accent4 5 3 5 4" xfId="8429"/>
    <cellStyle name="20% - Accent4 5 3 5 4 2" xfId="1191"/>
    <cellStyle name="20% - Accent4 5 3 5 5" xfId="6373"/>
    <cellStyle name="20% - Accent4 5 3 6" xfId="13588"/>
    <cellStyle name="20% - Accent4 5 3 6 2" xfId="12274"/>
    <cellStyle name="20% - Accent4 5 3 6 2 2" xfId="4962"/>
    <cellStyle name="20% - Accent4 5 3 6 3" xfId="10009"/>
    <cellStyle name="20% - Accent4 5 3 6 3 2" xfId="2726"/>
    <cellStyle name="20% - Accent4 5 3 6 4" xfId="8430"/>
    <cellStyle name="20% - Accent4 5 3 6 4 2" xfId="1192"/>
    <cellStyle name="20% - Accent4 5 3 6 5" xfId="5911"/>
    <cellStyle name="20% - Accent4 5 3 7" xfId="12900"/>
    <cellStyle name="20% - Accent4 5 3 7 2" xfId="12273"/>
    <cellStyle name="20% - Accent4 5 3 7 2 2" xfId="4961"/>
    <cellStyle name="20% - Accent4 5 3 7 3" xfId="10010"/>
    <cellStyle name="20% - Accent4 5 3 7 3 2" xfId="2727"/>
    <cellStyle name="20% - Accent4 5 3 7 4" xfId="8432"/>
    <cellStyle name="20% - Accent4 5 3 7 4 2" xfId="1194"/>
    <cellStyle name="20% - Accent4 5 3 7 5" xfId="5524"/>
    <cellStyle name="20% - Accent4 5 3 8" xfId="12279"/>
    <cellStyle name="20% - Accent4 5 3 8 2" xfId="4967"/>
    <cellStyle name="20% - Accent4 5 3 9" xfId="10004"/>
    <cellStyle name="20% - Accent4 5 3 9 2" xfId="2721"/>
    <cellStyle name="20% - Accent4 5 4" xfId="15586"/>
    <cellStyle name="20% - Accent4 5 4 2" xfId="12272"/>
    <cellStyle name="20% - Accent4 5 4 2 2" xfId="4960"/>
    <cellStyle name="20% - Accent4 5 4 3" xfId="10012"/>
    <cellStyle name="20% - Accent4 5 4 3 2" xfId="2729"/>
    <cellStyle name="20% - Accent4 5 4 4" xfId="8433"/>
    <cellStyle name="20% - Accent4 5 4 4 2" xfId="1195"/>
    <cellStyle name="20% - Accent4 5 4 5" xfId="6933"/>
    <cellStyle name="20% - Accent4 5 5" xfId="15141"/>
    <cellStyle name="20% - Accent4 5 5 2" xfId="12271"/>
    <cellStyle name="20% - Accent4 5 5 2 2" xfId="4959"/>
    <cellStyle name="20% - Accent4 5 5 3" xfId="10013"/>
    <cellStyle name="20% - Accent4 5 5 3 2" xfId="2730"/>
    <cellStyle name="20% - Accent4 5 5 4" xfId="8434"/>
    <cellStyle name="20% - Accent4 5 5 4 2" xfId="1196"/>
    <cellStyle name="20% - Accent4 5 5 5" xfId="6729"/>
    <cellStyle name="20% - Accent4 5 6" xfId="14717"/>
    <cellStyle name="20% - Accent4 5 7" xfId="14473"/>
    <cellStyle name="20% - Accent4 5 8" xfId="14276"/>
    <cellStyle name="20% - Accent4 5 9" xfId="14210"/>
    <cellStyle name="20% - Accent4 6" xfId="15940"/>
    <cellStyle name="20% - Accent4 7" xfId="15926"/>
    <cellStyle name="20% - Accent4 7 10" xfId="12267"/>
    <cellStyle name="20% - Accent4 7 10 2" xfId="4955"/>
    <cellStyle name="20% - Accent4 7 11" xfId="10073"/>
    <cellStyle name="20% - Accent4 7 11 2" xfId="2789"/>
    <cellStyle name="20% - Accent4 7 12" xfId="8520"/>
    <cellStyle name="20% - Accent4 7 12 2" xfId="1281"/>
    <cellStyle name="20% - Accent4 7 13" xfId="7168"/>
    <cellStyle name="20% - Accent4 7 2" xfId="15817"/>
    <cellStyle name="20% - Accent4 7 2 10" xfId="8527"/>
    <cellStyle name="20% - Accent4 7 2 10 2" xfId="1288"/>
    <cellStyle name="20% - Accent4 7 2 11" xfId="7075"/>
    <cellStyle name="20% - Accent4 7 2 2" xfId="15444"/>
    <cellStyle name="20% - Accent4 7 2 2 2" xfId="12265"/>
    <cellStyle name="20% - Accent4 7 2 2 2 2" xfId="4953"/>
    <cellStyle name="20% - Accent4 7 2 2 3" xfId="10107"/>
    <cellStyle name="20% - Accent4 7 2 2 3 2" xfId="2823"/>
    <cellStyle name="20% - Accent4 7 2 2 4" xfId="8528"/>
    <cellStyle name="20% - Accent4 7 2 2 4 2" xfId="1289"/>
    <cellStyle name="20% - Accent4 7 2 2 5" xfId="6813"/>
    <cellStyle name="20% - Accent4 7 2 3" xfId="14997"/>
    <cellStyle name="20% - Accent4 7 2 3 2" xfId="12264"/>
    <cellStyle name="20% - Accent4 7 2 3 2 2" xfId="4952"/>
    <cellStyle name="20% - Accent4 7 2 3 3" xfId="10108"/>
    <cellStyle name="20% - Accent4 7 2 3 3 2" xfId="2824"/>
    <cellStyle name="20% - Accent4 7 2 3 4" xfId="8529"/>
    <cellStyle name="20% - Accent4 7 2 3 4 2" xfId="1290"/>
    <cellStyle name="20% - Accent4 7 2 3 5" xfId="6615"/>
    <cellStyle name="20% - Accent4 7 2 4" xfId="13783"/>
    <cellStyle name="20% - Accent4 7 2 4 2" xfId="12263"/>
    <cellStyle name="20% - Accent4 7 2 4 2 2" xfId="4951"/>
    <cellStyle name="20% - Accent4 7 2 4 3" xfId="10109"/>
    <cellStyle name="20% - Accent4 7 2 4 3 2" xfId="2825"/>
    <cellStyle name="20% - Accent4 7 2 4 4" xfId="8530"/>
    <cellStyle name="20% - Accent4 7 2 4 4 2" xfId="1291"/>
    <cellStyle name="20% - Accent4 7 2 4 5" xfId="6090"/>
    <cellStyle name="20% - Accent4 7 2 5" xfId="13956"/>
    <cellStyle name="20% - Accent4 7 2 5 2" xfId="12262"/>
    <cellStyle name="20% - Accent4 7 2 5 2 2" xfId="4950"/>
    <cellStyle name="20% - Accent4 7 2 5 3" xfId="10110"/>
    <cellStyle name="20% - Accent4 7 2 5 3 2" xfId="2826"/>
    <cellStyle name="20% - Accent4 7 2 5 4" xfId="8531"/>
    <cellStyle name="20% - Accent4 7 2 5 4 2" xfId="1292"/>
    <cellStyle name="20% - Accent4 7 2 5 5" xfId="6257"/>
    <cellStyle name="20% - Accent4 7 2 6" xfId="13635"/>
    <cellStyle name="20% - Accent4 7 2 6 2" xfId="12261"/>
    <cellStyle name="20% - Accent4 7 2 6 2 2" xfId="4949"/>
    <cellStyle name="20% - Accent4 7 2 6 3" xfId="10111"/>
    <cellStyle name="20% - Accent4 7 2 6 3 2" xfId="2827"/>
    <cellStyle name="20% - Accent4 7 2 6 4" xfId="8532"/>
    <cellStyle name="20% - Accent4 7 2 6 4 2" xfId="1293"/>
    <cellStyle name="20% - Accent4 7 2 6 5" xfId="5954"/>
    <cellStyle name="20% - Accent4 7 2 7" xfId="12916"/>
    <cellStyle name="20% - Accent4 7 2 7 2" xfId="12260"/>
    <cellStyle name="20% - Accent4 7 2 7 2 2" xfId="4948"/>
    <cellStyle name="20% - Accent4 7 2 7 3" xfId="10112"/>
    <cellStyle name="20% - Accent4 7 2 7 3 2" xfId="2828"/>
    <cellStyle name="20% - Accent4 7 2 7 4" xfId="8533"/>
    <cellStyle name="20% - Accent4 7 2 7 4 2" xfId="1294"/>
    <cellStyle name="20% - Accent4 7 2 7 5" xfId="5538"/>
    <cellStyle name="20% - Accent4 7 2 8" xfId="12266"/>
    <cellStyle name="20% - Accent4 7 2 8 2" xfId="4954"/>
    <cellStyle name="20% - Accent4 7 2 9" xfId="10100"/>
    <cellStyle name="20% - Accent4 7 2 9 2" xfId="2816"/>
    <cellStyle name="20% - Accent4 7 3" xfId="15785"/>
    <cellStyle name="20% - Accent4 7 3 10" xfId="8534"/>
    <cellStyle name="20% - Accent4 7 3 10 2" xfId="1295"/>
    <cellStyle name="20% - Accent4 7 3 11" xfId="7045"/>
    <cellStyle name="20% - Accent4 7 3 2" xfId="15412"/>
    <cellStyle name="20% - Accent4 7 3 2 2" xfId="12258"/>
    <cellStyle name="20% - Accent4 7 3 2 2 2" xfId="4946"/>
    <cellStyle name="20% - Accent4 7 3 2 3" xfId="10114"/>
    <cellStyle name="20% - Accent4 7 3 2 3 2" xfId="2830"/>
    <cellStyle name="20% - Accent4 7 3 2 4" xfId="8535"/>
    <cellStyle name="20% - Accent4 7 3 2 4 2" xfId="1296"/>
    <cellStyle name="20% - Accent4 7 3 2 5" xfId="6783"/>
    <cellStyle name="20% - Accent4 7 3 3" xfId="14967"/>
    <cellStyle name="20% - Accent4 7 3 3 2" xfId="12257"/>
    <cellStyle name="20% - Accent4 7 3 3 2 2" xfId="4945"/>
    <cellStyle name="20% - Accent4 7 3 3 3" xfId="10115"/>
    <cellStyle name="20% - Accent4 7 3 3 3 2" xfId="2831"/>
    <cellStyle name="20% - Accent4 7 3 3 4" xfId="8536"/>
    <cellStyle name="20% - Accent4 7 3 3 4 2" xfId="1297"/>
    <cellStyle name="20% - Accent4 7 3 3 5" xfId="6585"/>
    <cellStyle name="20% - Accent4 7 3 4" xfId="13751"/>
    <cellStyle name="20% - Accent4 7 3 4 2" xfId="12256"/>
    <cellStyle name="20% - Accent4 7 3 4 2 2" xfId="4944"/>
    <cellStyle name="20% - Accent4 7 3 4 3" xfId="10116"/>
    <cellStyle name="20% - Accent4 7 3 4 3 2" xfId="2832"/>
    <cellStyle name="20% - Accent4 7 3 4 4" xfId="8537"/>
    <cellStyle name="20% - Accent4 7 3 4 4 2" xfId="1298"/>
    <cellStyle name="20% - Accent4 7 3 4 5" xfId="6058"/>
    <cellStyle name="20% - Accent4 7 3 5" xfId="13528"/>
    <cellStyle name="20% - Accent4 7 3 5 2" xfId="12255"/>
    <cellStyle name="20% - Accent4 7 3 5 2 2" xfId="4943"/>
    <cellStyle name="20% - Accent4 7 3 5 3" xfId="10117"/>
    <cellStyle name="20% - Accent4 7 3 5 3 2" xfId="2833"/>
    <cellStyle name="20% - Accent4 7 3 5 4" xfId="8538"/>
    <cellStyle name="20% - Accent4 7 3 5 4 2" xfId="1299"/>
    <cellStyle name="20% - Accent4 7 3 5 5" xfId="5860"/>
    <cellStyle name="20% - Accent4 7 3 6" xfId="13414"/>
    <cellStyle name="20% - Accent4 7 3 6 2" xfId="12254"/>
    <cellStyle name="20% - Accent4 7 3 6 2 2" xfId="4942"/>
    <cellStyle name="20% - Accent4 7 3 6 3" xfId="10118"/>
    <cellStyle name="20% - Accent4 7 3 6 3 2" xfId="2834"/>
    <cellStyle name="20% - Accent4 7 3 6 4" xfId="8539"/>
    <cellStyle name="20% - Accent4 7 3 6 4 2" xfId="1300"/>
    <cellStyle name="20% - Accent4 7 3 6 5" xfId="5768"/>
    <cellStyle name="20% - Accent4 7 3 7" xfId="12884"/>
    <cellStyle name="20% - Accent4 7 3 7 2" xfId="12253"/>
    <cellStyle name="20% - Accent4 7 3 7 2 2" xfId="4941"/>
    <cellStyle name="20% - Accent4 7 3 7 3" xfId="10119"/>
    <cellStyle name="20% - Accent4 7 3 7 3 2" xfId="2835"/>
    <cellStyle name="20% - Accent4 7 3 7 4" xfId="8540"/>
    <cellStyle name="20% - Accent4 7 3 7 4 2" xfId="1301"/>
    <cellStyle name="20% - Accent4 7 3 7 5" xfId="5508"/>
    <cellStyle name="20% - Accent4 7 3 8" xfId="12259"/>
    <cellStyle name="20% - Accent4 7 3 8 2" xfId="4947"/>
    <cellStyle name="20% - Accent4 7 3 9" xfId="10113"/>
    <cellStyle name="20% - Accent4 7 3 9 2" xfId="2829"/>
    <cellStyle name="20% - Accent4 7 4" xfId="15548"/>
    <cellStyle name="20% - Accent4 7 4 2" xfId="12252"/>
    <cellStyle name="20% - Accent4 7 4 2 2" xfId="4940"/>
    <cellStyle name="20% - Accent4 7 4 3" xfId="10120"/>
    <cellStyle name="20% - Accent4 7 4 3 2" xfId="2836"/>
    <cellStyle name="20% - Accent4 7 4 4" xfId="8541"/>
    <cellStyle name="20% - Accent4 7 4 4 2" xfId="1302"/>
    <cellStyle name="20% - Accent4 7 4 5" xfId="6911"/>
    <cellStyle name="20% - Accent4 7 5" xfId="15106"/>
    <cellStyle name="20% - Accent4 7 5 2" xfId="12251"/>
    <cellStyle name="20% - Accent4 7 5 2 2" xfId="4939"/>
    <cellStyle name="20% - Accent4 7 5 3" xfId="10121"/>
    <cellStyle name="20% - Accent4 7 5 3 2" xfId="2837"/>
    <cellStyle name="20% - Accent4 7 5 4" xfId="8542"/>
    <cellStyle name="20% - Accent4 7 5 4 2" xfId="1303"/>
    <cellStyle name="20% - Accent4 7 5 5" xfId="6713"/>
    <cellStyle name="20% - Accent4 7 6" xfId="13897"/>
    <cellStyle name="20% - Accent4 7 6 2" xfId="12250"/>
    <cellStyle name="20% - Accent4 7 6 2 2" xfId="4938"/>
    <cellStyle name="20% - Accent4 7 6 3" xfId="10122"/>
    <cellStyle name="20% - Accent4 7 6 3 2" xfId="2838"/>
    <cellStyle name="20% - Accent4 7 6 4" xfId="8543"/>
    <cellStyle name="20% - Accent4 7 6 4 2" xfId="1304"/>
    <cellStyle name="20% - Accent4 7 6 5" xfId="6202"/>
    <cellStyle name="20% - Accent4 7 7" xfId="13979"/>
    <cellStyle name="20% - Accent4 7 7 2" xfId="12249"/>
    <cellStyle name="20% - Accent4 7 7 2 2" xfId="4937"/>
    <cellStyle name="20% - Accent4 7 7 3" xfId="10123"/>
    <cellStyle name="20% - Accent4 7 7 3 2" xfId="2839"/>
    <cellStyle name="20% - Accent4 7 7 4" xfId="8544"/>
    <cellStyle name="20% - Accent4 7 7 4 2" xfId="1305"/>
    <cellStyle name="20% - Accent4 7 7 5" xfId="6274"/>
    <cellStyle name="20% - Accent4 7 8" xfId="13630"/>
    <cellStyle name="20% - Accent4 7 8 2" xfId="12248"/>
    <cellStyle name="20% - Accent4 7 8 2 2" xfId="4936"/>
    <cellStyle name="20% - Accent4 7 8 3" xfId="10124"/>
    <cellStyle name="20% - Accent4 7 8 3 2" xfId="2840"/>
    <cellStyle name="20% - Accent4 7 8 4" xfId="8545"/>
    <cellStyle name="20% - Accent4 7 8 4 2" xfId="1306"/>
    <cellStyle name="20% - Accent4 7 8 5" xfId="5950"/>
    <cellStyle name="20% - Accent4 7 9" xfId="13021"/>
    <cellStyle name="20% - Accent4 7 9 2" xfId="12247"/>
    <cellStyle name="20% - Accent4 7 9 2 2" xfId="4935"/>
    <cellStyle name="20% - Accent4 7 9 3" xfId="10125"/>
    <cellStyle name="20% - Accent4 7 9 3 2" xfId="2841"/>
    <cellStyle name="20% - Accent4 7 9 4" xfId="8546"/>
    <cellStyle name="20% - Accent4 7 9 4 2" xfId="1307"/>
    <cellStyle name="20% - Accent4 7 9 5" xfId="5636"/>
    <cellStyle name="20% - Accent4 8" xfId="15908"/>
    <cellStyle name="20% - Accent4 8 10" xfId="8547"/>
    <cellStyle name="20% - Accent4 8 10 2" xfId="1308"/>
    <cellStyle name="20% - Accent4 8 11" xfId="7156"/>
    <cellStyle name="20% - Accent4 8 2" xfId="15532"/>
    <cellStyle name="20% - Accent4 8 2 2" xfId="12245"/>
    <cellStyle name="20% - Accent4 8 2 2 2" xfId="4933"/>
    <cellStyle name="20% - Accent4 8 2 3" xfId="10127"/>
    <cellStyle name="20% - Accent4 8 2 3 2" xfId="2843"/>
    <cellStyle name="20% - Accent4 8 2 4" xfId="8548"/>
    <cellStyle name="20% - Accent4 8 2 4 2" xfId="1309"/>
    <cellStyle name="20% - Accent4 8 2 5" xfId="6896"/>
    <cellStyle name="20% - Accent4 8 3" xfId="15090"/>
    <cellStyle name="20% - Accent4 8 3 2" xfId="12244"/>
    <cellStyle name="20% - Accent4 8 3 2 2" xfId="4932"/>
    <cellStyle name="20% - Accent4 8 3 3" xfId="10128"/>
    <cellStyle name="20% - Accent4 8 3 3 2" xfId="2844"/>
    <cellStyle name="20% - Accent4 8 3 4" xfId="8549"/>
    <cellStyle name="20% - Accent4 8 3 4 2" xfId="1310"/>
    <cellStyle name="20% - Accent4 8 3 5" xfId="6700"/>
    <cellStyle name="20% - Accent4 8 4" xfId="13878"/>
    <cellStyle name="20% - Accent4 8 4 2" xfId="12243"/>
    <cellStyle name="20% - Accent4 8 4 2 2" xfId="4931"/>
    <cellStyle name="20% - Accent4 8 4 3" xfId="10129"/>
    <cellStyle name="20% - Accent4 8 4 3 2" xfId="2845"/>
    <cellStyle name="20% - Accent4 8 4 4" xfId="8550"/>
    <cellStyle name="20% - Accent4 8 4 4 2" xfId="1311"/>
    <cellStyle name="20% - Accent4 8 4 5" xfId="6183"/>
    <cellStyle name="20% - Accent4 8 5" xfId="14034"/>
    <cellStyle name="20% - Accent4 8 5 2" xfId="12242"/>
    <cellStyle name="20% - Accent4 8 5 2 2" xfId="4930"/>
    <cellStyle name="20% - Accent4 8 5 3" xfId="10130"/>
    <cellStyle name="20% - Accent4 8 5 3 2" xfId="2846"/>
    <cellStyle name="20% - Accent4 8 5 4" xfId="8551"/>
    <cellStyle name="20% - Accent4 8 5 4 2" xfId="1312"/>
    <cellStyle name="20% - Accent4 8 5 5" xfId="6317"/>
    <cellStyle name="20% - Accent4 8 6" xfId="13678"/>
    <cellStyle name="20% - Accent4 8 6 2" xfId="12241"/>
    <cellStyle name="20% - Accent4 8 6 2 2" xfId="4929"/>
    <cellStyle name="20% - Accent4 8 6 3" xfId="10131"/>
    <cellStyle name="20% - Accent4 8 6 3 2" xfId="2847"/>
    <cellStyle name="20% - Accent4 8 6 4" xfId="8553"/>
    <cellStyle name="20% - Accent4 8 6 4 2" xfId="1313"/>
    <cellStyle name="20% - Accent4 8 6 5" xfId="5993"/>
    <cellStyle name="20% - Accent4 8 7" xfId="13005"/>
    <cellStyle name="20% - Accent4 8 7 2" xfId="12240"/>
    <cellStyle name="20% - Accent4 8 7 2 2" xfId="4928"/>
    <cellStyle name="20% - Accent4 8 7 3" xfId="10132"/>
    <cellStyle name="20% - Accent4 8 7 3 2" xfId="2848"/>
    <cellStyle name="20% - Accent4 8 7 4" xfId="8554"/>
    <cellStyle name="20% - Accent4 8 7 4 2" xfId="1314"/>
    <cellStyle name="20% - Accent4 8 7 5" xfId="5623"/>
    <cellStyle name="20% - Accent4 8 8" xfId="12246"/>
    <cellStyle name="20% - Accent4 8 8 2" xfId="4934"/>
    <cellStyle name="20% - Accent4 8 9" xfId="10126"/>
    <cellStyle name="20% - Accent4 8 9 2" xfId="2842"/>
    <cellStyle name="20% - Accent4 9" xfId="15847"/>
    <cellStyle name="20% - Accent4 9 10" xfId="8555"/>
    <cellStyle name="20% - Accent4 9 10 2" xfId="1315"/>
    <cellStyle name="20% - Accent4 9 11" xfId="7105"/>
    <cellStyle name="20% - Accent4 9 2" xfId="15474"/>
    <cellStyle name="20% - Accent4 9 2 2" xfId="12238"/>
    <cellStyle name="20% - Accent4 9 2 2 2" xfId="4926"/>
    <cellStyle name="20% - Accent4 9 2 3" xfId="10134"/>
    <cellStyle name="20% - Accent4 9 2 3 2" xfId="2850"/>
    <cellStyle name="20% - Accent4 9 2 4" xfId="8556"/>
    <cellStyle name="20% - Accent4 9 2 4 2" xfId="1316"/>
    <cellStyle name="20% - Accent4 9 2 5" xfId="6843"/>
    <cellStyle name="20% - Accent4 9 3" xfId="15029"/>
    <cellStyle name="20% - Accent4 9 3 2" xfId="12237"/>
    <cellStyle name="20% - Accent4 9 3 2 2" xfId="4925"/>
    <cellStyle name="20% - Accent4 9 3 3" xfId="10135"/>
    <cellStyle name="20% - Accent4 9 3 3 2" xfId="2851"/>
    <cellStyle name="20% - Accent4 9 3 4" xfId="8557"/>
    <cellStyle name="20% - Accent4 9 3 4 2" xfId="1317"/>
    <cellStyle name="20% - Accent4 9 3 5" xfId="6647"/>
    <cellStyle name="20% - Accent4 9 4" xfId="13815"/>
    <cellStyle name="20% - Accent4 9 4 2" xfId="12236"/>
    <cellStyle name="20% - Accent4 9 4 2 2" xfId="4924"/>
    <cellStyle name="20% - Accent4 9 4 3" xfId="10136"/>
    <cellStyle name="20% - Accent4 9 4 3 2" xfId="2852"/>
    <cellStyle name="20% - Accent4 9 4 4" xfId="8558"/>
    <cellStyle name="20% - Accent4 9 4 4 2" xfId="1318"/>
    <cellStyle name="20% - Accent4 9 4 5" xfId="6122"/>
    <cellStyle name="20% - Accent4 9 5" xfId="14064"/>
    <cellStyle name="20% - Accent4 9 5 2" xfId="12235"/>
    <cellStyle name="20% - Accent4 9 5 2 2" xfId="4923"/>
    <cellStyle name="20% - Accent4 9 5 3" xfId="10137"/>
    <cellStyle name="20% - Accent4 9 5 3 2" xfId="2853"/>
    <cellStyle name="20% - Accent4 9 5 4" xfId="8567"/>
    <cellStyle name="20% - Accent4 9 5 4 2" xfId="1327"/>
    <cellStyle name="20% - Accent4 9 5 5" xfId="6345"/>
    <cellStyle name="20% - Accent4 9 6" xfId="13544"/>
    <cellStyle name="20% - Accent4 9 6 2" xfId="12234"/>
    <cellStyle name="20% - Accent4 9 6 2 2" xfId="4922"/>
    <cellStyle name="20% - Accent4 9 6 3" xfId="10138"/>
    <cellStyle name="20% - Accent4 9 6 3 2" xfId="2854"/>
    <cellStyle name="20% - Accent4 9 6 4" xfId="8576"/>
    <cellStyle name="20% - Accent4 9 6 4 2" xfId="1336"/>
    <cellStyle name="20% - Accent4 9 6 5" xfId="5875"/>
    <cellStyle name="20% - Accent4 9 7" xfId="12948"/>
    <cellStyle name="20% - Accent4 9 7 2" xfId="12233"/>
    <cellStyle name="20% - Accent4 9 7 2 2" xfId="4921"/>
    <cellStyle name="20% - Accent4 9 7 3" xfId="10146"/>
    <cellStyle name="20% - Accent4 9 7 3 2" xfId="2862"/>
    <cellStyle name="20% - Accent4 9 7 4" xfId="8585"/>
    <cellStyle name="20% - Accent4 9 7 4 2" xfId="1345"/>
    <cellStyle name="20% - Accent4 9 7 5" xfId="5570"/>
    <cellStyle name="20% - Accent4 9 8" xfId="12239"/>
    <cellStyle name="20% - Accent4 9 8 2" xfId="4927"/>
    <cellStyle name="20% - Accent4 9 9" xfId="10133"/>
    <cellStyle name="20% - Accent4 9 9 2" xfId="2849"/>
    <cellStyle name="20% - Accent5" xfId="16445" builtinId="46" customBuiltin="1"/>
    <cellStyle name="20% - Accent5 10" xfId="15756"/>
    <cellStyle name="20% - Accent5 10 10" xfId="8601"/>
    <cellStyle name="20% - Accent5 10 10 2" xfId="1361"/>
    <cellStyle name="20% - Accent5 10 11" xfId="7016"/>
    <cellStyle name="20% - Accent5 10 2" xfId="15386"/>
    <cellStyle name="20% - Accent5 10 2 2" xfId="12230"/>
    <cellStyle name="20% - Accent5 10 2 2 2" xfId="4918"/>
    <cellStyle name="20% - Accent5 10 2 3" xfId="10170"/>
    <cellStyle name="20% - Accent5 10 2 3 2" xfId="2886"/>
    <cellStyle name="20% - Accent5 10 2 4" xfId="8602"/>
    <cellStyle name="20% - Accent5 10 2 4 2" xfId="1362"/>
    <cellStyle name="20% - Accent5 10 2 5" xfId="6757"/>
    <cellStyle name="20% - Accent5 10 3" xfId="14938"/>
    <cellStyle name="20% - Accent5 10 3 2" xfId="12229"/>
    <cellStyle name="20% - Accent5 10 3 2 2" xfId="4917"/>
    <cellStyle name="20% - Accent5 10 3 3" xfId="10177"/>
    <cellStyle name="20% - Accent5 10 3 3 2" xfId="2893"/>
    <cellStyle name="20% - Accent5 10 3 4" xfId="8603"/>
    <cellStyle name="20% - Accent5 10 3 4 2" xfId="1363"/>
    <cellStyle name="20% - Accent5 10 3 5" xfId="6556"/>
    <cellStyle name="20% - Accent5 10 4" xfId="13722"/>
    <cellStyle name="20% - Accent5 10 4 2" xfId="12228"/>
    <cellStyle name="20% - Accent5 10 4 2 2" xfId="4916"/>
    <cellStyle name="20% - Accent5 10 4 3" xfId="10178"/>
    <cellStyle name="20% - Accent5 10 4 3 2" xfId="2894"/>
    <cellStyle name="20% - Accent5 10 4 4" xfId="8604"/>
    <cellStyle name="20% - Accent5 10 4 4 2" xfId="1364"/>
    <cellStyle name="20% - Accent5 10 4 5" xfId="6029"/>
    <cellStyle name="20% - Accent5 10 5" xfId="13499"/>
    <cellStyle name="20% - Accent5 10 5 2" xfId="12227"/>
    <cellStyle name="20% - Accent5 10 5 2 2" xfId="4915"/>
    <cellStyle name="20% - Accent5 10 5 3" xfId="10179"/>
    <cellStyle name="20% - Accent5 10 5 3 2" xfId="2895"/>
    <cellStyle name="20% - Accent5 10 5 4" xfId="8605"/>
    <cellStyle name="20% - Accent5 10 5 4 2" xfId="1365"/>
    <cellStyle name="20% - Accent5 10 5 5" xfId="5831"/>
    <cellStyle name="20% - Accent5 10 6" xfId="13385"/>
    <cellStyle name="20% - Accent5 10 6 2" xfId="12226"/>
    <cellStyle name="20% - Accent5 10 6 2 2" xfId="4914"/>
    <cellStyle name="20% - Accent5 10 6 3" xfId="10180"/>
    <cellStyle name="20% - Accent5 10 6 3 2" xfId="2896"/>
    <cellStyle name="20% - Accent5 10 6 4" xfId="8609"/>
    <cellStyle name="20% - Accent5 10 6 4 2" xfId="1369"/>
    <cellStyle name="20% - Accent5 10 6 5" xfId="5739"/>
    <cellStyle name="20% - Accent5 10 7" xfId="12855"/>
    <cellStyle name="20% - Accent5 10 7 2" xfId="12225"/>
    <cellStyle name="20% - Accent5 10 7 2 2" xfId="4913"/>
    <cellStyle name="20% - Accent5 10 7 3" xfId="10181"/>
    <cellStyle name="20% - Accent5 10 7 3 2" xfId="2897"/>
    <cellStyle name="20% - Accent5 10 7 4" xfId="8610"/>
    <cellStyle name="20% - Accent5 10 7 4 2" xfId="1370"/>
    <cellStyle name="20% - Accent5 10 7 5" xfId="5479"/>
    <cellStyle name="20% - Accent5 10 8" xfId="12231"/>
    <cellStyle name="20% - Accent5 10 8 2" xfId="4919"/>
    <cellStyle name="20% - Accent5 10 9" xfId="10162"/>
    <cellStyle name="20% - Accent5 10 9 2" xfId="2878"/>
    <cellStyle name="20% - Accent5 11" xfId="15746"/>
    <cellStyle name="20% - Accent5 11 10" xfId="8611"/>
    <cellStyle name="20% - Accent5 11 10 2" xfId="1371"/>
    <cellStyle name="20% - Accent5 11 11" xfId="7006"/>
    <cellStyle name="20% - Accent5 11 2" xfId="15376"/>
    <cellStyle name="20% - Accent5 11 2 2" xfId="12223"/>
    <cellStyle name="20% - Accent5 11 2 2 2" xfId="4911"/>
    <cellStyle name="20% - Accent5 11 2 3" xfId="10186"/>
    <cellStyle name="20% - Accent5 11 2 3 2" xfId="2902"/>
    <cellStyle name="20% - Accent5 11 2 4" xfId="8612"/>
    <cellStyle name="20% - Accent5 11 2 4 2" xfId="1372"/>
    <cellStyle name="20% - Accent5 11 2 5" xfId="6747"/>
    <cellStyle name="20% - Accent5 11 3" xfId="14928"/>
    <cellStyle name="20% - Accent5 11 3 2" xfId="12222"/>
    <cellStyle name="20% - Accent5 11 3 2 2" xfId="4910"/>
    <cellStyle name="20% - Accent5 11 3 3" xfId="10187"/>
    <cellStyle name="20% - Accent5 11 3 3 2" xfId="2903"/>
    <cellStyle name="20% - Accent5 11 3 4" xfId="8613"/>
    <cellStyle name="20% - Accent5 11 3 4 2" xfId="1373"/>
    <cellStyle name="20% - Accent5 11 3 5" xfId="6546"/>
    <cellStyle name="20% - Accent5 11 4" xfId="13712"/>
    <cellStyle name="20% - Accent5 11 4 2" xfId="12221"/>
    <cellStyle name="20% - Accent5 11 4 2 2" xfId="4909"/>
    <cellStyle name="20% - Accent5 11 4 3" xfId="10188"/>
    <cellStyle name="20% - Accent5 11 4 3 2" xfId="2904"/>
    <cellStyle name="20% - Accent5 11 4 4" xfId="8614"/>
    <cellStyle name="20% - Accent5 11 4 4 2" xfId="1374"/>
    <cellStyle name="20% - Accent5 11 4 5" xfId="6019"/>
    <cellStyle name="20% - Accent5 11 5" xfId="13489"/>
    <cellStyle name="20% - Accent5 11 5 2" xfId="12220"/>
    <cellStyle name="20% - Accent5 11 5 2 2" xfId="4908"/>
    <cellStyle name="20% - Accent5 11 5 3" xfId="10189"/>
    <cellStyle name="20% - Accent5 11 5 3 2" xfId="2905"/>
    <cellStyle name="20% - Accent5 11 5 4" xfId="8615"/>
    <cellStyle name="20% - Accent5 11 5 4 2" xfId="1375"/>
    <cellStyle name="20% - Accent5 11 5 5" xfId="5821"/>
    <cellStyle name="20% - Accent5 11 6" xfId="13375"/>
    <cellStyle name="20% - Accent5 11 6 2" xfId="12219"/>
    <cellStyle name="20% - Accent5 11 6 2 2" xfId="4907"/>
    <cellStyle name="20% - Accent5 11 6 3" xfId="10190"/>
    <cellStyle name="20% - Accent5 11 6 3 2" xfId="2906"/>
    <cellStyle name="20% - Accent5 11 6 4" xfId="8616"/>
    <cellStyle name="20% - Accent5 11 6 4 2" xfId="1376"/>
    <cellStyle name="20% - Accent5 11 6 5" xfId="5729"/>
    <cellStyle name="20% - Accent5 11 7" xfId="12845"/>
    <cellStyle name="20% - Accent5 11 7 2" xfId="12218"/>
    <cellStyle name="20% - Accent5 11 7 2 2" xfId="4906"/>
    <cellStyle name="20% - Accent5 11 7 3" xfId="10191"/>
    <cellStyle name="20% - Accent5 11 7 3 2" xfId="2907"/>
    <cellStyle name="20% - Accent5 11 7 4" xfId="8617"/>
    <cellStyle name="20% - Accent5 11 7 4 2" xfId="1377"/>
    <cellStyle name="20% - Accent5 11 7 5" xfId="5469"/>
    <cellStyle name="20% - Accent5 11 8" xfId="12224"/>
    <cellStyle name="20% - Accent5 11 8 2" xfId="4912"/>
    <cellStyle name="20% - Accent5 11 9" xfId="10185"/>
    <cellStyle name="20% - Accent5 11 9 2" xfId="2901"/>
    <cellStyle name="20% - Accent5 12" xfId="15738"/>
    <cellStyle name="20% - Accent5 12 10" xfId="8618"/>
    <cellStyle name="20% - Accent5 12 10 2" xfId="1378"/>
    <cellStyle name="20% - Accent5 12 11" xfId="6998"/>
    <cellStyle name="20% - Accent5 12 2" xfId="15368"/>
    <cellStyle name="20% - Accent5 12 2 2" xfId="12216"/>
    <cellStyle name="20% - Accent5 12 2 2 2" xfId="4904"/>
    <cellStyle name="20% - Accent5 12 2 3" xfId="10193"/>
    <cellStyle name="20% - Accent5 12 2 3 2" xfId="2909"/>
    <cellStyle name="20% - Accent5 12 2 4" xfId="8620"/>
    <cellStyle name="20% - Accent5 12 2 4 2" xfId="1379"/>
    <cellStyle name="20% - Accent5 12 2 5" xfId="6739"/>
    <cellStyle name="20% - Accent5 12 3" xfId="14920"/>
    <cellStyle name="20% - Accent5 12 3 2" xfId="12215"/>
    <cellStyle name="20% - Accent5 12 3 2 2" xfId="4903"/>
    <cellStyle name="20% - Accent5 12 3 3" xfId="10194"/>
    <cellStyle name="20% - Accent5 12 3 3 2" xfId="2910"/>
    <cellStyle name="20% - Accent5 12 3 4" xfId="8621"/>
    <cellStyle name="20% - Accent5 12 3 4 2" xfId="1380"/>
    <cellStyle name="20% - Accent5 12 3 5" xfId="6538"/>
    <cellStyle name="20% - Accent5 12 4" xfId="13704"/>
    <cellStyle name="20% - Accent5 12 4 2" xfId="12214"/>
    <cellStyle name="20% - Accent5 12 4 2 2" xfId="4902"/>
    <cellStyle name="20% - Accent5 12 4 3" xfId="10196"/>
    <cellStyle name="20% - Accent5 12 4 3 2" xfId="2911"/>
    <cellStyle name="20% - Accent5 12 4 4" xfId="8622"/>
    <cellStyle name="20% - Accent5 12 4 4 2" xfId="1381"/>
    <cellStyle name="20% - Accent5 12 4 5" xfId="6011"/>
    <cellStyle name="20% - Accent5 12 5" xfId="13481"/>
    <cellStyle name="20% - Accent5 12 5 2" xfId="12213"/>
    <cellStyle name="20% - Accent5 12 5 2 2" xfId="4901"/>
    <cellStyle name="20% - Accent5 12 5 3" xfId="10197"/>
    <cellStyle name="20% - Accent5 12 5 3 2" xfId="2912"/>
    <cellStyle name="20% - Accent5 12 5 4" xfId="8623"/>
    <cellStyle name="20% - Accent5 12 5 4 2" xfId="1382"/>
    <cellStyle name="20% - Accent5 12 5 5" xfId="5813"/>
    <cellStyle name="20% - Accent5 12 6" xfId="13367"/>
    <cellStyle name="20% - Accent5 12 6 2" xfId="12212"/>
    <cellStyle name="20% - Accent5 12 6 2 2" xfId="4900"/>
    <cellStyle name="20% - Accent5 12 6 3" xfId="10198"/>
    <cellStyle name="20% - Accent5 12 6 3 2" xfId="2913"/>
    <cellStyle name="20% - Accent5 12 6 4" xfId="8624"/>
    <cellStyle name="20% - Accent5 12 6 4 2" xfId="1383"/>
    <cellStyle name="20% - Accent5 12 6 5" xfId="5721"/>
    <cellStyle name="20% - Accent5 12 7" xfId="12837"/>
    <cellStyle name="20% - Accent5 12 7 2" xfId="12211"/>
    <cellStyle name="20% - Accent5 12 7 2 2" xfId="4899"/>
    <cellStyle name="20% - Accent5 12 7 3" xfId="10199"/>
    <cellStyle name="20% - Accent5 12 7 3 2" xfId="2914"/>
    <cellStyle name="20% - Accent5 12 7 4" xfId="8625"/>
    <cellStyle name="20% - Accent5 12 7 4 2" xfId="1384"/>
    <cellStyle name="20% - Accent5 12 7 5" xfId="5461"/>
    <cellStyle name="20% - Accent5 12 8" xfId="12217"/>
    <cellStyle name="20% - Accent5 12 8 2" xfId="4905"/>
    <cellStyle name="20% - Accent5 12 9" xfId="10192"/>
    <cellStyle name="20% - Accent5 12 9 2" xfId="2908"/>
    <cellStyle name="20% - Accent5 13" xfId="15714"/>
    <cellStyle name="20% - Accent5 13 2" xfId="12210"/>
    <cellStyle name="20% - Accent5 13 2 2" xfId="4898"/>
    <cellStyle name="20% - Accent5 13 3" xfId="10200"/>
    <cellStyle name="20% - Accent5 13 3 2" xfId="2915"/>
    <cellStyle name="20% - Accent5 13 4" xfId="8626"/>
    <cellStyle name="20% - Accent5 13 4 2" xfId="1385"/>
    <cellStyle name="20% - Accent5 13 5" xfId="6980"/>
    <cellStyle name="20% - Accent5 14" xfId="15559"/>
    <cellStyle name="20% - Accent5 14 2" xfId="12209"/>
    <cellStyle name="20% - Accent5 14 2 2" xfId="4897"/>
    <cellStyle name="20% - Accent5 14 3" xfId="10201"/>
    <cellStyle name="20% - Accent5 14 3 2" xfId="2916"/>
    <cellStyle name="20% - Accent5 14 4" xfId="8627"/>
    <cellStyle name="20% - Accent5 14 4 2" xfId="1386"/>
    <cellStyle name="20% - Accent5 14 5" xfId="6920"/>
    <cellStyle name="20% - Accent5 15" xfId="15722"/>
    <cellStyle name="20% - Accent5 16" xfId="14862"/>
    <cellStyle name="20% - Accent5 17" xfId="14896"/>
    <cellStyle name="20% - Accent5 18" xfId="15732"/>
    <cellStyle name="20% - Accent5 19" xfId="14832"/>
    <cellStyle name="20% - Accent5 2" xfId="16108"/>
    <cellStyle name="20% - Accent5 2 2" xfId="14714"/>
    <cellStyle name="20% - Accent5 2 3" xfId="14713"/>
    <cellStyle name="20% - Accent5 20" xfId="14791"/>
    <cellStyle name="20% - Accent5 21" xfId="14716"/>
    <cellStyle name="20% - Accent5 21 2" xfId="12203"/>
    <cellStyle name="20% - Accent5 21 2 2" xfId="4891"/>
    <cellStyle name="20% - Accent5 21 3" xfId="10203"/>
    <cellStyle name="20% - Accent5 21 3 2" xfId="2917"/>
    <cellStyle name="20% - Accent5 21 4" xfId="8629"/>
    <cellStyle name="20% - Accent5 21 4 2" xfId="1387"/>
    <cellStyle name="20% - Accent5 21 5" xfId="6526"/>
    <cellStyle name="20% - Accent5 22" xfId="14476"/>
    <cellStyle name="20% - Accent5 22 2" xfId="12202"/>
    <cellStyle name="20% - Accent5 22 2 2" xfId="4890"/>
    <cellStyle name="20% - Accent5 22 3" xfId="10204"/>
    <cellStyle name="20% - Accent5 22 3 2" xfId="2918"/>
    <cellStyle name="20% - Accent5 22 4" xfId="8631"/>
    <cellStyle name="20% - Accent5 22 4 2" xfId="1388"/>
    <cellStyle name="20% - Accent5 22 5" xfId="6490"/>
    <cellStyle name="20% - Accent5 23" xfId="14277"/>
    <cellStyle name="20% - Accent5 23 2" xfId="12201"/>
    <cellStyle name="20% - Accent5 23 2 2" xfId="4889"/>
    <cellStyle name="20% - Accent5 23 3" xfId="10205"/>
    <cellStyle name="20% - Accent5 23 3 2" xfId="2919"/>
    <cellStyle name="20% - Accent5 23 4" xfId="8632"/>
    <cellStyle name="20% - Accent5 23 4 2" xfId="1389"/>
    <cellStyle name="20% - Accent5 23 5" xfId="6457"/>
    <cellStyle name="20% - Accent5 24" xfId="14211"/>
    <cellStyle name="20% - Accent5 24 2" xfId="12200"/>
    <cellStyle name="20% - Accent5 24 2 2" xfId="4888"/>
    <cellStyle name="20% - Accent5 24 3" xfId="10207"/>
    <cellStyle name="20% - Accent5 24 3 2" xfId="2920"/>
    <cellStyle name="20% - Accent5 24 4" xfId="8633"/>
    <cellStyle name="20% - Accent5 24 4 2" xfId="1390"/>
    <cellStyle name="20% - Accent5 24 5" xfId="6437"/>
    <cellStyle name="20% - Accent5 25" xfId="14107"/>
    <cellStyle name="20% - Accent5 25 2" xfId="12199"/>
    <cellStyle name="20% - Accent5 25 2 2" xfId="4887"/>
    <cellStyle name="20% - Accent5 25 3" xfId="10208"/>
    <cellStyle name="20% - Accent5 25 3 2" xfId="2921"/>
    <cellStyle name="20% - Accent5 25 4" xfId="8634"/>
    <cellStyle name="20% - Accent5 25 4 2" xfId="1391"/>
    <cellStyle name="20% - Accent5 25 5" xfId="6387"/>
    <cellStyle name="20% - Accent5 26" xfId="13599"/>
    <cellStyle name="20% - Accent5 26 2" xfId="12198"/>
    <cellStyle name="20% - Accent5 26 2 2" xfId="4886"/>
    <cellStyle name="20% - Accent5 26 3" xfId="10209"/>
    <cellStyle name="20% - Accent5 26 3 2" xfId="2922"/>
    <cellStyle name="20% - Accent5 26 4" xfId="8635"/>
    <cellStyle name="20% - Accent5 26 4 2" xfId="1392"/>
    <cellStyle name="20% - Accent5 26 5" xfId="5921"/>
    <cellStyle name="20% - Accent5 27" xfId="13441"/>
    <cellStyle name="20% - Accent5 27 2" xfId="12197"/>
    <cellStyle name="20% - Accent5 27 2 2" xfId="4885"/>
    <cellStyle name="20% - Accent5 27 3" xfId="10210"/>
    <cellStyle name="20% - Accent5 27 3 2" xfId="2923"/>
    <cellStyle name="20% - Accent5 27 4" xfId="8636"/>
    <cellStyle name="20% - Accent5 27 4 2" xfId="1393"/>
    <cellStyle name="20% - Accent5 27 5" xfId="5786"/>
    <cellStyle name="20% - Accent5 28" xfId="13099"/>
    <cellStyle name="20% - Accent5 28 2" xfId="12196"/>
    <cellStyle name="20% - Accent5 28 2 2" xfId="4884"/>
    <cellStyle name="20% - Accent5 28 3" xfId="10211"/>
    <cellStyle name="20% - Accent5 28 3 2" xfId="2924"/>
    <cellStyle name="20% - Accent5 28 4" xfId="8637"/>
    <cellStyle name="20% - Accent5 28 4 2" xfId="1394"/>
    <cellStyle name="20% - Accent5 28 5" xfId="5681"/>
    <cellStyle name="20% - Accent5 29" xfId="12232"/>
    <cellStyle name="20% - Accent5 29 2" xfId="4920"/>
    <cellStyle name="20% - Accent5 3" xfId="16107"/>
    <cellStyle name="20% - Accent5 3 2" xfId="14711"/>
    <cellStyle name="20% - Accent5 3 3" xfId="14710"/>
    <cellStyle name="20% - Accent5 30" xfId="10154"/>
    <cellStyle name="20% - Accent5 30 2" xfId="2870"/>
    <cellStyle name="20% - Accent5 31" xfId="8594"/>
    <cellStyle name="20% - Accent5 31 2" xfId="1354"/>
    <cellStyle name="20% - Accent5 32" xfId="7250"/>
    <cellStyle name="20% - Accent5 4" xfId="16015"/>
    <cellStyle name="20% - Accent5 4 10" xfId="13997"/>
    <cellStyle name="20% - Accent5 4 10 2" xfId="12191"/>
    <cellStyle name="20% - Accent5 4 10 2 2" xfId="4879"/>
    <cellStyle name="20% - Accent5 4 10 3" xfId="10213"/>
    <cellStyle name="20% - Accent5 4 10 3 2" xfId="2926"/>
    <cellStyle name="20% - Accent5 4 10 4" xfId="8639"/>
    <cellStyle name="20% - Accent5 4 10 4 2" xfId="1396"/>
    <cellStyle name="20% - Accent5 4 10 5" xfId="6289"/>
    <cellStyle name="20% - Accent5 4 11" xfId="13838"/>
    <cellStyle name="20% - Accent5 4 11 2" xfId="12190"/>
    <cellStyle name="20% - Accent5 4 11 2 2" xfId="4878"/>
    <cellStyle name="20% - Accent5 4 11 3" xfId="10214"/>
    <cellStyle name="20% - Accent5 4 11 3 2" xfId="2927"/>
    <cellStyle name="20% - Accent5 4 11 4" xfId="8640"/>
    <cellStyle name="20% - Accent5 4 11 4 2" xfId="1397"/>
    <cellStyle name="20% - Accent5 4 11 5" xfId="6143"/>
    <cellStyle name="20% - Accent5 4 12" xfId="14053"/>
    <cellStyle name="20% - Accent5 4 12 2" xfId="12189"/>
    <cellStyle name="20% - Accent5 4 12 2 2" xfId="4877"/>
    <cellStyle name="20% - Accent5 4 12 3" xfId="10215"/>
    <cellStyle name="20% - Accent5 4 12 3 2" xfId="2928"/>
    <cellStyle name="20% - Accent5 4 12 4" xfId="8641"/>
    <cellStyle name="20% - Accent5 4 12 4 2" xfId="1398"/>
    <cellStyle name="20% - Accent5 4 12 5" xfId="6336"/>
    <cellStyle name="20% - Accent5 4 13" xfId="13064"/>
    <cellStyle name="20% - Accent5 4 13 2" xfId="12188"/>
    <cellStyle name="20% - Accent5 4 13 2 2" xfId="4876"/>
    <cellStyle name="20% - Accent5 4 13 3" xfId="10216"/>
    <cellStyle name="20% - Accent5 4 13 3 2" xfId="2929"/>
    <cellStyle name="20% - Accent5 4 13 4" xfId="8642"/>
    <cellStyle name="20% - Accent5 4 13 4 2" xfId="1399"/>
    <cellStyle name="20% - Accent5 4 13 5" xfId="5670"/>
    <cellStyle name="20% - Accent5 4 14" xfId="12192"/>
    <cellStyle name="20% - Accent5 4 14 2" xfId="4880"/>
    <cellStyle name="20% - Accent5 4 15" xfId="10212"/>
    <cellStyle name="20% - Accent5 4 15 2" xfId="2925"/>
    <cellStyle name="20% - Accent5 4 16" xfId="8638"/>
    <cellStyle name="20% - Accent5 4 16 2" xfId="1395"/>
    <cellStyle name="20% - Accent5 4 17" xfId="7202"/>
    <cellStyle name="20% - Accent5 4 2" xfId="15860"/>
    <cellStyle name="20% - Accent5 4 2 10" xfId="13550"/>
    <cellStyle name="20% - Accent5 4 2 10 2" xfId="12186"/>
    <cellStyle name="20% - Accent5 4 2 10 2 2" xfId="4874"/>
    <cellStyle name="20% - Accent5 4 2 10 3" xfId="10218"/>
    <cellStyle name="20% - Accent5 4 2 10 3 2" xfId="2931"/>
    <cellStyle name="20% - Accent5 4 2 10 4" xfId="8644"/>
    <cellStyle name="20% - Accent5 4 2 10 4 2" xfId="1401"/>
    <cellStyle name="20% - Accent5 4 2 10 5" xfId="5878"/>
    <cellStyle name="20% - Accent5 4 2 11" xfId="12962"/>
    <cellStyle name="20% - Accent5 4 2 11 2" xfId="12185"/>
    <cellStyle name="20% - Accent5 4 2 11 2 2" xfId="4873"/>
    <cellStyle name="20% - Accent5 4 2 11 3" xfId="10219"/>
    <cellStyle name="20% - Accent5 4 2 11 3 2" xfId="2932"/>
    <cellStyle name="20% - Accent5 4 2 11 4" xfId="8645"/>
    <cellStyle name="20% - Accent5 4 2 11 4 2" xfId="1402"/>
    <cellStyle name="20% - Accent5 4 2 11 5" xfId="5584"/>
    <cellStyle name="20% - Accent5 4 2 12" xfId="12187"/>
    <cellStyle name="20% - Accent5 4 2 12 2" xfId="4875"/>
    <cellStyle name="20% - Accent5 4 2 13" xfId="10217"/>
    <cellStyle name="20% - Accent5 4 2 13 2" xfId="2930"/>
    <cellStyle name="20% - Accent5 4 2 14" xfId="8643"/>
    <cellStyle name="20% - Accent5 4 2 14 2" xfId="1400"/>
    <cellStyle name="20% - Accent5 4 2 15" xfId="7117"/>
    <cellStyle name="20% - Accent5 4 2 2" xfId="15487"/>
    <cellStyle name="20% - Accent5 4 2 2 2" xfId="12184"/>
    <cellStyle name="20% - Accent5 4 2 2 2 2" xfId="4872"/>
    <cellStyle name="20% - Accent5 4 2 2 3" xfId="10220"/>
    <cellStyle name="20% - Accent5 4 2 2 3 2" xfId="2933"/>
    <cellStyle name="20% - Accent5 4 2 2 4" xfId="8646"/>
    <cellStyle name="20% - Accent5 4 2 2 4 2" xfId="1403"/>
    <cellStyle name="20% - Accent5 4 2 2 5" xfId="6855"/>
    <cellStyle name="20% - Accent5 4 2 3" xfId="15044"/>
    <cellStyle name="20% - Accent5 4 2 3 2" xfId="12183"/>
    <cellStyle name="20% - Accent5 4 2 3 2 2" xfId="4871"/>
    <cellStyle name="20% - Accent5 4 2 3 3" xfId="10221"/>
    <cellStyle name="20% - Accent5 4 2 3 3 2" xfId="2934"/>
    <cellStyle name="20% - Accent5 4 2 3 4" xfId="8648"/>
    <cellStyle name="20% - Accent5 4 2 3 4 2" xfId="1404"/>
    <cellStyle name="20% - Accent5 4 2 3 5" xfId="6661"/>
    <cellStyle name="20% - Accent5 4 2 4" xfId="14708"/>
    <cellStyle name="20% - Accent5 4 2 4 2" xfId="12182"/>
    <cellStyle name="20% - Accent5 4 2 4 2 2" xfId="4870"/>
    <cellStyle name="20% - Accent5 4 2 4 3" xfId="10222"/>
    <cellStyle name="20% - Accent5 4 2 4 3 2" xfId="2935"/>
    <cellStyle name="20% - Accent5 4 2 4 4" xfId="8649"/>
    <cellStyle name="20% - Accent5 4 2 4 4 2" xfId="1405"/>
    <cellStyle name="20% - Accent5 4 2 4 5" xfId="6524"/>
    <cellStyle name="20% - Accent5 4 2 5" xfId="14490"/>
    <cellStyle name="20% - Accent5 4 2 5 2" xfId="12181"/>
    <cellStyle name="20% - Accent5 4 2 5 2 2" xfId="4869"/>
    <cellStyle name="20% - Accent5 4 2 5 3" xfId="10224"/>
    <cellStyle name="20% - Accent5 4 2 5 3 2" xfId="2936"/>
    <cellStyle name="20% - Accent5 4 2 5 4" xfId="8650"/>
    <cellStyle name="20% - Accent5 4 2 5 4 2" xfId="1406"/>
    <cellStyle name="20% - Accent5 4 2 5 5" xfId="6491"/>
    <cellStyle name="20% - Accent5 4 2 6" xfId="14281"/>
    <cellStyle name="20% - Accent5 4 2 6 2" xfId="12180"/>
    <cellStyle name="20% - Accent5 4 2 6 2 2" xfId="4868"/>
    <cellStyle name="20% - Accent5 4 2 6 3" xfId="10225"/>
    <cellStyle name="20% - Accent5 4 2 6 3 2" xfId="2937"/>
    <cellStyle name="20% - Accent5 4 2 6 4" xfId="8651"/>
    <cellStyle name="20% - Accent5 4 2 6 4 2" xfId="1407"/>
    <cellStyle name="20% - Accent5 4 2 6 5" xfId="6458"/>
    <cellStyle name="20% - Accent5 4 2 7" xfId="14214"/>
    <cellStyle name="20% - Accent5 4 2 7 2" xfId="12179"/>
    <cellStyle name="20% - Accent5 4 2 7 2 2" xfId="4867"/>
    <cellStyle name="20% - Accent5 4 2 7 3" xfId="10226"/>
    <cellStyle name="20% - Accent5 4 2 7 3 2" xfId="2938"/>
    <cellStyle name="20% - Accent5 4 2 7 4" xfId="8652"/>
    <cellStyle name="20% - Accent5 4 2 7 4 2" xfId="1408"/>
    <cellStyle name="20% - Accent5 4 2 7 5" xfId="6438"/>
    <cellStyle name="20% - Accent5 4 2 8" xfId="13830"/>
    <cellStyle name="20% - Accent5 4 2 8 2" xfId="12178"/>
    <cellStyle name="20% - Accent5 4 2 8 2 2" xfId="4866"/>
    <cellStyle name="20% - Accent5 4 2 8 3" xfId="10227"/>
    <cellStyle name="20% - Accent5 4 2 8 3 2" xfId="2939"/>
    <cellStyle name="20% - Accent5 4 2 8 4" xfId="8653"/>
    <cellStyle name="20% - Accent5 4 2 8 4 2" xfId="1409"/>
    <cellStyle name="20% - Accent5 4 2 8 5" xfId="6136"/>
    <cellStyle name="20% - Accent5 4 2 9" xfId="14057"/>
    <cellStyle name="20% - Accent5 4 2 9 2" xfId="12177"/>
    <cellStyle name="20% - Accent5 4 2 9 2 2" xfId="4865"/>
    <cellStyle name="20% - Accent5 4 2 9 3" xfId="10228"/>
    <cellStyle name="20% - Accent5 4 2 9 3 2" xfId="2940"/>
    <cellStyle name="20% - Accent5 4 2 9 4" xfId="8654"/>
    <cellStyle name="20% - Accent5 4 2 9 4 2" xfId="1410"/>
    <cellStyle name="20% - Accent5 4 2 9 5" xfId="6339"/>
    <cellStyle name="20% - Accent5 4 3" xfId="15896"/>
    <cellStyle name="20% - Accent5 4 3 10" xfId="13576"/>
    <cellStyle name="20% - Accent5 4 3 10 2" xfId="12175"/>
    <cellStyle name="20% - Accent5 4 3 10 2 2" xfId="4863"/>
    <cellStyle name="20% - Accent5 4 3 10 3" xfId="10230"/>
    <cellStyle name="20% - Accent5 4 3 10 3 2" xfId="2942"/>
    <cellStyle name="20% - Accent5 4 3 10 4" xfId="8656"/>
    <cellStyle name="20% - Accent5 4 3 10 4 2" xfId="1412"/>
    <cellStyle name="20% - Accent5 4 3 10 5" xfId="5902"/>
    <cellStyle name="20% - Accent5 4 3 11" xfId="12993"/>
    <cellStyle name="20% - Accent5 4 3 11 2" xfId="12174"/>
    <cellStyle name="20% - Accent5 4 3 11 2 2" xfId="4862"/>
    <cellStyle name="20% - Accent5 4 3 11 3" xfId="10231"/>
    <cellStyle name="20% - Accent5 4 3 11 3 2" xfId="2943"/>
    <cellStyle name="20% - Accent5 4 3 11 4" xfId="8658"/>
    <cellStyle name="20% - Accent5 4 3 11 4 2" xfId="1413"/>
    <cellStyle name="20% - Accent5 4 3 11 5" xfId="5612"/>
    <cellStyle name="20% - Accent5 4 3 12" xfId="12176"/>
    <cellStyle name="20% - Accent5 4 3 12 2" xfId="4864"/>
    <cellStyle name="20% - Accent5 4 3 13" xfId="10229"/>
    <cellStyle name="20% - Accent5 4 3 13 2" xfId="2941"/>
    <cellStyle name="20% - Accent5 4 3 14" xfId="8655"/>
    <cellStyle name="20% - Accent5 4 3 14 2" xfId="1411"/>
    <cellStyle name="20% - Accent5 4 3 15" xfId="7145"/>
    <cellStyle name="20% - Accent5 4 3 2" xfId="15520"/>
    <cellStyle name="20% - Accent5 4 3 2 2" xfId="12173"/>
    <cellStyle name="20% - Accent5 4 3 2 2 2" xfId="4861"/>
    <cellStyle name="20% - Accent5 4 3 2 3" xfId="10232"/>
    <cellStyle name="20% - Accent5 4 3 2 3 2" xfId="2944"/>
    <cellStyle name="20% - Accent5 4 3 2 4" xfId="8660"/>
    <cellStyle name="20% - Accent5 4 3 2 4 2" xfId="1414"/>
    <cellStyle name="20% - Accent5 4 3 2 5" xfId="6885"/>
    <cellStyle name="20% - Accent5 4 3 3" xfId="15079"/>
    <cellStyle name="20% - Accent5 4 3 3 2" xfId="12172"/>
    <cellStyle name="20% - Accent5 4 3 3 2 2" xfId="4860"/>
    <cellStyle name="20% - Accent5 4 3 3 3" xfId="10234"/>
    <cellStyle name="20% - Accent5 4 3 3 3 2" xfId="2945"/>
    <cellStyle name="20% - Accent5 4 3 3 4" xfId="8661"/>
    <cellStyle name="20% - Accent5 4 3 3 4 2" xfId="1415"/>
    <cellStyle name="20% - Accent5 4 3 3 5" xfId="6689"/>
    <cellStyle name="20% - Accent5 4 3 4" xfId="14707"/>
    <cellStyle name="20% - Accent5 4 3 5" xfId="14492"/>
    <cellStyle name="20% - Accent5 4 3 6" xfId="14282"/>
    <cellStyle name="20% - Accent5 4 3 7" xfId="14215"/>
    <cellStyle name="20% - Accent5 4 3 8" xfId="13866"/>
    <cellStyle name="20% - Accent5 4 3 8 2" xfId="12167"/>
    <cellStyle name="20% - Accent5 4 3 8 2 2" xfId="4855"/>
    <cellStyle name="20% - Accent5 4 3 8 3" xfId="10235"/>
    <cellStyle name="20% - Accent5 4 3 8 3 2" xfId="2946"/>
    <cellStyle name="20% - Accent5 4 3 8 4" xfId="8662"/>
    <cellStyle name="20% - Accent5 4 3 8 4 2" xfId="1416"/>
    <cellStyle name="20% - Accent5 4 3 8 5" xfId="6171"/>
    <cellStyle name="20% - Accent5 4 3 9" xfId="14040"/>
    <cellStyle name="20% - Accent5 4 3 9 2" xfId="12166"/>
    <cellStyle name="20% - Accent5 4 3 9 2 2" xfId="4854"/>
    <cellStyle name="20% - Accent5 4 3 9 3" xfId="10236"/>
    <cellStyle name="20% - Accent5 4 3 9 3 2" xfId="2947"/>
    <cellStyle name="20% - Accent5 4 3 9 4" xfId="8663"/>
    <cellStyle name="20% - Accent5 4 3 9 4 2" xfId="1417"/>
    <cellStyle name="20% - Accent5 4 3 9 5" xfId="6323"/>
    <cellStyle name="20% - Accent5 4 4" xfId="15635"/>
    <cellStyle name="20% - Accent5 4 4 2" xfId="12165"/>
    <cellStyle name="20% - Accent5 4 4 2 2" xfId="4853"/>
    <cellStyle name="20% - Accent5 4 4 3" xfId="10237"/>
    <cellStyle name="20% - Accent5 4 4 3 2" xfId="2948"/>
    <cellStyle name="20% - Accent5 4 4 4" xfId="8664"/>
    <cellStyle name="20% - Accent5 4 4 4 2" xfId="1418"/>
    <cellStyle name="20% - Accent5 4 4 5" xfId="6958"/>
    <cellStyle name="20% - Accent5 4 5" xfId="15723"/>
    <cellStyle name="20% - Accent5 4 5 2" xfId="12164"/>
    <cellStyle name="20% - Accent5 4 5 2 2" xfId="4852"/>
    <cellStyle name="20% - Accent5 4 5 3" xfId="10238"/>
    <cellStyle name="20% - Accent5 4 5 3 2" xfId="2949"/>
    <cellStyle name="20% - Accent5 4 5 4" xfId="8665"/>
    <cellStyle name="20% - Accent5 4 5 4 2" xfId="1419"/>
    <cellStyle name="20% - Accent5 4 5 5" xfId="6986"/>
    <cellStyle name="20% - Accent5 4 6" xfId="14709"/>
    <cellStyle name="20% - Accent5 4 7" xfId="14487"/>
    <cellStyle name="20% - Accent5 4 8" xfId="14280"/>
    <cellStyle name="20% - Accent5 4 9" xfId="14213"/>
    <cellStyle name="20% - Accent5 5" xfId="15973"/>
    <cellStyle name="20% - Accent5 5 10" xfId="13942"/>
    <cellStyle name="20% - Accent5 5 10 2" xfId="12158"/>
    <cellStyle name="20% - Accent5 5 10 2 2" xfId="4846"/>
    <cellStyle name="20% - Accent5 5 10 3" xfId="10241"/>
    <cellStyle name="20% - Accent5 5 10 3 2" xfId="2951"/>
    <cellStyle name="20% - Accent5 5 10 4" xfId="8668"/>
    <cellStyle name="20% - Accent5 5 10 4 2" xfId="1421"/>
    <cellStyle name="20% - Accent5 5 10 5" xfId="6244"/>
    <cellStyle name="20% - Accent5 5 11" xfId="13612"/>
    <cellStyle name="20% - Accent5 5 11 2" xfId="12157"/>
    <cellStyle name="20% - Accent5 5 11 2 2" xfId="4845"/>
    <cellStyle name="20% - Accent5 5 11 3" xfId="10242"/>
    <cellStyle name="20% - Accent5 5 11 3 2" xfId="2952"/>
    <cellStyle name="20% - Accent5 5 11 4" xfId="8669"/>
    <cellStyle name="20% - Accent5 5 11 4 2" xfId="1422"/>
    <cellStyle name="20% - Accent5 5 11 5" xfId="5932"/>
    <cellStyle name="20% - Accent5 5 12" xfId="13446"/>
    <cellStyle name="20% - Accent5 5 12 2" xfId="12156"/>
    <cellStyle name="20% - Accent5 5 12 2 2" xfId="4844"/>
    <cellStyle name="20% - Accent5 5 12 3" xfId="10243"/>
    <cellStyle name="20% - Accent5 5 12 3 2" xfId="2953"/>
    <cellStyle name="20% - Accent5 5 12 4" xfId="8670"/>
    <cellStyle name="20% - Accent5 5 12 4 2" xfId="1423"/>
    <cellStyle name="20% - Accent5 5 12 5" xfId="5789"/>
    <cellStyle name="20% - Accent5 5 13" xfId="13037"/>
    <cellStyle name="20% - Accent5 5 13 2" xfId="12155"/>
    <cellStyle name="20% - Accent5 5 13 2 2" xfId="4843"/>
    <cellStyle name="20% - Accent5 5 13 3" xfId="10244"/>
    <cellStyle name="20% - Accent5 5 13 3 2" xfId="2954"/>
    <cellStyle name="20% - Accent5 5 13 4" xfId="8671"/>
    <cellStyle name="20% - Accent5 5 13 4 2" xfId="1424"/>
    <cellStyle name="20% - Accent5 5 13 5" xfId="5650"/>
    <cellStyle name="20% - Accent5 5 14" xfId="12159"/>
    <cellStyle name="20% - Accent5 5 14 2" xfId="4847"/>
    <cellStyle name="20% - Accent5 5 15" xfId="10240"/>
    <cellStyle name="20% - Accent5 5 15 2" xfId="2950"/>
    <cellStyle name="20% - Accent5 5 16" xfId="8667"/>
    <cellStyle name="20% - Accent5 5 16 2" xfId="1420"/>
    <cellStyle name="20% - Accent5 5 17" xfId="7182"/>
    <cellStyle name="20% - Accent5 5 2" xfId="15836"/>
    <cellStyle name="20% - Accent5 5 2 10" xfId="8672"/>
    <cellStyle name="20% - Accent5 5 2 10 2" xfId="1425"/>
    <cellStyle name="20% - Accent5 5 2 11" xfId="7094"/>
    <cellStyle name="20% - Accent5 5 2 2" xfId="15463"/>
    <cellStyle name="20% - Accent5 5 2 2 2" xfId="12153"/>
    <cellStyle name="20% - Accent5 5 2 2 2 2" xfId="4841"/>
    <cellStyle name="20% - Accent5 5 2 2 3" xfId="10246"/>
    <cellStyle name="20% - Accent5 5 2 2 3 2" xfId="2956"/>
    <cellStyle name="20% - Accent5 5 2 2 4" xfId="8673"/>
    <cellStyle name="20% - Accent5 5 2 2 4 2" xfId="1426"/>
    <cellStyle name="20% - Accent5 5 2 2 5" xfId="6832"/>
    <cellStyle name="20% - Accent5 5 2 3" xfId="15018"/>
    <cellStyle name="20% - Accent5 5 2 3 2" xfId="12152"/>
    <cellStyle name="20% - Accent5 5 2 3 2 2" xfId="4840"/>
    <cellStyle name="20% - Accent5 5 2 3 3" xfId="10247"/>
    <cellStyle name="20% - Accent5 5 2 3 3 2" xfId="2957"/>
    <cellStyle name="20% - Accent5 5 2 3 4" xfId="8674"/>
    <cellStyle name="20% - Accent5 5 2 3 4 2" xfId="1427"/>
    <cellStyle name="20% - Accent5 5 2 3 5" xfId="6636"/>
    <cellStyle name="20% - Accent5 5 2 4" xfId="13804"/>
    <cellStyle name="20% - Accent5 5 2 4 2" xfId="12151"/>
    <cellStyle name="20% - Accent5 5 2 4 2 2" xfId="4839"/>
    <cellStyle name="20% - Accent5 5 2 4 3" xfId="10248"/>
    <cellStyle name="20% - Accent5 5 2 4 3 2" xfId="2958"/>
    <cellStyle name="20% - Accent5 5 2 4 4" xfId="8675"/>
    <cellStyle name="20% - Accent5 5 2 4 4 2" xfId="1428"/>
    <cellStyle name="20% - Accent5 5 2 4 5" xfId="6111"/>
    <cellStyle name="20% - Accent5 5 2 5" xfId="13954"/>
    <cellStyle name="20% - Accent5 5 2 5 2" xfId="12150"/>
    <cellStyle name="20% - Accent5 5 2 5 2 2" xfId="4838"/>
    <cellStyle name="20% - Accent5 5 2 5 3" xfId="10249"/>
    <cellStyle name="20% - Accent5 5 2 5 3 2" xfId="2959"/>
    <cellStyle name="20% - Accent5 5 2 5 4" xfId="8676"/>
    <cellStyle name="20% - Accent5 5 2 5 4 2" xfId="1429"/>
    <cellStyle name="20% - Accent5 5 2 5 5" xfId="6255"/>
    <cellStyle name="20% - Accent5 5 2 6" xfId="13593"/>
    <cellStyle name="20% - Accent5 5 2 6 2" xfId="12149"/>
    <cellStyle name="20% - Accent5 5 2 6 2 2" xfId="4837"/>
    <cellStyle name="20% - Accent5 5 2 6 3" xfId="10250"/>
    <cellStyle name="20% - Accent5 5 2 6 3 2" xfId="2960"/>
    <cellStyle name="20% - Accent5 5 2 6 4" xfId="8677"/>
    <cellStyle name="20% - Accent5 5 2 6 4 2" xfId="1430"/>
    <cellStyle name="20% - Accent5 5 2 6 5" xfId="5916"/>
    <cellStyle name="20% - Accent5 5 2 7" xfId="12937"/>
    <cellStyle name="20% - Accent5 5 2 7 2" xfId="12148"/>
    <cellStyle name="20% - Accent5 5 2 7 2 2" xfId="4836"/>
    <cellStyle name="20% - Accent5 5 2 7 3" xfId="10251"/>
    <cellStyle name="20% - Accent5 5 2 7 3 2" xfId="2961"/>
    <cellStyle name="20% - Accent5 5 2 7 4" xfId="8678"/>
    <cellStyle name="20% - Accent5 5 2 7 4 2" xfId="1431"/>
    <cellStyle name="20% - Accent5 5 2 7 5" xfId="5559"/>
    <cellStyle name="20% - Accent5 5 2 8" xfId="12154"/>
    <cellStyle name="20% - Accent5 5 2 8 2" xfId="4842"/>
    <cellStyle name="20% - Accent5 5 2 9" xfId="10245"/>
    <cellStyle name="20% - Accent5 5 2 9 2" xfId="2955"/>
    <cellStyle name="20% - Accent5 5 3" xfId="15799"/>
    <cellStyle name="20% - Accent5 5 3 10" xfId="8679"/>
    <cellStyle name="20% - Accent5 5 3 10 2" xfId="1432"/>
    <cellStyle name="20% - Accent5 5 3 11" xfId="7059"/>
    <cellStyle name="20% - Accent5 5 3 2" xfId="15426"/>
    <cellStyle name="20% - Accent5 5 3 2 2" xfId="12146"/>
    <cellStyle name="20% - Accent5 5 3 2 2 2" xfId="4834"/>
    <cellStyle name="20% - Accent5 5 3 2 3" xfId="10253"/>
    <cellStyle name="20% - Accent5 5 3 2 3 2" xfId="2963"/>
    <cellStyle name="20% - Accent5 5 3 2 4" xfId="8680"/>
    <cellStyle name="20% - Accent5 5 3 2 4 2" xfId="1433"/>
    <cellStyle name="20% - Accent5 5 3 2 5" xfId="6797"/>
    <cellStyle name="20% - Accent5 5 3 3" xfId="14981"/>
    <cellStyle name="20% - Accent5 5 3 3 2" xfId="12145"/>
    <cellStyle name="20% - Accent5 5 3 3 2 2" xfId="4833"/>
    <cellStyle name="20% - Accent5 5 3 3 3" xfId="10254"/>
    <cellStyle name="20% - Accent5 5 3 3 3 2" xfId="2964"/>
    <cellStyle name="20% - Accent5 5 3 3 4" xfId="8681"/>
    <cellStyle name="20% - Accent5 5 3 3 4 2" xfId="1434"/>
    <cellStyle name="20% - Accent5 5 3 3 5" xfId="6599"/>
    <cellStyle name="20% - Accent5 5 3 4" xfId="13765"/>
    <cellStyle name="20% - Accent5 5 3 4 2" xfId="12144"/>
    <cellStyle name="20% - Accent5 5 3 4 2 2" xfId="4832"/>
    <cellStyle name="20% - Accent5 5 3 4 3" xfId="10255"/>
    <cellStyle name="20% - Accent5 5 3 4 3 2" xfId="2965"/>
    <cellStyle name="20% - Accent5 5 3 4 4" xfId="8682"/>
    <cellStyle name="20% - Accent5 5 3 4 4 2" xfId="1435"/>
    <cellStyle name="20% - Accent5 5 3 4 5" xfId="6072"/>
    <cellStyle name="20% - Accent5 5 3 5" xfId="13951"/>
    <cellStyle name="20% - Accent5 5 3 5 2" xfId="12143"/>
    <cellStyle name="20% - Accent5 5 3 5 2 2" xfId="4831"/>
    <cellStyle name="20% - Accent5 5 3 5 3" xfId="10256"/>
    <cellStyle name="20% - Accent5 5 3 5 3 2" xfId="2966"/>
    <cellStyle name="20% - Accent5 5 3 5 4" xfId="8684"/>
    <cellStyle name="20% - Accent5 5 3 5 4 2" xfId="1436"/>
    <cellStyle name="20% - Accent5 5 3 5 5" xfId="6253"/>
    <cellStyle name="20% - Accent5 5 3 6" xfId="13850"/>
    <cellStyle name="20% - Accent5 5 3 6 2" xfId="12142"/>
    <cellStyle name="20% - Accent5 5 3 6 2 2" xfId="4830"/>
    <cellStyle name="20% - Accent5 5 3 6 3" xfId="10257"/>
    <cellStyle name="20% - Accent5 5 3 6 3 2" xfId="2967"/>
    <cellStyle name="20% - Accent5 5 3 6 4" xfId="8685"/>
    <cellStyle name="20% - Accent5 5 3 6 4 2" xfId="1437"/>
    <cellStyle name="20% - Accent5 5 3 6 5" xfId="6155"/>
    <cellStyle name="20% - Accent5 5 3 7" xfId="12898"/>
    <cellStyle name="20% - Accent5 5 3 7 2" xfId="12141"/>
    <cellStyle name="20% - Accent5 5 3 7 2 2" xfId="4829"/>
    <cellStyle name="20% - Accent5 5 3 7 3" xfId="10258"/>
    <cellStyle name="20% - Accent5 5 3 7 3 2" xfId="2968"/>
    <cellStyle name="20% - Accent5 5 3 7 4" xfId="8686"/>
    <cellStyle name="20% - Accent5 5 3 7 4 2" xfId="1438"/>
    <cellStyle name="20% - Accent5 5 3 7 5" xfId="5522"/>
    <cellStyle name="20% - Accent5 5 3 8" xfId="12147"/>
    <cellStyle name="20% - Accent5 5 3 8 2" xfId="4835"/>
    <cellStyle name="20% - Accent5 5 3 9" xfId="10252"/>
    <cellStyle name="20% - Accent5 5 3 9 2" xfId="2962"/>
    <cellStyle name="20% - Accent5 5 4" xfId="15584"/>
    <cellStyle name="20% - Accent5 5 4 2" xfId="12140"/>
    <cellStyle name="20% - Accent5 5 4 2 2" xfId="4828"/>
    <cellStyle name="20% - Accent5 5 4 3" xfId="10260"/>
    <cellStyle name="20% - Accent5 5 4 3 2" xfId="2969"/>
    <cellStyle name="20% - Accent5 5 4 4" xfId="8687"/>
    <cellStyle name="20% - Accent5 5 4 4 2" xfId="1439"/>
    <cellStyle name="20% - Accent5 5 4 5" xfId="6931"/>
    <cellStyle name="20% - Accent5 5 5" xfId="15139"/>
    <cellStyle name="20% - Accent5 5 5 2" xfId="12139"/>
    <cellStyle name="20% - Accent5 5 5 2 2" xfId="4827"/>
    <cellStyle name="20% - Accent5 5 5 3" xfId="10261"/>
    <cellStyle name="20% - Accent5 5 5 3 2" xfId="2970"/>
    <cellStyle name="20% - Accent5 5 5 4" xfId="8688"/>
    <cellStyle name="20% - Accent5 5 5 4 2" xfId="1440"/>
    <cellStyle name="20% - Accent5 5 5 5" xfId="6727"/>
    <cellStyle name="20% - Accent5 5 6" xfId="14706"/>
    <cellStyle name="20% - Accent5 5 7" xfId="14493"/>
    <cellStyle name="20% - Accent5 5 8" xfId="14283"/>
    <cellStyle name="20% - Accent5 5 9" xfId="14216"/>
    <cellStyle name="20% - Accent5 6" xfId="15941"/>
    <cellStyle name="20% - Accent5 7" xfId="15924"/>
    <cellStyle name="20% - Accent5 7 10" xfId="12133"/>
    <cellStyle name="20% - Accent5 7 10 2" xfId="4821"/>
    <cellStyle name="20% - Accent5 7 11" xfId="10262"/>
    <cellStyle name="20% - Accent5 7 11 2" xfId="2971"/>
    <cellStyle name="20% - Accent5 7 12" xfId="8689"/>
    <cellStyle name="20% - Accent5 7 12 2" xfId="1441"/>
    <cellStyle name="20% - Accent5 7 13" xfId="7166"/>
    <cellStyle name="20% - Accent5 7 2" xfId="15815"/>
    <cellStyle name="20% - Accent5 7 2 10" xfId="8690"/>
    <cellStyle name="20% - Accent5 7 2 10 2" xfId="1442"/>
    <cellStyle name="20% - Accent5 7 2 11" xfId="7073"/>
    <cellStyle name="20% - Accent5 7 2 2" xfId="15442"/>
    <cellStyle name="20% - Accent5 7 2 2 2" xfId="12131"/>
    <cellStyle name="20% - Accent5 7 2 2 2 2" xfId="4819"/>
    <cellStyle name="20% - Accent5 7 2 2 3" xfId="10264"/>
    <cellStyle name="20% - Accent5 7 2 2 3 2" xfId="2973"/>
    <cellStyle name="20% - Accent5 7 2 2 4" xfId="8691"/>
    <cellStyle name="20% - Accent5 7 2 2 4 2" xfId="1443"/>
    <cellStyle name="20% - Accent5 7 2 2 5" xfId="6811"/>
    <cellStyle name="20% - Accent5 7 2 3" xfId="14995"/>
    <cellStyle name="20% - Accent5 7 2 3 2" xfId="12130"/>
    <cellStyle name="20% - Accent5 7 2 3 2 2" xfId="4818"/>
    <cellStyle name="20% - Accent5 7 2 3 3" xfId="10265"/>
    <cellStyle name="20% - Accent5 7 2 3 3 2" xfId="2974"/>
    <cellStyle name="20% - Accent5 7 2 3 4" xfId="8692"/>
    <cellStyle name="20% - Accent5 7 2 3 4 2" xfId="1444"/>
    <cellStyle name="20% - Accent5 7 2 3 5" xfId="6613"/>
    <cellStyle name="20% - Accent5 7 2 4" xfId="13781"/>
    <cellStyle name="20% - Accent5 7 2 4 2" xfId="12129"/>
    <cellStyle name="20% - Accent5 7 2 4 2 2" xfId="4817"/>
    <cellStyle name="20% - Accent5 7 2 4 3" xfId="10266"/>
    <cellStyle name="20% - Accent5 7 2 4 3 2" xfId="2975"/>
    <cellStyle name="20% - Accent5 7 2 4 4" xfId="8693"/>
    <cellStyle name="20% - Accent5 7 2 4 4 2" xfId="1445"/>
    <cellStyle name="20% - Accent5 7 2 4 5" xfId="6088"/>
    <cellStyle name="20% - Accent5 7 2 5" xfId="14083"/>
    <cellStyle name="20% - Accent5 7 2 5 2" xfId="12128"/>
    <cellStyle name="20% - Accent5 7 2 5 2 2" xfId="4816"/>
    <cellStyle name="20% - Accent5 7 2 5 3" xfId="10267"/>
    <cellStyle name="20% - Accent5 7 2 5 3 2" xfId="2976"/>
    <cellStyle name="20% - Accent5 7 2 5 4" xfId="8694"/>
    <cellStyle name="20% - Accent5 7 2 5 4 2" xfId="1446"/>
    <cellStyle name="20% - Accent5 7 2 5 5" xfId="6364"/>
    <cellStyle name="20% - Accent5 7 2 6" xfId="13581"/>
    <cellStyle name="20% - Accent5 7 2 6 2" xfId="12127"/>
    <cellStyle name="20% - Accent5 7 2 6 2 2" xfId="4815"/>
    <cellStyle name="20% - Accent5 7 2 6 3" xfId="10268"/>
    <cellStyle name="20% - Accent5 7 2 6 3 2" xfId="2977"/>
    <cellStyle name="20% - Accent5 7 2 6 4" xfId="8695"/>
    <cellStyle name="20% - Accent5 7 2 6 4 2" xfId="1447"/>
    <cellStyle name="20% - Accent5 7 2 6 5" xfId="5904"/>
    <cellStyle name="20% - Accent5 7 2 7" xfId="12914"/>
    <cellStyle name="20% - Accent5 7 2 7 2" xfId="12126"/>
    <cellStyle name="20% - Accent5 7 2 7 2 2" xfId="4814"/>
    <cellStyle name="20% - Accent5 7 2 7 3" xfId="10269"/>
    <cellStyle name="20% - Accent5 7 2 7 3 2" xfId="2978"/>
    <cellStyle name="20% - Accent5 7 2 7 4" xfId="8696"/>
    <cellStyle name="20% - Accent5 7 2 7 4 2" xfId="1448"/>
    <cellStyle name="20% - Accent5 7 2 7 5" xfId="5536"/>
    <cellStyle name="20% - Accent5 7 2 8" xfId="12132"/>
    <cellStyle name="20% - Accent5 7 2 8 2" xfId="4820"/>
    <cellStyle name="20% - Accent5 7 2 9" xfId="10263"/>
    <cellStyle name="20% - Accent5 7 2 9 2" xfId="2972"/>
    <cellStyle name="20% - Accent5 7 3" xfId="15783"/>
    <cellStyle name="20% - Accent5 7 3 10" xfId="8697"/>
    <cellStyle name="20% - Accent5 7 3 10 2" xfId="1449"/>
    <cellStyle name="20% - Accent5 7 3 11" xfId="7043"/>
    <cellStyle name="20% - Accent5 7 3 2" xfId="15410"/>
    <cellStyle name="20% - Accent5 7 3 2 2" xfId="12124"/>
    <cellStyle name="20% - Accent5 7 3 2 2 2" xfId="4812"/>
    <cellStyle name="20% - Accent5 7 3 2 3" xfId="10271"/>
    <cellStyle name="20% - Accent5 7 3 2 3 2" xfId="2980"/>
    <cellStyle name="20% - Accent5 7 3 2 4" xfId="8698"/>
    <cellStyle name="20% - Accent5 7 3 2 4 2" xfId="1450"/>
    <cellStyle name="20% - Accent5 7 3 2 5" xfId="6781"/>
    <cellStyle name="20% - Accent5 7 3 3" xfId="14965"/>
    <cellStyle name="20% - Accent5 7 3 3 2" xfId="12123"/>
    <cellStyle name="20% - Accent5 7 3 3 2 2" xfId="4811"/>
    <cellStyle name="20% - Accent5 7 3 3 3" xfId="10272"/>
    <cellStyle name="20% - Accent5 7 3 3 3 2" xfId="2981"/>
    <cellStyle name="20% - Accent5 7 3 3 4" xfId="8699"/>
    <cellStyle name="20% - Accent5 7 3 3 4 2" xfId="1451"/>
    <cellStyle name="20% - Accent5 7 3 3 5" xfId="6583"/>
    <cellStyle name="20% - Accent5 7 3 4" xfId="13749"/>
    <cellStyle name="20% - Accent5 7 3 4 2" xfId="12122"/>
    <cellStyle name="20% - Accent5 7 3 4 2 2" xfId="4810"/>
    <cellStyle name="20% - Accent5 7 3 4 3" xfId="10273"/>
    <cellStyle name="20% - Accent5 7 3 4 3 2" xfId="2982"/>
    <cellStyle name="20% - Accent5 7 3 4 4" xfId="8700"/>
    <cellStyle name="20% - Accent5 7 3 4 4 2" xfId="1452"/>
    <cellStyle name="20% - Accent5 7 3 4 5" xfId="6056"/>
    <cellStyle name="20% - Accent5 7 3 5" xfId="13526"/>
    <cellStyle name="20% - Accent5 7 3 5 2" xfId="12121"/>
    <cellStyle name="20% - Accent5 7 3 5 2 2" xfId="4809"/>
    <cellStyle name="20% - Accent5 7 3 5 3" xfId="10274"/>
    <cellStyle name="20% - Accent5 7 3 5 3 2" xfId="2983"/>
    <cellStyle name="20% - Accent5 7 3 5 4" xfId="8701"/>
    <cellStyle name="20% - Accent5 7 3 5 4 2" xfId="1453"/>
    <cellStyle name="20% - Accent5 7 3 5 5" xfId="5858"/>
    <cellStyle name="20% - Accent5 7 3 6" xfId="13412"/>
    <cellStyle name="20% - Accent5 7 3 6 2" xfId="12120"/>
    <cellStyle name="20% - Accent5 7 3 6 2 2" xfId="4808"/>
    <cellStyle name="20% - Accent5 7 3 6 3" xfId="10275"/>
    <cellStyle name="20% - Accent5 7 3 6 3 2" xfId="2984"/>
    <cellStyle name="20% - Accent5 7 3 6 4" xfId="8702"/>
    <cellStyle name="20% - Accent5 7 3 6 4 2" xfId="1454"/>
    <cellStyle name="20% - Accent5 7 3 6 5" xfId="5766"/>
    <cellStyle name="20% - Accent5 7 3 7" xfId="12882"/>
    <cellStyle name="20% - Accent5 7 3 7 2" xfId="12119"/>
    <cellStyle name="20% - Accent5 7 3 7 2 2" xfId="4807"/>
    <cellStyle name="20% - Accent5 7 3 7 3" xfId="10276"/>
    <cellStyle name="20% - Accent5 7 3 7 3 2" xfId="2985"/>
    <cellStyle name="20% - Accent5 7 3 7 4" xfId="8703"/>
    <cellStyle name="20% - Accent5 7 3 7 4 2" xfId="1455"/>
    <cellStyle name="20% - Accent5 7 3 7 5" xfId="5506"/>
    <cellStyle name="20% - Accent5 7 3 8" xfId="12125"/>
    <cellStyle name="20% - Accent5 7 3 8 2" xfId="4813"/>
    <cellStyle name="20% - Accent5 7 3 9" xfId="10270"/>
    <cellStyle name="20% - Accent5 7 3 9 2" xfId="2979"/>
    <cellStyle name="20% - Accent5 7 4" xfId="15546"/>
    <cellStyle name="20% - Accent5 7 4 2" xfId="12118"/>
    <cellStyle name="20% - Accent5 7 4 2 2" xfId="4806"/>
    <cellStyle name="20% - Accent5 7 4 3" xfId="10277"/>
    <cellStyle name="20% - Accent5 7 4 3 2" xfId="2986"/>
    <cellStyle name="20% - Accent5 7 4 4" xfId="8704"/>
    <cellStyle name="20% - Accent5 7 4 4 2" xfId="1456"/>
    <cellStyle name="20% - Accent5 7 4 5" xfId="6909"/>
    <cellStyle name="20% - Accent5 7 5" xfId="15104"/>
    <cellStyle name="20% - Accent5 7 5 2" xfId="12117"/>
    <cellStyle name="20% - Accent5 7 5 2 2" xfId="4805"/>
    <cellStyle name="20% - Accent5 7 5 3" xfId="10278"/>
    <cellStyle name="20% - Accent5 7 5 3 2" xfId="2987"/>
    <cellStyle name="20% - Accent5 7 5 4" xfId="8705"/>
    <cellStyle name="20% - Accent5 7 5 4 2" xfId="1457"/>
    <cellStyle name="20% - Accent5 7 5 5" xfId="6711"/>
    <cellStyle name="20% - Accent5 7 6" xfId="13895"/>
    <cellStyle name="20% - Accent5 7 6 2" xfId="12116"/>
    <cellStyle name="20% - Accent5 7 6 2 2" xfId="4804"/>
    <cellStyle name="20% - Accent5 7 6 3" xfId="10279"/>
    <cellStyle name="20% - Accent5 7 6 3 2" xfId="2988"/>
    <cellStyle name="20% - Accent5 7 6 4" xfId="8706"/>
    <cellStyle name="20% - Accent5 7 6 4 2" xfId="1458"/>
    <cellStyle name="20% - Accent5 7 6 5" xfId="6200"/>
    <cellStyle name="20% - Accent5 7 7" xfId="13977"/>
    <cellStyle name="20% - Accent5 7 7 2" xfId="12115"/>
    <cellStyle name="20% - Accent5 7 7 2 2" xfId="4803"/>
    <cellStyle name="20% - Accent5 7 7 3" xfId="10280"/>
    <cellStyle name="20% - Accent5 7 7 3 2" xfId="2989"/>
    <cellStyle name="20% - Accent5 7 7 4" xfId="8707"/>
    <cellStyle name="20% - Accent5 7 7 4 2" xfId="1459"/>
    <cellStyle name="20% - Accent5 7 7 5" xfId="6272"/>
    <cellStyle name="20% - Accent5 7 8" xfId="13610"/>
    <cellStyle name="20% - Accent5 7 8 2" xfId="12114"/>
    <cellStyle name="20% - Accent5 7 8 2 2" xfId="4802"/>
    <cellStyle name="20% - Accent5 7 8 3" xfId="10281"/>
    <cellStyle name="20% - Accent5 7 8 3 2" xfId="2990"/>
    <cellStyle name="20% - Accent5 7 8 4" xfId="8708"/>
    <cellStyle name="20% - Accent5 7 8 4 2" xfId="1460"/>
    <cellStyle name="20% - Accent5 7 8 5" xfId="5930"/>
    <cellStyle name="20% - Accent5 7 9" xfId="13019"/>
    <cellStyle name="20% - Accent5 7 9 2" xfId="12113"/>
    <cellStyle name="20% - Accent5 7 9 2 2" xfId="4801"/>
    <cellStyle name="20% - Accent5 7 9 3" xfId="10282"/>
    <cellStyle name="20% - Accent5 7 9 3 2" xfId="2991"/>
    <cellStyle name="20% - Accent5 7 9 4" xfId="8709"/>
    <cellStyle name="20% - Accent5 7 9 4 2" xfId="1461"/>
    <cellStyle name="20% - Accent5 7 9 5" xfId="5634"/>
    <cellStyle name="20% - Accent5 8" xfId="15907"/>
    <cellStyle name="20% - Accent5 8 10" xfId="8710"/>
    <cellStyle name="20% - Accent5 8 10 2" xfId="1462"/>
    <cellStyle name="20% - Accent5 8 11" xfId="7155"/>
    <cellStyle name="20% - Accent5 8 2" xfId="15531"/>
    <cellStyle name="20% - Accent5 8 2 2" xfId="12111"/>
    <cellStyle name="20% - Accent5 8 2 2 2" xfId="4799"/>
    <cellStyle name="20% - Accent5 8 2 3" xfId="10284"/>
    <cellStyle name="20% - Accent5 8 2 3 2" xfId="2993"/>
    <cellStyle name="20% - Accent5 8 2 4" xfId="8711"/>
    <cellStyle name="20% - Accent5 8 2 4 2" xfId="1463"/>
    <cellStyle name="20% - Accent5 8 2 5" xfId="6895"/>
    <cellStyle name="20% - Accent5 8 3" xfId="15089"/>
    <cellStyle name="20% - Accent5 8 3 2" xfId="12110"/>
    <cellStyle name="20% - Accent5 8 3 2 2" xfId="4798"/>
    <cellStyle name="20% - Accent5 8 3 3" xfId="10285"/>
    <cellStyle name="20% - Accent5 8 3 3 2" xfId="2994"/>
    <cellStyle name="20% - Accent5 8 3 4" xfId="8712"/>
    <cellStyle name="20% - Accent5 8 3 4 2" xfId="1464"/>
    <cellStyle name="20% - Accent5 8 3 5" xfId="6699"/>
    <cellStyle name="20% - Accent5 8 4" xfId="13877"/>
    <cellStyle name="20% - Accent5 8 4 2" xfId="12109"/>
    <cellStyle name="20% - Accent5 8 4 2 2" xfId="4797"/>
    <cellStyle name="20% - Accent5 8 4 3" xfId="10286"/>
    <cellStyle name="20% - Accent5 8 4 3 2" xfId="2995"/>
    <cellStyle name="20% - Accent5 8 4 4" xfId="8713"/>
    <cellStyle name="20% - Accent5 8 4 4 2" xfId="1465"/>
    <cellStyle name="20% - Accent5 8 4 5" xfId="6182"/>
    <cellStyle name="20% - Accent5 8 5" xfId="14131"/>
    <cellStyle name="20% - Accent5 8 5 2" xfId="12108"/>
    <cellStyle name="20% - Accent5 8 5 2 2" xfId="4796"/>
    <cellStyle name="20% - Accent5 8 5 3" xfId="10287"/>
    <cellStyle name="20% - Accent5 8 5 3 2" xfId="2996"/>
    <cellStyle name="20% - Accent5 8 5 4" xfId="8714"/>
    <cellStyle name="20% - Accent5 8 5 4 2" xfId="1466"/>
    <cellStyle name="20% - Accent5 8 5 5" xfId="6411"/>
    <cellStyle name="20% - Accent5 8 6" xfId="14025"/>
    <cellStyle name="20% - Accent5 8 6 2" xfId="12107"/>
    <cellStyle name="20% - Accent5 8 6 2 2" xfId="4795"/>
    <cellStyle name="20% - Accent5 8 6 3" xfId="10288"/>
    <cellStyle name="20% - Accent5 8 6 3 2" xfId="2997"/>
    <cellStyle name="20% - Accent5 8 6 4" xfId="8715"/>
    <cellStyle name="20% - Accent5 8 6 4 2" xfId="1467"/>
    <cellStyle name="20% - Accent5 8 6 5" xfId="6310"/>
    <cellStyle name="20% - Accent5 8 7" xfId="13004"/>
    <cellStyle name="20% - Accent5 8 7 2" xfId="12106"/>
    <cellStyle name="20% - Accent5 8 7 2 2" xfId="4794"/>
    <cellStyle name="20% - Accent5 8 7 3" xfId="10289"/>
    <cellStyle name="20% - Accent5 8 7 3 2" xfId="2998"/>
    <cellStyle name="20% - Accent5 8 7 4" xfId="8716"/>
    <cellStyle name="20% - Accent5 8 7 4 2" xfId="1468"/>
    <cellStyle name="20% - Accent5 8 7 5" xfId="5622"/>
    <cellStyle name="20% - Accent5 8 8" xfId="12112"/>
    <cellStyle name="20% - Accent5 8 8 2" xfId="4800"/>
    <cellStyle name="20% - Accent5 8 9" xfId="10283"/>
    <cellStyle name="20% - Accent5 8 9 2" xfId="2992"/>
    <cellStyle name="20% - Accent5 9" xfId="15869"/>
    <cellStyle name="20% - Accent5 9 10" xfId="8717"/>
    <cellStyle name="20% - Accent5 9 10 2" xfId="1469"/>
    <cellStyle name="20% - Accent5 9 11" xfId="7124"/>
    <cellStyle name="20% - Accent5 9 2" xfId="15495"/>
    <cellStyle name="20% - Accent5 9 2 2" xfId="12104"/>
    <cellStyle name="20% - Accent5 9 2 2 2" xfId="4792"/>
    <cellStyle name="20% - Accent5 9 2 3" xfId="10291"/>
    <cellStyle name="20% - Accent5 9 2 3 2" xfId="3000"/>
    <cellStyle name="20% - Accent5 9 2 4" xfId="8718"/>
    <cellStyle name="20% - Accent5 9 2 4 2" xfId="1470"/>
    <cellStyle name="20% - Accent5 9 2 5" xfId="6862"/>
    <cellStyle name="20% - Accent5 9 3" xfId="15053"/>
    <cellStyle name="20% - Accent5 9 3 2" xfId="12103"/>
    <cellStyle name="20% - Accent5 9 3 2 2" xfId="4791"/>
    <cellStyle name="20% - Accent5 9 3 3" xfId="10292"/>
    <cellStyle name="20% - Accent5 9 3 3 2" xfId="3001"/>
    <cellStyle name="20% - Accent5 9 3 4" xfId="8719"/>
    <cellStyle name="20% - Accent5 9 3 4 2" xfId="1471"/>
    <cellStyle name="20% - Accent5 9 3 5" xfId="6668"/>
    <cellStyle name="20% - Accent5 9 4" xfId="13839"/>
    <cellStyle name="20% - Accent5 9 4 2" xfId="12102"/>
    <cellStyle name="20% - Accent5 9 4 2 2" xfId="4790"/>
    <cellStyle name="20% - Accent5 9 4 3" xfId="10293"/>
    <cellStyle name="20% - Accent5 9 4 3 2" xfId="3002"/>
    <cellStyle name="20% - Accent5 9 4 4" xfId="8720"/>
    <cellStyle name="20% - Accent5 9 4 4 2" xfId="1472"/>
    <cellStyle name="20% - Accent5 9 4 5" xfId="6144"/>
    <cellStyle name="20% - Accent5 9 5" xfId="14052"/>
    <cellStyle name="20% - Accent5 9 5 2" xfId="12101"/>
    <cellStyle name="20% - Accent5 9 5 2 2" xfId="4789"/>
    <cellStyle name="20% - Accent5 9 5 3" xfId="10294"/>
    <cellStyle name="20% - Accent5 9 5 3 2" xfId="3003"/>
    <cellStyle name="20% - Accent5 9 5 4" xfId="8722"/>
    <cellStyle name="20% - Accent5 9 5 4 2" xfId="1473"/>
    <cellStyle name="20% - Accent5 9 5 5" xfId="6335"/>
    <cellStyle name="20% - Accent5 9 6" xfId="13595"/>
    <cellStyle name="20% - Accent5 9 6 2" xfId="12100"/>
    <cellStyle name="20% - Accent5 9 6 2 2" xfId="4788"/>
    <cellStyle name="20% - Accent5 9 6 3" xfId="10295"/>
    <cellStyle name="20% - Accent5 9 6 3 2" xfId="3004"/>
    <cellStyle name="20% - Accent5 9 6 4" xfId="8745"/>
    <cellStyle name="20% - Accent5 9 6 4 2" xfId="1496"/>
    <cellStyle name="20% - Accent5 9 6 5" xfId="5918"/>
    <cellStyle name="20% - Accent5 9 7" xfId="12971"/>
    <cellStyle name="20% - Accent5 9 7 2" xfId="12099"/>
    <cellStyle name="20% - Accent5 9 7 2 2" xfId="4787"/>
    <cellStyle name="20% - Accent5 9 7 3" xfId="10296"/>
    <cellStyle name="20% - Accent5 9 7 3 2" xfId="3005"/>
    <cellStyle name="20% - Accent5 9 7 4" xfId="8746"/>
    <cellStyle name="20% - Accent5 9 7 4 2" xfId="1497"/>
    <cellStyle name="20% - Accent5 9 7 5" xfId="5591"/>
    <cellStyle name="20% - Accent5 9 8" xfId="12105"/>
    <cellStyle name="20% - Accent5 9 8 2" xfId="4793"/>
    <cellStyle name="20% - Accent5 9 9" xfId="10290"/>
    <cellStyle name="20% - Accent5 9 9 2" xfId="2999"/>
    <cellStyle name="20% - Accent6" xfId="16441" builtinId="50" customBuiltin="1"/>
    <cellStyle name="20% - Accent6 10" xfId="15753"/>
    <cellStyle name="20% - Accent6 10 10" xfId="8748"/>
    <cellStyle name="20% - Accent6 10 10 2" xfId="1499"/>
    <cellStyle name="20% - Accent6 10 11" xfId="7013"/>
    <cellStyle name="20% - Accent6 10 2" xfId="15383"/>
    <cellStyle name="20% - Accent6 10 2 2" xfId="12096"/>
    <cellStyle name="20% - Accent6 10 2 2 2" xfId="4784"/>
    <cellStyle name="20% - Accent6 10 2 3" xfId="10322"/>
    <cellStyle name="20% - Accent6 10 2 3 2" xfId="3030"/>
    <cellStyle name="20% - Accent6 10 2 4" xfId="8749"/>
    <cellStyle name="20% - Accent6 10 2 4 2" xfId="1500"/>
    <cellStyle name="20% - Accent6 10 2 5" xfId="6754"/>
    <cellStyle name="20% - Accent6 10 3" xfId="14935"/>
    <cellStyle name="20% - Accent6 10 3 2" xfId="12095"/>
    <cellStyle name="20% - Accent6 10 3 2 2" xfId="4783"/>
    <cellStyle name="20% - Accent6 10 3 3" xfId="10323"/>
    <cellStyle name="20% - Accent6 10 3 3 2" xfId="3031"/>
    <cellStyle name="20% - Accent6 10 3 4" xfId="8750"/>
    <cellStyle name="20% - Accent6 10 3 4 2" xfId="1501"/>
    <cellStyle name="20% - Accent6 10 3 5" xfId="6553"/>
    <cellStyle name="20% - Accent6 10 4" xfId="13719"/>
    <cellStyle name="20% - Accent6 10 4 2" xfId="12094"/>
    <cellStyle name="20% - Accent6 10 4 2 2" xfId="4782"/>
    <cellStyle name="20% - Accent6 10 4 3" xfId="10324"/>
    <cellStyle name="20% - Accent6 10 4 3 2" xfId="3032"/>
    <cellStyle name="20% - Accent6 10 4 4" xfId="8773"/>
    <cellStyle name="20% - Accent6 10 4 4 2" xfId="1524"/>
    <cellStyle name="20% - Accent6 10 4 5" xfId="6026"/>
    <cellStyle name="20% - Accent6 10 5" xfId="13496"/>
    <cellStyle name="20% - Accent6 10 5 2" xfId="12093"/>
    <cellStyle name="20% - Accent6 10 5 2 2" xfId="4781"/>
    <cellStyle name="20% - Accent6 10 5 3" xfId="10325"/>
    <cellStyle name="20% - Accent6 10 5 3 2" xfId="3033"/>
    <cellStyle name="20% - Accent6 10 5 4" xfId="8774"/>
    <cellStyle name="20% - Accent6 10 5 4 2" xfId="1525"/>
    <cellStyle name="20% - Accent6 10 5 5" xfId="5828"/>
    <cellStyle name="20% - Accent6 10 6" xfId="13382"/>
    <cellStyle name="20% - Accent6 10 6 2" xfId="12092"/>
    <cellStyle name="20% - Accent6 10 6 2 2" xfId="4780"/>
    <cellStyle name="20% - Accent6 10 6 3" xfId="10326"/>
    <cellStyle name="20% - Accent6 10 6 3 2" xfId="3034"/>
    <cellStyle name="20% - Accent6 10 6 4" xfId="8775"/>
    <cellStyle name="20% - Accent6 10 6 4 2" xfId="1526"/>
    <cellStyle name="20% - Accent6 10 6 5" xfId="5736"/>
    <cellStyle name="20% - Accent6 10 7" xfId="12852"/>
    <cellStyle name="20% - Accent6 10 7 2" xfId="12091"/>
    <cellStyle name="20% - Accent6 10 7 2 2" xfId="4779"/>
    <cellStyle name="20% - Accent6 10 7 3" xfId="10349"/>
    <cellStyle name="20% - Accent6 10 7 3 2" xfId="3057"/>
    <cellStyle name="20% - Accent6 10 7 4" xfId="8776"/>
    <cellStyle name="20% - Accent6 10 7 4 2" xfId="1527"/>
    <cellStyle name="20% - Accent6 10 7 5" xfId="5476"/>
    <cellStyle name="20% - Accent6 10 8" xfId="12097"/>
    <cellStyle name="20% - Accent6 10 8 2" xfId="4785"/>
    <cellStyle name="20% - Accent6 10 9" xfId="10321"/>
    <cellStyle name="20% - Accent6 10 9 2" xfId="3029"/>
    <cellStyle name="20% - Accent6 11" xfId="15743"/>
    <cellStyle name="20% - Accent6 11 10" xfId="8777"/>
    <cellStyle name="20% - Accent6 11 10 2" xfId="1528"/>
    <cellStyle name="20% - Accent6 11 11" xfId="7003"/>
    <cellStyle name="20% - Accent6 11 2" xfId="15373"/>
    <cellStyle name="20% - Accent6 11 2 2" xfId="12089"/>
    <cellStyle name="20% - Accent6 11 2 2 2" xfId="4777"/>
    <cellStyle name="20% - Accent6 11 2 3" xfId="10351"/>
    <cellStyle name="20% - Accent6 11 2 3 2" xfId="3059"/>
    <cellStyle name="20% - Accent6 11 2 4" xfId="8778"/>
    <cellStyle name="20% - Accent6 11 2 4 2" xfId="1529"/>
    <cellStyle name="20% - Accent6 11 2 5" xfId="6744"/>
    <cellStyle name="20% - Accent6 11 3" xfId="14925"/>
    <cellStyle name="20% - Accent6 11 3 2" xfId="12088"/>
    <cellStyle name="20% - Accent6 11 3 2 2" xfId="4776"/>
    <cellStyle name="20% - Accent6 11 3 3" xfId="10352"/>
    <cellStyle name="20% - Accent6 11 3 3 2" xfId="3060"/>
    <cellStyle name="20% - Accent6 11 3 4" xfId="8779"/>
    <cellStyle name="20% - Accent6 11 3 4 2" xfId="1530"/>
    <cellStyle name="20% - Accent6 11 3 5" xfId="6543"/>
    <cellStyle name="20% - Accent6 11 4" xfId="13709"/>
    <cellStyle name="20% - Accent6 11 4 2" xfId="12087"/>
    <cellStyle name="20% - Accent6 11 4 2 2" xfId="4775"/>
    <cellStyle name="20% - Accent6 11 4 3" xfId="10353"/>
    <cellStyle name="20% - Accent6 11 4 3 2" xfId="3061"/>
    <cellStyle name="20% - Accent6 11 4 4" xfId="8780"/>
    <cellStyle name="20% - Accent6 11 4 4 2" xfId="1531"/>
    <cellStyle name="20% - Accent6 11 4 5" xfId="6016"/>
    <cellStyle name="20% - Accent6 11 5" xfId="13486"/>
    <cellStyle name="20% - Accent6 11 5 2" xfId="12086"/>
    <cellStyle name="20% - Accent6 11 5 2 2" xfId="4774"/>
    <cellStyle name="20% - Accent6 11 5 3" xfId="10354"/>
    <cellStyle name="20% - Accent6 11 5 3 2" xfId="3062"/>
    <cellStyle name="20% - Accent6 11 5 4" xfId="8781"/>
    <cellStyle name="20% - Accent6 11 5 4 2" xfId="1532"/>
    <cellStyle name="20% - Accent6 11 5 5" xfId="5818"/>
    <cellStyle name="20% - Accent6 11 6" xfId="13372"/>
    <cellStyle name="20% - Accent6 11 6 2" xfId="12085"/>
    <cellStyle name="20% - Accent6 11 6 2 2" xfId="4773"/>
    <cellStyle name="20% - Accent6 11 6 3" xfId="10355"/>
    <cellStyle name="20% - Accent6 11 6 3 2" xfId="3063"/>
    <cellStyle name="20% - Accent6 11 6 4" xfId="8782"/>
    <cellStyle name="20% - Accent6 11 6 4 2" xfId="1533"/>
    <cellStyle name="20% - Accent6 11 6 5" xfId="5726"/>
    <cellStyle name="20% - Accent6 11 7" xfId="12842"/>
    <cellStyle name="20% - Accent6 11 7 2" xfId="12084"/>
    <cellStyle name="20% - Accent6 11 7 2 2" xfId="4772"/>
    <cellStyle name="20% - Accent6 11 7 3" xfId="10356"/>
    <cellStyle name="20% - Accent6 11 7 3 2" xfId="3064"/>
    <cellStyle name="20% - Accent6 11 7 4" xfId="8783"/>
    <cellStyle name="20% - Accent6 11 7 4 2" xfId="1534"/>
    <cellStyle name="20% - Accent6 11 7 5" xfId="5466"/>
    <cellStyle name="20% - Accent6 11 8" xfId="12090"/>
    <cellStyle name="20% - Accent6 11 8 2" xfId="4778"/>
    <cellStyle name="20% - Accent6 11 9" xfId="10350"/>
    <cellStyle name="20% - Accent6 11 9 2" xfId="3058"/>
    <cellStyle name="20% - Accent6 12" xfId="15736"/>
    <cellStyle name="20% - Accent6 12 10" xfId="8784"/>
    <cellStyle name="20% - Accent6 12 10 2" xfId="1535"/>
    <cellStyle name="20% - Accent6 12 11" xfId="6996"/>
    <cellStyle name="20% - Accent6 12 2" xfId="15366"/>
    <cellStyle name="20% - Accent6 12 2 2" xfId="12082"/>
    <cellStyle name="20% - Accent6 12 2 2 2" xfId="4770"/>
    <cellStyle name="20% - Accent6 12 2 3" xfId="10358"/>
    <cellStyle name="20% - Accent6 12 2 3 2" xfId="3066"/>
    <cellStyle name="20% - Accent6 12 2 4" xfId="8785"/>
    <cellStyle name="20% - Accent6 12 2 4 2" xfId="1536"/>
    <cellStyle name="20% - Accent6 12 2 5" xfId="6737"/>
    <cellStyle name="20% - Accent6 12 3" xfId="14918"/>
    <cellStyle name="20% - Accent6 12 3 2" xfId="12081"/>
    <cellStyle name="20% - Accent6 12 3 2 2" xfId="4769"/>
    <cellStyle name="20% - Accent6 12 3 3" xfId="10359"/>
    <cellStyle name="20% - Accent6 12 3 3 2" xfId="3067"/>
    <cellStyle name="20% - Accent6 12 3 4" xfId="8786"/>
    <cellStyle name="20% - Accent6 12 3 4 2" xfId="1537"/>
    <cellStyle name="20% - Accent6 12 3 5" xfId="6536"/>
    <cellStyle name="20% - Accent6 12 4" xfId="13702"/>
    <cellStyle name="20% - Accent6 12 4 2" xfId="12080"/>
    <cellStyle name="20% - Accent6 12 4 2 2" xfId="4768"/>
    <cellStyle name="20% - Accent6 12 4 3" xfId="10360"/>
    <cellStyle name="20% - Accent6 12 4 3 2" xfId="3068"/>
    <cellStyle name="20% - Accent6 12 4 4" xfId="8787"/>
    <cellStyle name="20% - Accent6 12 4 4 2" xfId="1538"/>
    <cellStyle name="20% - Accent6 12 4 5" xfId="6009"/>
    <cellStyle name="20% - Accent6 12 5" xfId="13479"/>
    <cellStyle name="20% - Accent6 12 5 2" xfId="12079"/>
    <cellStyle name="20% - Accent6 12 5 2 2" xfId="4767"/>
    <cellStyle name="20% - Accent6 12 5 3" xfId="10361"/>
    <cellStyle name="20% - Accent6 12 5 3 2" xfId="3069"/>
    <cellStyle name="20% - Accent6 12 5 4" xfId="8788"/>
    <cellStyle name="20% - Accent6 12 5 4 2" xfId="1539"/>
    <cellStyle name="20% - Accent6 12 5 5" xfId="5811"/>
    <cellStyle name="20% - Accent6 12 6" xfId="13365"/>
    <cellStyle name="20% - Accent6 12 6 2" xfId="12078"/>
    <cellStyle name="20% - Accent6 12 6 2 2" xfId="4766"/>
    <cellStyle name="20% - Accent6 12 6 3" xfId="10362"/>
    <cellStyle name="20% - Accent6 12 6 3 2" xfId="3070"/>
    <cellStyle name="20% - Accent6 12 6 4" xfId="8789"/>
    <cellStyle name="20% - Accent6 12 6 4 2" xfId="1540"/>
    <cellStyle name="20% - Accent6 12 6 5" xfId="5719"/>
    <cellStyle name="20% - Accent6 12 7" xfId="12835"/>
    <cellStyle name="20% - Accent6 12 7 2" xfId="12077"/>
    <cellStyle name="20% - Accent6 12 7 2 2" xfId="4765"/>
    <cellStyle name="20% - Accent6 12 7 3" xfId="10363"/>
    <cellStyle name="20% - Accent6 12 7 3 2" xfId="3071"/>
    <cellStyle name="20% - Accent6 12 7 4" xfId="8790"/>
    <cellStyle name="20% - Accent6 12 7 4 2" xfId="1541"/>
    <cellStyle name="20% - Accent6 12 7 5" xfId="5459"/>
    <cellStyle name="20% - Accent6 12 8" xfId="12083"/>
    <cellStyle name="20% - Accent6 12 8 2" xfId="4771"/>
    <cellStyle name="20% - Accent6 12 9" xfId="10357"/>
    <cellStyle name="20% - Accent6 12 9 2" xfId="3065"/>
    <cellStyle name="20% - Accent6 13" xfId="15710"/>
    <cellStyle name="20% - Accent6 13 2" xfId="12076"/>
    <cellStyle name="20% - Accent6 13 2 2" xfId="4764"/>
    <cellStyle name="20% - Accent6 13 3" xfId="10364"/>
    <cellStyle name="20% - Accent6 13 3 2" xfId="3072"/>
    <cellStyle name="20% - Accent6 13 4" xfId="8791"/>
    <cellStyle name="20% - Accent6 13 4 2" xfId="1542"/>
    <cellStyle name="20% - Accent6 13 5" xfId="6978"/>
    <cellStyle name="20% - Accent6 14" xfId="15600"/>
    <cellStyle name="20% - Accent6 14 2" xfId="12075"/>
    <cellStyle name="20% - Accent6 14 2 2" xfId="4763"/>
    <cellStyle name="20% - Accent6 14 3" xfId="10365"/>
    <cellStyle name="20% - Accent6 14 3 2" xfId="3073"/>
    <cellStyle name="20% - Accent6 14 4" xfId="8792"/>
    <cellStyle name="20% - Accent6 14 4 2" xfId="1543"/>
    <cellStyle name="20% - Accent6 14 5" xfId="6943"/>
    <cellStyle name="20% - Accent6 15" xfId="15678"/>
    <cellStyle name="20% - Accent6 16" xfId="14892"/>
    <cellStyle name="20% - Accent6 17" xfId="14846"/>
    <cellStyle name="20% - Accent6 18" xfId="15671"/>
    <cellStyle name="20% - Accent6 19" xfId="14831"/>
    <cellStyle name="20% - Accent6 2" xfId="16106"/>
    <cellStyle name="20% - Accent6 2 2" xfId="14703"/>
    <cellStyle name="20% - Accent6 2 3" xfId="14702"/>
    <cellStyle name="20% - Accent6 20" xfId="14790"/>
    <cellStyle name="20% - Accent6 21" xfId="14705"/>
    <cellStyle name="20% - Accent6 21 2" xfId="12069"/>
    <cellStyle name="20% - Accent6 21 2 2" xfId="4757"/>
    <cellStyle name="20% - Accent6 21 3" xfId="10374"/>
    <cellStyle name="20% - Accent6 21 3 2" xfId="3082"/>
    <cellStyle name="20% - Accent6 21 4" xfId="8793"/>
    <cellStyle name="20% - Accent6 21 4 2" xfId="1544"/>
    <cellStyle name="20% - Accent6 21 5" xfId="6523"/>
    <cellStyle name="20% - Accent6 22" xfId="14505"/>
    <cellStyle name="20% - Accent6 22 2" xfId="12068"/>
    <cellStyle name="20% - Accent6 22 2 2" xfId="4756"/>
    <cellStyle name="20% - Accent6 22 3" xfId="10375"/>
    <cellStyle name="20% - Accent6 22 3 2" xfId="3083"/>
    <cellStyle name="20% - Accent6 22 4" xfId="8794"/>
    <cellStyle name="20% - Accent6 22 4 2" xfId="1545"/>
    <cellStyle name="20% - Accent6 22 5" xfId="6492"/>
    <cellStyle name="20% - Accent6 23" xfId="14284"/>
    <cellStyle name="20% - Accent6 23 2" xfId="12067"/>
    <cellStyle name="20% - Accent6 23 2 2" xfId="4755"/>
    <cellStyle name="20% - Accent6 23 3" xfId="10376"/>
    <cellStyle name="20% - Accent6 23 3 2" xfId="3084"/>
    <cellStyle name="20% - Accent6 23 4" xfId="8795"/>
    <cellStyle name="20% - Accent6 23 4 2" xfId="1546"/>
    <cellStyle name="20% - Accent6 23 5" xfId="6459"/>
    <cellStyle name="20% - Accent6 24" xfId="14217"/>
    <cellStyle name="20% - Accent6 24 2" xfId="12066"/>
    <cellStyle name="20% - Accent6 24 2 2" xfId="4754"/>
    <cellStyle name="20% - Accent6 24 3" xfId="10377"/>
    <cellStyle name="20% - Accent6 24 3 2" xfId="3085"/>
    <cellStyle name="20% - Accent6 24 4" xfId="8796"/>
    <cellStyle name="20% - Accent6 24 4 2" xfId="1547"/>
    <cellStyle name="20% - Accent6 24 5" xfId="6439"/>
    <cellStyle name="20% - Accent6 25" xfId="14103"/>
    <cellStyle name="20% - Accent6 25 2" xfId="12065"/>
    <cellStyle name="20% - Accent6 25 2 2" xfId="4753"/>
    <cellStyle name="20% - Accent6 25 3" xfId="10378"/>
    <cellStyle name="20% - Accent6 25 3 2" xfId="3086"/>
    <cellStyle name="20% - Accent6 25 4" xfId="8797"/>
    <cellStyle name="20% - Accent6 25 4 2" xfId="1548"/>
    <cellStyle name="20% - Accent6 25 5" xfId="6383"/>
    <cellStyle name="20% - Accent6 26" xfId="13848"/>
    <cellStyle name="20% - Accent6 26 2" xfId="12064"/>
    <cellStyle name="20% - Accent6 26 2 2" xfId="4752"/>
    <cellStyle name="20% - Accent6 26 3" xfId="10379"/>
    <cellStyle name="20% - Accent6 26 3 2" xfId="3087"/>
    <cellStyle name="20% - Accent6 26 4" xfId="8798"/>
    <cellStyle name="20% - Accent6 26 4 2" xfId="1549"/>
    <cellStyle name="20% - Accent6 26 5" xfId="6153"/>
    <cellStyle name="20% - Accent6 27" xfId="13930"/>
    <cellStyle name="20% - Accent6 27 2" xfId="12063"/>
    <cellStyle name="20% - Accent6 27 2 2" xfId="4751"/>
    <cellStyle name="20% - Accent6 27 3" xfId="10380"/>
    <cellStyle name="20% - Accent6 27 3 2" xfId="3088"/>
    <cellStyle name="20% - Accent6 27 4" xfId="8799"/>
    <cellStyle name="20% - Accent6 27 4 2" xfId="1550"/>
    <cellStyle name="20% - Accent6 27 5" xfId="6232"/>
    <cellStyle name="20% - Accent6 28" xfId="13097"/>
    <cellStyle name="20% - Accent6 28 2" xfId="12062"/>
    <cellStyle name="20% - Accent6 28 2 2" xfId="4750"/>
    <cellStyle name="20% - Accent6 28 3" xfId="10381"/>
    <cellStyle name="20% - Accent6 28 3 2" xfId="3089"/>
    <cellStyle name="20% - Accent6 28 4" xfId="8800"/>
    <cellStyle name="20% - Accent6 28 4 2" xfId="1551"/>
    <cellStyle name="20% - Accent6 28 5" xfId="5679"/>
    <cellStyle name="20% - Accent6 29" xfId="12098"/>
    <cellStyle name="20% - Accent6 29 2" xfId="4786"/>
    <cellStyle name="20% - Accent6 3" xfId="16105"/>
    <cellStyle name="20% - Accent6 3 2" xfId="14701"/>
    <cellStyle name="20% - Accent6 3 3" xfId="14700"/>
    <cellStyle name="20% - Accent6 30" xfId="10298"/>
    <cellStyle name="20% - Accent6 30 2" xfId="3006"/>
    <cellStyle name="20% - Accent6 31" xfId="8747"/>
    <cellStyle name="20% - Accent6 31 2" xfId="1498"/>
    <cellStyle name="20% - Accent6 32" xfId="7248"/>
    <cellStyle name="20% - Accent6 4" xfId="16014"/>
    <cellStyle name="20% - Accent6 4 10" xfId="13996"/>
    <cellStyle name="20% - Accent6 4 10 2" xfId="12057"/>
    <cellStyle name="20% - Accent6 4 10 2 2" xfId="4745"/>
    <cellStyle name="20% - Accent6 4 10 3" xfId="10386"/>
    <cellStyle name="20% - Accent6 4 10 3 2" xfId="3094"/>
    <cellStyle name="20% - Accent6 4 10 4" xfId="8802"/>
    <cellStyle name="20% - Accent6 4 10 4 2" xfId="1553"/>
    <cellStyle name="20% - Accent6 4 10 5" xfId="6288"/>
    <cellStyle name="20% - Accent6 4 11" xfId="13579"/>
    <cellStyle name="20% - Accent6 4 11 2" xfId="12056"/>
    <cellStyle name="20% - Accent6 4 11 2 2" xfId="4744"/>
    <cellStyle name="20% - Accent6 4 11 3" xfId="10387"/>
    <cellStyle name="20% - Accent6 4 11 3 2" xfId="3095"/>
    <cellStyle name="20% - Accent6 4 11 4" xfId="8803"/>
    <cellStyle name="20% - Accent6 4 11 4 2" xfId="1554"/>
    <cellStyle name="20% - Accent6 4 11 5" xfId="5903"/>
    <cellStyle name="20% - Accent6 4 12" xfId="13433"/>
    <cellStyle name="20% - Accent6 4 12 2" xfId="12055"/>
    <cellStyle name="20% - Accent6 4 12 2 2" xfId="4743"/>
    <cellStyle name="20% - Accent6 4 12 3" xfId="10388"/>
    <cellStyle name="20% - Accent6 4 12 3 2" xfId="3096"/>
    <cellStyle name="20% - Accent6 4 12 4" xfId="8804"/>
    <cellStyle name="20% - Accent6 4 12 4 2" xfId="1555"/>
    <cellStyle name="20% - Accent6 4 12 5" xfId="5780"/>
    <cellStyle name="20% - Accent6 4 13" xfId="13063"/>
    <cellStyle name="20% - Accent6 4 13 2" xfId="12054"/>
    <cellStyle name="20% - Accent6 4 13 2 2" xfId="4742"/>
    <cellStyle name="20% - Accent6 4 13 3" xfId="10389"/>
    <cellStyle name="20% - Accent6 4 13 3 2" xfId="3097"/>
    <cellStyle name="20% - Accent6 4 13 4" xfId="8805"/>
    <cellStyle name="20% - Accent6 4 13 4 2" xfId="1556"/>
    <cellStyle name="20% - Accent6 4 13 5" xfId="5669"/>
    <cellStyle name="20% - Accent6 4 14" xfId="12058"/>
    <cellStyle name="20% - Accent6 4 14 2" xfId="4746"/>
    <cellStyle name="20% - Accent6 4 15" xfId="10385"/>
    <cellStyle name="20% - Accent6 4 15 2" xfId="3093"/>
    <cellStyle name="20% - Accent6 4 16" xfId="8801"/>
    <cellStyle name="20% - Accent6 4 16 2" xfId="1552"/>
    <cellStyle name="20% - Accent6 4 17" xfId="7201"/>
    <cellStyle name="20% - Accent6 4 2" xfId="15859"/>
    <cellStyle name="20% - Accent6 4 2 10" xfId="13582"/>
    <cellStyle name="20% - Accent6 4 2 10 2" xfId="12052"/>
    <cellStyle name="20% - Accent6 4 2 10 2 2" xfId="4740"/>
    <cellStyle name="20% - Accent6 4 2 10 3" xfId="10391"/>
    <cellStyle name="20% - Accent6 4 2 10 3 2" xfId="3099"/>
    <cellStyle name="20% - Accent6 4 2 10 4" xfId="8808"/>
    <cellStyle name="20% - Accent6 4 2 10 4 2" xfId="1558"/>
    <cellStyle name="20% - Accent6 4 2 10 5" xfId="5905"/>
    <cellStyle name="20% - Accent6 4 2 11" xfId="12961"/>
    <cellStyle name="20% - Accent6 4 2 11 2" xfId="12051"/>
    <cellStyle name="20% - Accent6 4 2 11 2 2" xfId="4739"/>
    <cellStyle name="20% - Accent6 4 2 11 3" xfId="10392"/>
    <cellStyle name="20% - Accent6 4 2 11 3 2" xfId="3100"/>
    <cellStyle name="20% - Accent6 4 2 11 4" xfId="8809"/>
    <cellStyle name="20% - Accent6 4 2 11 4 2" xfId="1559"/>
    <cellStyle name="20% - Accent6 4 2 11 5" xfId="5583"/>
    <cellStyle name="20% - Accent6 4 2 12" xfId="12053"/>
    <cellStyle name="20% - Accent6 4 2 12 2" xfId="4741"/>
    <cellStyle name="20% - Accent6 4 2 13" xfId="10390"/>
    <cellStyle name="20% - Accent6 4 2 13 2" xfId="3098"/>
    <cellStyle name="20% - Accent6 4 2 14" xfId="8807"/>
    <cellStyle name="20% - Accent6 4 2 14 2" xfId="1557"/>
    <cellStyle name="20% - Accent6 4 2 15" xfId="7116"/>
    <cellStyle name="20% - Accent6 4 2 2" xfId="15486"/>
    <cellStyle name="20% - Accent6 4 2 2 2" xfId="12050"/>
    <cellStyle name="20% - Accent6 4 2 2 2 2" xfId="4738"/>
    <cellStyle name="20% - Accent6 4 2 2 3" xfId="10393"/>
    <cellStyle name="20% - Accent6 4 2 2 3 2" xfId="3101"/>
    <cellStyle name="20% - Accent6 4 2 2 4" xfId="8810"/>
    <cellStyle name="20% - Accent6 4 2 2 4 2" xfId="1560"/>
    <cellStyle name="20% - Accent6 4 2 2 5" xfId="6854"/>
    <cellStyle name="20% - Accent6 4 2 3" xfId="15043"/>
    <cellStyle name="20% - Accent6 4 2 3 2" xfId="12049"/>
    <cellStyle name="20% - Accent6 4 2 3 2 2" xfId="4737"/>
    <cellStyle name="20% - Accent6 4 2 3 3" xfId="10394"/>
    <cellStyle name="20% - Accent6 4 2 3 3 2" xfId="3102"/>
    <cellStyle name="20% - Accent6 4 2 3 4" xfId="8811"/>
    <cellStyle name="20% - Accent6 4 2 3 4 2" xfId="1561"/>
    <cellStyle name="20% - Accent6 4 2 3 5" xfId="6660"/>
    <cellStyle name="20% - Accent6 4 2 4" xfId="14698"/>
    <cellStyle name="20% - Accent6 4 2 4 2" xfId="12048"/>
    <cellStyle name="20% - Accent6 4 2 4 2 2" xfId="4736"/>
    <cellStyle name="20% - Accent6 4 2 4 3" xfId="10395"/>
    <cellStyle name="20% - Accent6 4 2 4 3 2" xfId="3103"/>
    <cellStyle name="20% - Accent6 4 2 4 4" xfId="8812"/>
    <cellStyle name="20% - Accent6 4 2 4 4 2" xfId="1562"/>
    <cellStyle name="20% - Accent6 4 2 4 5" xfId="6522"/>
    <cellStyle name="20% - Accent6 4 2 5" xfId="14525"/>
    <cellStyle name="20% - Accent6 4 2 5 2" xfId="12047"/>
    <cellStyle name="20% - Accent6 4 2 5 2 2" xfId="4735"/>
    <cellStyle name="20% - Accent6 4 2 5 3" xfId="10396"/>
    <cellStyle name="20% - Accent6 4 2 5 3 2" xfId="3104"/>
    <cellStyle name="20% - Accent6 4 2 5 4" xfId="8813"/>
    <cellStyle name="20% - Accent6 4 2 5 4 2" xfId="1563"/>
    <cellStyle name="20% - Accent6 4 2 5 5" xfId="6495"/>
    <cellStyle name="20% - Accent6 4 2 6" xfId="14288"/>
    <cellStyle name="20% - Accent6 4 2 6 2" xfId="12046"/>
    <cellStyle name="20% - Accent6 4 2 6 2 2" xfId="4734"/>
    <cellStyle name="20% - Accent6 4 2 6 3" xfId="10397"/>
    <cellStyle name="20% - Accent6 4 2 6 3 2" xfId="3105"/>
    <cellStyle name="20% - Accent6 4 2 6 4" xfId="8814"/>
    <cellStyle name="20% - Accent6 4 2 6 4 2" xfId="1564"/>
    <cellStyle name="20% - Accent6 4 2 6 5" xfId="6460"/>
    <cellStyle name="20% - Accent6 4 2 7" xfId="14220"/>
    <cellStyle name="20% - Accent6 4 2 7 2" xfId="12045"/>
    <cellStyle name="20% - Accent6 4 2 7 2 2" xfId="4733"/>
    <cellStyle name="20% - Accent6 4 2 7 3" xfId="10398"/>
    <cellStyle name="20% - Accent6 4 2 7 3 2" xfId="3106"/>
    <cellStyle name="20% - Accent6 4 2 7 4" xfId="8815"/>
    <cellStyle name="20% - Accent6 4 2 7 4 2" xfId="1565"/>
    <cellStyle name="20% - Accent6 4 2 7 5" xfId="6440"/>
    <cellStyle name="20% - Accent6 4 2 8" xfId="13829"/>
    <cellStyle name="20% - Accent6 4 2 8 2" xfId="12044"/>
    <cellStyle name="20% - Accent6 4 2 8 2 2" xfId="4732"/>
    <cellStyle name="20% - Accent6 4 2 8 3" xfId="10399"/>
    <cellStyle name="20% - Accent6 4 2 8 3 2" xfId="3107"/>
    <cellStyle name="20% - Accent6 4 2 8 4" xfId="8816"/>
    <cellStyle name="20% - Accent6 4 2 8 4 2" xfId="1566"/>
    <cellStyle name="20% - Accent6 4 2 8 5" xfId="6135"/>
    <cellStyle name="20% - Accent6 4 2 9" xfId="14112"/>
    <cellStyle name="20% - Accent6 4 2 9 2" xfId="12043"/>
    <cellStyle name="20% - Accent6 4 2 9 2 2" xfId="4731"/>
    <cellStyle name="20% - Accent6 4 2 9 3" xfId="10400"/>
    <cellStyle name="20% - Accent6 4 2 9 3 2" xfId="3108"/>
    <cellStyle name="20% - Accent6 4 2 9 4" xfId="8817"/>
    <cellStyle name="20% - Accent6 4 2 9 4 2" xfId="1567"/>
    <cellStyle name="20% - Accent6 4 2 9 5" xfId="6392"/>
    <cellStyle name="20% - Accent6 4 3" xfId="15828"/>
    <cellStyle name="20% - Accent6 4 3 10" xfId="13540"/>
    <cellStyle name="20% - Accent6 4 3 10 2" xfId="12041"/>
    <cellStyle name="20% - Accent6 4 3 10 2 2" xfId="4729"/>
    <cellStyle name="20% - Accent6 4 3 10 3" xfId="10402"/>
    <cellStyle name="20% - Accent6 4 3 10 3 2" xfId="3110"/>
    <cellStyle name="20% - Accent6 4 3 10 4" xfId="8819"/>
    <cellStyle name="20% - Accent6 4 3 10 4 2" xfId="1569"/>
    <cellStyle name="20% - Accent6 4 3 10 5" xfId="5872"/>
    <cellStyle name="20% - Accent6 4 3 11" xfId="12929"/>
    <cellStyle name="20% - Accent6 4 3 11 2" xfId="12040"/>
    <cellStyle name="20% - Accent6 4 3 11 2 2" xfId="4728"/>
    <cellStyle name="20% - Accent6 4 3 11 3" xfId="10403"/>
    <cellStyle name="20% - Accent6 4 3 11 3 2" xfId="3111"/>
    <cellStyle name="20% - Accent6 4 3 11 4" xfId="8820"/>
    <cellStyle name="20% - Accent6 4 3 11 4 2" xfId="1570"/>
    <cellStyle name="20% - Accent6 4 3 11 5" xfId="5551"/>
    <cellStyle name="20% - Accent6 4 3 12" xfId="12042"/>
    <cellStyle name="20% - Accent6 4 3 12 2" xfId="4730"/>
    <cellStyle name="20% - Accent6 4 3 13" xfId="10401"/>
    <cellStyle name="20% - Accent6 4 3 13 2" xfId="3109"/>
    <cellStyle name="20% - Accent6 4 3 14" xfId="8818"/>
    <cellStyle name="20% - Accent6 4 3 14 2" xfId="1568"/>
    <cellStyle name="20% - Accent6 4 3 15" xfId="7086"/>
    <cellStyle name="20% - Accent6 4 3 2" xfId="15456"/>
    <cellStyle name="20% - Accent6 4 3 2 2" xfId="12039"/>
    <cellStyle name="20% - Accent6 4 3 2 2 2" xfId="4727"/>
    <cellStyle name="20% - Accent6 4 3 2 3" xfId="10404"/>
    <cellStyle name="20% - Accent6 4 3 2 3 2" xfId="3112"/>
    <cellStyle name="20% - Accent6 4 3 2 4" xfId="8821"/>
    <cellStyle name="20% - Accent6 4 3 2 4 2" xfId="1571"/>
    <cellStyle name="20% - Accent6 4 3 2 5" xfId="6825"/>
    <cellStyle name="20% - Accent6 4 3 3" xfId="15010"/>
    <cellStyle name="20% - Accent6 4 3 3 2" xfId="12038"/>
    <cellStyle name="20% - Accent6 4 3 3 2 2" xfId="4726"/>
    <cellStyle name="20% - Accent6 4 3 3 3" xfId="10405"/>
    <cellStyle name="20% - Accent6 4 3 3 3 2" xfId="3113"/>
    <cellStyle name="20% - Accent6 4 3 3 4" xfId="8822"/>
    <cellStyle name="20% - Accent6 4 3 3 4 2" xfId="1572"/>
    <cellStyle name="20% - Accent6 4 3 3 5" xfId="6628"/>
    <cellStyle name="20% - Accent6 4 3 4" xfId="14697"/>
    <cellStyle name="20% - Accent6 4 3 5" xfId="14528"/>
    <cellStyle name="20% - Accent6 4 3 6" xfId="14289"/>
    <cellStyle name="20% - Accent6 4 3 7" xfId="14221"/>
    <cellStyle name="20% - Accent6 4 3 8" xfId="13796"/>
    <cellStyle name="20% - Accent6 4 3 8 2" xfId="12033"/>
    <cellStyle name="20% - Accent6 4 3 8 2 2" xfId="4721"/>
    <cellStyle name="20% - Accent6 4 3 8 3" xfId="10414"/>
    <cellStyle name="20% - Accent6 4 3 8 3 2" xfId="3122"/>
    <cellStyle name="20% - Accent6 4 3 8 4" xfId="8827"/>
    <cellStyle name="20% - Accent6 4 3 8 4 2" xfId="1577"/>
    <cellStyle name="20% - Accent6 4 3 8 5" xfId="6103"/>
    <cellStyle name="20% - Accent6 4 3 9" xfId="13921"/>
    <cellStyle name="20% - Accent6 4 3 9 2" xfId="12032"/>
    <cellStyle name="20% - Accent6 4 3 9 2 2" xfId="4720"/>
    <cellStyle name="20% - Accent6 4 3 9 3" xfId="10415"/>
    <cellStyle name="20% - Accent6 4 3 9 3 2" xfId="3123"/>
    <cellStyle name="20% - Accent6 4 3 9 4" xfId="8828"/>
    <cellStyle name="20% - Accent6 4 3 9 4 2" xfId="1578"/>
    <cellStyle name="20% - Accent6 4 3 9 5" xfId="6223"/>
    <cellStyle name="20% - Accent6 4 4" xfId="15634"/>
    <cellStyle name="20% - Accent6 4 4 2" xfId="12031"/>
    <cellStyle name="20% - Accent6 4 4 2 2" xfId="4719"/>
    <cellStyle name="20% - Accent6 4 4 3" xfId="10416"/>
    <cellStyle name="20% - Accent6 4 4 3 2" xfId="3124"/>
    <cellStyle name="20% - Accent6 4 4 4" xfId="8829"/>
    <cellStyle name="20% - Accent6 4 4 4 2" xfId="1579"/>
    <cellStyle name="20% - Accent6 4 4 5" xfId="6957"/>
    <cellStyle name="20% - Accent6 4 5" xfId="15569"/>
    <cellStyle name="20% - Accent6 4 5 2" xfId="12030"/>
    <cellStyle name="20% - Accent6 4 5 2 2" xfId="4718"/>
    <cellStyle name="20% - Accent6 4 5 3" xfId="10417"/>
    <cellStyle name="20% - Accent6 4 5 3 2" xfId="3125"/>
    <cellStyle name="20% - Accent6 4 5 4" xfId="8830"/>
    <cellStyle name="20% - Accent6 4 5 4 2" xfId="1580"/>
    <cellStyle name="20% - Accent6 4 5 5" xfId="6924"/>
    <cellStyle name="20% - Accent6 4 6" xfId="14699"/>
    <cellStyle name="20% - Accent6 4 7" xfId="14522"/>
    <cellStyle name="20% - Accent6 4 8" xfId="14287"/>
    <cellStyle name="20% - Accent6 4 9" xfId="14219"/>
    <cellStyle name="20% - Accent6 5" xfId="15971"/>
    <cellStyle name="20% - Accent6 5 10" xfId="13940"/>
    <cellStyle name="20% - Accent6 5 10 2" xfId="12024"/>
    <cellStyle name="20% - Accent6 5 10 2 2" xfId="4712"/>
    <cellStyle name="20% - Accent6 5 10 3" xfId="10423"/>
    <cellStyle name="20% - Accent6 5 10 3 2" xfId="3131"/>
    <cellStyle name="20% - Accent6 5 10 4" xfId="8832"/>
    <cellStyle name="20% - Accent6 5 10 4 2" xfId="1582"/>
    <cellStyle name="20% - Accent6 5 10 5" xfId="6242"/>
    <cellStyle name="20% - Accent6 5 11" xfId="13559"/>
    <cellStyle name="20% - Accent6 5 11 2" xfId="12023"/>
    <cellStyle name="20% - Accent6 5 11 2 2" xfId="4711"/>
    <cellStyle name="20% - Accent6 5 11 3" xfId="10424"/>
    <cellStyle name="20% - Accent6 5 11 3 2" xfId="3132"/>
    <cellStyle name="20% - Accent6 5 11 4" xfId="8833"/>
    <cellStyle name="20% - Accent6 5 11 4 2" xfId="1583"/>
    <cellStyle name="20% - Accent6 5 11 5" xfId="5886"/>
    <cellStyle name="20% - Accent6 5 12" xfId="13428"/>
    <cellStyle name="20% - Accent6 5 12 2" xfId="12022"/>
    <cellStyle name="20% - Accent6 5 12 2 2" xfId="4710"/>
    <cellStyle name="20% - Accent6 5 12 3" xfId="10425"/>
    <cellStyle name="20% - Accent6 5 12 3 2" xfId="3133"/>
    <cellStyle name="20% - Accent6 5 12 4" xfId="8834"/>
    <cellStyle name="20% - Accent6 5 12 4 2" xfId="1584"/>
    <cellStyle name="20% - Accent6 5 12 5" xfId="5778"/>
    <cellStyle name="20% - Accent6 5 13" xfId="13035"/>
    <cellStyle name="20% - Accent6 5 13 2" xfId="12021"/>
    <cellStyle name="20% - Accent6 5 13 2 2" xfId="4709"/>
    <cellStyle name="20% - Accent6 5 13 3" xfId="10426"/>
    <cellStyle name="20% - Accent6 5 13 3 2" xfId="3134"/>
    <cellStyle name="20% - Accent6 5 13 4" xfId="8835"/>
    <cellStyle name="20% - Accent6 5 13 4 2" xfId="1585"/>
    <cellStyle name="20% - Accent6 5 13 5" xfId="5648"/>
    <cellStyle name="20% - Accent6 5 14" xfId="12025"/>
    <cellStyle name="20% - Accent6 5 14 2" xfId="4713"/>
    <cellStyle name="20% - Accent6 5 15" xfId="10422"/>
    <cellStyle name="20% - Accent6 5 15 2" xfId="3130"/>
    <cellStyle name="20% - Accent6 5 16" xfId="8831"/>
    <cellStyle name="20% - Accent6 5 16 2" xfId="1581"/>
    <cellStyle name="20% - Accent6 5 17" xfId="7180"/>
    <cellStyle name="20% - Accent6 5 2" xfId="15834"/>
    <cellStyle name="20% - Accent6 5 2 10" xfId="8836"/>
    <cellStyle name="20% - Accent6 5 2 10 2" xfId="1586"/>
    <cellStyle name="20% - Accent6 5 2 11" xfId="7092"/>
    <cellStyle name="20% - Accent6 5 2 2" xfId="15461"/>
    <cellStyle name="20% - Accent6 5 2 2 2" xfId="12019"/>
    <cellStyle name="20% - Accent6 5 2 2 2 2" xfId="4707"/>
    <cellStyle name="20% - Accent6 5 2 2 3" xfId="10428"/>
    <cellStyle name="20% - Accent6 5 2 2 3 2" xfId="3136"/>
    <cellStyle name="20% - Accent6 5 2 2 4" xfId="8837"/>
    <cellStyle name="20% - Accent6 5 2 2 4 2" xfId="1587"/>
    <cellStyle name="20% - Accent6 5 2 2 5" xfId="6830"/>
    <cellStyle name="20% - Accent6 5 2 3" xfId="15016"/>
    <cellStyle name="20% - Accent6 5 2 3 2" xfId="12018"/>
    <cellStyle name="20% - Accent6 5 2 3 2 2" xfId="4706"/>
    <cellStyle name="20% - Accent6 5 2 3 3" xfId="10429"/>
    <cellStyle name="20% - Accent6 5 2 3 3 2" xfId="3137"/>
    <cellStyle name="20% - Accent6 5 2 3 4" xfId="8838"/>
    <cellStyle name="20% - Accent6 5 2 3 4 2" xfId="1588"/>
    <cellStyle name="20% - Accent6 5 2 3 5" xfId="6634"/>
    <cellStyle name="20% - Accent6 5 2 4" xfId="13802"/>
    <cellStyle name="20% - Accent6 5 2 4 2" xfId="12017"/>
    <cellStyle name="20% - Accent6 5 2 4 2 2" xfId="4705"/>
    <cellStyle name="20% - Accent6 5 2 4 3" xfId="10430"/>
    <cellStyle name="20% - Accent6 5 2 4 3 2" xfId="3138"/>
    <cellStyle name="20% - Accent6 5 2 4 4" xfId="8839"/>
    <cellStyle name="20% - Accent6 5 2 4 4 2" xfId="1589"/>
    <cellStyle name="20% - Accent6 5 2 4 5" xfId="6109"/>
    <cellStyle name="20% - Accent6 5 2 5" xfId="14071"/>
    <cellStyle name="20% - Accent6 5 2 5 2" xfId="12016"/>
    <cellStyle name="20% - Accent6 5 2 5 2 2" xfId="4704"/>
    <cellStyle name="20% - Accent6 5 2 5 3" xfId="10431"/>
    <cellStyle name="20% - Accent6 5 2 5 3 2" xfId="3139"/>
    <cellStyle name="20% - Accent6 5 2 5 4" xfId="8840"/>
    <cellStyle name="20% - Accent6 5 2 5 4 2" xfId="1590"/>
    <cellStyle name="20% - Accent6 5 2 5 5" xfId="6352"/>
    <cellStyle name="20% - Accent6 5 2 6" xfId="13647"/>
    <cellStyle name="20% - Accent6 5 2 6 2" xfId="12015"/>
    <cellStyle name="20% - Accent6 5 2 6 2 2" xfId="4703"/>
    <cellStyle name="20% - Accent6 5 2 6 3" xfId="10432"/>
    <cellStyle name="20% - Accent6 5 2 6 3 2" xfId="3140"/>
    <cellStyle name="20% - Accent6 5 2 6 4" xfId="8841"/>
    <cellStyle name="20% - Accent6 5 2 6 4 2" xfId="1591"/>
    <cellStyle name="20% - Accent6 5 2 6 5" xfId="5965"/>
    <cellStyle name="20% - Accent6 5 2 7" xfId="12935"/>
    <cellStyle name="20% - Accent6 5 2 7 2" xfId="12014"/>
    <cellStyle name="20% - Accent6 5 2 7 2 2" xfId="4702"/>
    <cellStyle name="20% - Accent6 5 2 7 3" xfId="10433"/>
    <cellStyle name="20% - Accent6 5 2 7 3 2" xfId="3141"/>
    <cellStyle name="20% - Accent6 5 2 7 4" xfId="8842"/>
    <cellStyle name="20% - Accent6 5 2 7 4 2" xfId="1592"/>
    <cellStyle name="20% - Accent6 5 2 7 5" xfId="5557"/>
    <cellStyle name="20% - Accent6 5 2 8" xfId="12020"/>
    <cellStyle name="20% - Accent6 5 2 8 2" xfId="4708"/>
    <cellStyle name="20% - Accent6 5 2 9" xfId="10427"/>
    <cellStyle name="20% - Accent6 5 2 9 2" xfId="3135"/>
    <cellStyle name="20% - Accent6 5 3" xfId="15797"/>
    <cellStyle name="20% - Accent6 5 3 10" xfId="8843"/>
    <cellStyle name="20% - Accent6 5 3 10 2" xfId="1593"/>
    <cellStyle name="20% - Accent6 5 3 11" xfId="7057"/>
    <cellStyle name="20% - Accent6 5 3 2" xfId="15424"/>
    <cellStyle name="20% - Accent6 5 3 2 2" xfId="12012"/>
    <cellStyle name="20% - Accent6 5 3 2 2 2" xfId="4700"/>
    <cellStyle name="20% - Accent6 5 3 2 3" xfId="10435"/>
    <cellStyle name="20% - Accent6 5 3 2 3 2" xfId="3143"/>
    <cellStyle name="20% - Accent6 5 3 2 4" xfId="8844"/>
    <cellStyle name="20% - Accent6 5 3 2 4 2" xfId="1594"/>
    <cellStyle name="20% - Accent6 5 3 2 5" xfId="6795"/>
    <cellStyle name="20% - Accent6 5 3 3" xfId="14979"/>
    <cellStyle name="20% - Accent6 5 3 3 2" xfId="12011"/>
    <cellStyle name="20% - Accent6 5 3 3 2 2" xfId="4699"/>
    <cellStyle name="20% - Accent6 5 3 3 3" xfId="10436"/>
    <cellStyle name="20% - Accent6 5 3 3 3 2" xfId="3144"/>
    <cellStyle name="20% - Accent6 5 3 3 4" xfId="8845"/>
    <cellStyle name="20% - Accent6 5 3 3 4 2" xfId="1595"/>
    <cellStyle name="20% - Accent6 5 3 3 5" xfId="6597"/>
    <cellStyle name="20% - Accent6 5 3 4" xfId="13763"/>
    <cellStyle name="20% - Accent6 5 3 4 2" xfId="12010"/>
    <cellStyle name="20% - Accent6 5 3 4 2 2" xfId="4698"/>
    <cellStyle name="20% - Accent6 5 3 4 3" xfId="10437"/>
    <cellStyle name="20% - Accent6 5 3 4 3 2" xfId="3145"/>
    <cellStyle name="20% - Accent6 5 3 4 4" xfId="8846"/>
    <cellStyle name="20% - Accent6 5 3 4 4 2" xfId="1596"/>
    <cellStyle name="20% - Accent6 5 3 4 5" xfId="6070"/>
    <cellStyle name="20% - Accent6 5 3 5" xfId="14095"/>
    <cellStyle name="20% - Accent6 5 3 5 2" xfId="12009"/>
    <cellStyle name="20% - Accent6 5 3 5 2 2" xfId="4697"/>
    <cellStyle name="20% - Accent6 5 3 5 3" xfId="10438"/>
    <cellStyle name="20% - Accent6 5 3 5 3 2" xfId="3146"/>
    <cellStyle name="20% - Accent6 5 3 5 4" xfId="8847"/>
    <cellStyle name="20% - Accent6 5 3 5 4 2" xfId="1597"/>
    <cellStyle name="20% - Accent6 5 3 5 5" xfId="6376"/>
    <cellStyle name="20% - Accent6 5 3 6" xfId="13566"/>
    <cellStyle name="20% - Accent6 5 3 6 2" xfId="12008"/>
    <cellStyle name="20% - Accent6 5 3 6 2 2" xfId="4696"/>
    <cellStyle name="20% - Accent6 5 3 6 3" xfId="10439"/>
    <cellStyle name="20% - Accent6 5 3 6 3 2" xfId="3147"/>
    <cellStyle name="20% - Accent6 5 3 6 4" xfId="8848"/>
    <cellStyle name="20% - Accent6 5 3 6 4 2" xfId="1598"/>
    <cellStyle name="20% - Accent6 5 3 6 5" xfId="5892"/>
    <cellStyle name="20% - Accent6 5 3 7" xfId="12896"/>
    <cellStyle name="20% - Accent6 5 3 7 2" xfId="12007"/>
    <cellStyle name="20% - Accent6 5 3 7 2 2" xfId="4695"/>
    <cellStyle name="20% - Accent6 5 3 7 3" xfId="10440"/>
    <cellStyle name="20% - Accent6 5 3 7 3 2" xfId="3148"/>
    <cellStyle name="20% - Accent6 5 3 7 4" xfId="8849"/>
    <cellStyle name="20% - Accent6 5 3 7 4 2" xfId="1599"/>
    <cellStyle name="20% - Accent6 5 3 7 5" xfId="5520"/>
    <cellStyle name="20% - Accent6 5 3 8" xfId="12013"/>
    <cellStyle name="20% - Accent6 5 3 8 2" xfId="4701"/>
    <cellStyle name="20% - Accent6 5 3 9" xfId="10434"/>
    <cellStyle name="20% - Accent6 5 3 9 2" xfId="3142"/>
    <cellStyle name="20% - Accent6 5 4" xfId="15582"/>
    <cellStyle name="20% - Accent6 5 4 2" xfId="12006"/>
    <cellStyle name="20% - Accent6 5 4 2 2" xfId="4694"/>
    <cellStyle name="20% - Accent6 5 4 3" xfId="10441"/>
    <cellStyle name="20% - Accent6 5 4 3 2" xfId="3149"/>
    <cellStyle name="20% - Accent6 5 4 4" xfId="8850"/>
    <cellStyle name="20% - Accent6 5 4 4 2" xfId="1600"/>
    <cellStyle name="20% - Accent6 5 4 5" xfId="6929"/>
    <cellStyle name="20% - Accent6 5 5" xfId="15137"/>
    <cellStyle name="20% - Accent6 5 5 2" xfId="12005"/>
    <cellStyle name="20% - Accent6 5 5 2 2" xfId="4693"/>
    <cellStyle name="20% - Accent6 5 5 3" xfId="10442"/>
    <cellStyle name="20% - Accent6 5 5 3 2" xfId="3150"/>
    <cellStyle name="20% - Accent6 5 5 4" xfId="8851"/>
    <cellStyle name="20% - Accent6 5 5 4 2" xfId="1601"/>
    <cellStyle name="20% - Accent6 5 5 5" xfId="6725"/>
    <cellStyle name="20% - Accent6 5 6" xfId="14696"/>
    <cellStyle name="20% - Accent6 5 7" xfId="14531"/>
    <cellStyle name="20% - Accent6 5 8" xfId="14290"/>
    <cellStyle name="20% - Accent6 5 9" xfId="14222"/>
    <cellStyle name="20% - Accent6 6" xfId="15996"/>
    <cellStyle name="20% - Accent6 7" xfId="15922"/>
    <cellStyle name="20% - Accent6 7 10" xfId="11999"/>
    <cellStyle name="20% - Accent6 7 10 2" xfId="4687"/>
    <cellStyle name="20% - Accent6 7 11" xfId="10448"/>
    <cellStyle name="20% - Accent6 7 11 2" xfId="3156"/>
    <cellStyle name="20% - Accent6 7 12" xfId="8852"/>
    <cellStyle name="20% - Accent6 7 12 2" xfId="1602"/>
    <cellStyle name="20% - Accent6 7 13" xfId="7164"/>
    <cellStyle name="20% - Accent6 7 2" xfId="15813"/>
    <cellStyle name="20% - Accent6 7 2 10" xfId="8853"/>
    <cellStyle name="20% - Accent6 7 2 10 2" xfId="1603"/>
    <cellStyle name="20% - Accent6 7 2 11" xfId="7071"/>
    <cellStyle name="20% - Accent6 7 2 2" xfId="15440"/>
    <cellStyle name="20% - Accent6 7 2 2 2" xfId="11997"/>
    <cellStyle name="20% - Accent6 7 2 2 2 2" xfId="4685"/>
    <cellStyle name="20% - Accent6 7 2 2 3" xfId="10450"/>
    <cellStyle name="20% - Accent6 7 2 2 3 2" xfId="3158"/>
    <cellStyle name="20% - Accent6 7 2 2 4" xfId="8854"/>
    <cellStyle name="20% - Accent6 7 2 2 4 2" xfId="1604"/>
    <cellStyle name="20% - Accent6 7 2 2 5" xfId="6809"/>
    <cellStyle name="20% - Accent6 7 2 3" xfId="14993"/>
    <cellStyle name="20% - Accent6 7 2 3 2" xfId="11996"/>
    <cellStyle name="20% - Accent6 7 2 3 2 2" xfId="4684"/>
    <cellStyle name="20% - Accent6 7 2 3 3" xfId="10451"/>
    <cellStyle name="20% - Accent6 7 2 3 3 2" xfId="3159"/>
    <cellStyle name="20% - Accent6 7 2 3 4" xfId="8855"/>
    <cellStyle name="20% - Accent6 7 2 3 4 2" xfId="1605"/>
    <cellStyle name="20% - Accent6 7 2 3 5" xfId="6611"/>
    <cellStyle name="20% - Accent6 7 2 4" xfId="13779"/>
    <cellStyle name="20% - Accent6 7 2 4 2" xfId="11995"/>
    <cellStyle name="20% - Accent6 7 2 4 2 2" xfId="4683"/>
    <cellStyle name="20% - Accent6 7 2 4 3" xfId="10452"/>
    <cellStyle name="20% - Accent6 7 2 4 3 2" xfId="3160"/>
    <cellStyle name="20% - Accent6 7 2 4 4" xfId="8856"/>
    <cellStyle name="20% - Accent6 7 2 4 4 2" xfId="1606"/>
    <cellStyle name="20% - Accent6 7 2 4 5" xfId="6086"/>
    <cellStyle name="20% - Accent6 7 2 5" xfId="14084"/>
    <cellStyle name="20% - Accent6 7 2 5 2" xfId="11994"/>
    <cellStyle name="20% - Accent6 7 2 5 2 2" xfId="4682"/>
    <cellStyle name="20% - Accent6 7 2 5 3" xfId="10453"/>
    <cellStyle name="20% - Accent6 7 2 5 3 2" xfId="3161"/>
    <cellStyle name="20% - Accent6 7 2 5 4" xfId="8857"/>
    <cellStyle name="20% - Accent6 7 2 5 4 2" xfId="1607"/>
    <cellStyle name="20% - Accent6 7 2 5 5" xfId="6365"/>
    <cellStyle name="20% - Accent6 7 2 6" xfId="13624"/>
    <cellStyle name="20% - Accent6 7 2 6 2" xfId="11993"/>
    <cellStyle name="20% - Accent6 7 2 6 2 2" xfId="4681"/>
    <cellStyle name="20% - Accent6 7 2 6 3" xfId="10454"/>
    <cellStyle name="20% - Accent6 7 2 6 3 2" xfId="3162"/>
    <cellStyle name="20% - Accent6 7 2 6 4" xfId="8858"/>
    <cellStyle name="20% - Accent6 7 2 6 4 2" xfId="1608"/>
    <cellStyle name="20% - Accent6 7 2 6 5" xfId="5944"/>
    <cellStyle name="20% - Accent6 7 2 7" xfId="12912"/>
    <cellStyle name="20% - Accent6 7 2 7 2" xfId="11992"/>
    <cellStyle name="20% - Accent6 7 2 7 2 2" xfId="4680"/>
    <cellStyle name="20% - Accent6 7 2 7 3" xfId="10455"/>
    <cellStyle name="20% - Accent6 7 2 7 3 2" xfId="3163"/>
    <cellStyle name="20% - Accent6 7 2 7 4" xfId="8859"/>
    <cellStyle name="20% - Accent6 7 2 7 4 2" xfId="1609"/>
    <cellStyle name="20% - Accent6 7 2 7 5" xfId="5534"/>
    <cellStyle name="20% - Accent6 7 2 8" xfId="11998"/>
    <cellStyle name="20% - Accent6 7 2 8 2" xfId="4686"/>
    <cellStyle name="20% - Accent6 7 2 9" xfId="10449"/>
    <cellStyle name="20% - Accent6 7 2 9 2" xfId="3157"/>
    <cellStyle name="20% - Accent6 7 3" xfId="15781"/>
    <cellStyle name="20% - Accent6 7 3 10" xfId="8860"/>
    <cellStyle name="20% - Accent6 7 3 10 2" xfId="1610"/>
    <cellStyle name="20% - Accent6 7 3 11" xfId="7041"/>
    <cellStyle name="20% - Accent6 7 3 2" xfId="15408"/>
    <cellStyle name="20% - Accent6 7 3 2 2" xfId="11990"/>
    <cellStyle name="20% - Accent6 7 3 2 2 2" xfId="4678"/>
    <cellStyle name="20% - Accent6 7 3 2 3" xfId="10457"/>
    <cellStyle name="20% - Accent6 7 3 2 3 2" xfId="3165"/>
    <cellStyle name="20% - Accent6 7 3 2 4" xfId="8861"/>
    <cellStyle name="20% - Accent6 7 3 2 4 2" xfId="1611"/>
    <cellStyle name="20% - Accent6 7 3 2 5" xfId="6779"/>
    <cellStyle name="20% - Accent6 7 3 3" xfId="14963"/>
    <cellStyle name="20% - Accent6 7 3 3 2" xfId="11989"/>
    <cellStyle name="20% - Accent6 7 3 3 2 2" xfId="4677"/>
    <cellStyle name="20% - Accent6 7 3 3 3" xfId="10458"/>
    <cellStyle name="20% - Accent6 7 3 3 3 2" xfId="3166"/>
    <cellStyle name="20% - Accent6 7 3 3 4" xfId="8862"/>
    <cellStyle name="20% - Accent6 7 3 3 4 2" xfId="1612"/>
    <cellStyle name="20% - Accent6 7 3 3 5" xfId="6581"/>
    <cellStyle name="20% - Accent6 7 3 4" xfId="13747"/>
    <cellStyle name="20% - Accent6 7 3 4 2" xfId="11988"/>
    <cellStyle name="20% - Accent6 7 3 4 2 2" xfId="4676"/>
    <cellStyle name="20% - Accent6 7 3 4 3" xfId="10459"/>
    <cellStyle name="20% - Accent6 7 3 4 3 2" xfId="3167"/>
    <cellStyle name="20% - Accent6 7 3 4 4" xfId="8863"/>
    <cellStyle name="20% - Accent6 7 3 4 4 2" xfId="1613"/>
    <cellStyle name="20% - Accent6 7 3 4 5" xfId="6054"/>
    <cellStyle name="20% - Accent6 7 3 5" xfId="13524"/>
    <cellStyle name="20% - Accent6 7 3 5 2" xfId="11987"/>
    <cellStyle name="20% - Accent6 7 3 5 2 2" xfId="4675"/>
    <cellStyle name="20% - Accent6 7 3 5 3" xfId="10460"/>
    <cellStyle name="20% - Accent6 7 3 5 3 2" xfId="3168"/>
    <cellStyle name="20% - Accent6 7 3 5 4" xfId="8864"/>
    <cellStyle name="20% - Accent6 7 3 5 4 2" xfId="1614"/>
    <cellStyle name="20% - Accent6 7 3 5 5" xfId="5856"/>
    <cellStyle name="20% - Accent6 7 3 6" xfId="13410"/>
    <cellStyle name="20% - Accent6 7 3 6 2" xfId="11986"/>
    <cellStyle name="20% - Accent6 7 3 6 2 2" xfId="4674"/>
    <cellStyle name="20% - Accent6 7 3 6 3" xfId="10461"/>
    <cellStyle name="20% - Accent6 7 3 6 3 2" xfId="3169"/>
    <cellStyle name="20% - Accent6 7 3 6 4" xfId="8865"/>
    <cellStyle name="20% - Accent6 7 3 6 4 2" xfId="1615"/>
    <cellStyle name="20% - Accent6 7 3 6 5" xfId="5764"/>
    <cellStyle name="20% - Accent6 7 3 7" xfId="12880"/>
    <cellStyle name="20% - Accent6 7 3 7 2" xfId="11985"/>
    <cellStyle name="20% - Accent6 7 3 7 2 2" xfId="4673"/>
    <cellStyle name="20% - Accent6 7 3 7 3" xfId="10462"/>
    <cellStyle name="20% - Accent6 7 3 7 3 2" xfId="3170"/>
    <cellStyle name="20% - Accent6 7 3 7 4" xfId="8866"/>
    <cellStyle name="20% - Accent6 7 3 7 4 2" xfId="1616"/>
    <cellStyle name="20% - Accent6 7 3 7 5" xfId="5504"/>
    <cellStyle name="20% - Accent6 7 3 8" xfId="11991"/>
    <cellStyle name="20% - Accent6 7 3 8 2" xfId="4679"/>
    <cellStyle name="20% - Accent6 7 3 9" xfId="10456"/>
    <cellStyle name="20% - Accent6 7 3 9 2" xfId="3164"/>
    <cellStyle name="20% - Accent6 7 4" xfId="15544"/>
    <cellStyle name="20% - Accent6 7 4 2" xfId="11984"/>
    <cellStyle name="20% - Accent6 7 4 2 2" xfId="4672"/>
    <cellStyle name="20% - Accent6 7 4 3" xfId="10463"/>
    <cellStyle name="20% - Accent6 7 4 3 2" xfId="3171"/>
    <cellStyle name="20% - Accent6 7 4 4" xfId="8867"/>
    <cellStyle name="20% - Accent6 7 4 4 2" xfId="1617"/>
    <cellStyle name="20% - Accent6 7 4 5" xfId="6907"/>
    <cellStyle name="20% - Accent6 7 5" xfId="15102"/>
    <cellStyle name="20% - Accent6 7 5 2" xfId="11983"/>
    <cellStyle name="20% - Accent6 7 5 2 2" xfId="4671"/>
    <cellStyle name="20% - Accent6 7 5 3" xfId="10464"/>
    <cellStyle name="20% - Accent6 7 5 3 2" xfId="3172"/>
    <cellStyle name="20% - Accent6 7 5 4" xfId="8868"/>
    <cellStyle name="20% - Accent6 7 5 4 2" xfId="1618"/>
    <cellStyle name="20% - Accent6 7 5 5" xfId="6709"/>
    <cellStyle name="20% - Accent6 7 6" xfId="13893"/>
    <cellStyle name="20% - Accent6 7 6 2" xfId="11982"/>
    <cellStyle name="20% - Accent6 7 6 2 2" xfId="4670"/>
    <cellStyle name="20% - Accent6 7 6 3" xfId="10465"/>
    <cellStyle name="20% - Accent6 7 6 3 2" xfId="3173"/>
    <cellStyle name="20% - Accent6 7 6 4" xfId="8869"/>
    <cellStyle name="20% - Accent6 7 6 4 2" xfId="1619"/>
    <cellStyle name="20% - Accent6 7 6 5" xfId="6198"/>
    <cellStyle name="20% - Accent6 7 7" xfId="13975"/>
    <cellStyle name="20% - Accent6 7 7 2" xfId="11981"/>
    <cellStyle name="20% - Accent6 7 7 2 2" xfId="4669"/>
    <cellStyle name="20% - Accent6 7 7 3" xfId="10466"/>
    <cellStyle name="20% - Accent6 7 7 3 2" xfId="3174"/>
    <cellStyle name="20% - Accent6 7 7 4" xfId="8870"/>
    <cellStyle name="20% - Accent6 7 7 4 2" xfId="1620"/>
    <cellStyle name="20% - Accent6 7 7 5" xfId="6270"/>
    <cellStyle name="20% - Accent6 7 8" xfId="13642"/>
    <cellStyle name="20% - Accent6 7 8 2" xfId="11980"/>
    <cellStyle name="20% - Accent6 7 8 2 2" xfId="4668"/>
    <cellStyle name="20% - Accent6 7 8 3" xfId="10467"/>
    <cellStyle name="20% - Accent6 7 8 3 2" xfId="3175"/>
    <cellStyle name="20% - Accent6 7 8 4" xfId="8871"/>
    <cellStyle name="20% - Accent6 7 8 4 2" xfId="1621"/>
    <cellStyle name="20% - Accent6 7 8 5" xfId="5961"/>
    <cellStyle name="20% - Accent6 7 9" xfId="13017"/>
    <cellStyle name="20% - Accent6 7 9 2" xfId="11979"/>
    <cellStyle name="20% - Accent6 7 9 2 2" xfId="4667"/>
    <cellStyle name="20% - Accent6 7 9 3" xfId="10468"/>
    <cellStyle name="20% - Accent6 7 9 3 2" xfId="3176"/>
    <cellStyle name="20% - Accent6 7 9 4" xfId="8872"/>
    <cellStyle name="20% - Accent6 7 9 4 2" xfId="1622"/>
    <cellStyle name="20% - Accent6 7 9 5" xfId="5632"/>
    <cellStyle name="20% - Accent6 8" xfId="15906"/>
    <cellStyle name="20% - Accent6 8 10" xfId="8873"/>
    <cellStyle name="20% - Accent6 8 10 2" xfId="1623"/>
    <cellStyle name="20% - Accent6 8 11" xfId="7154"/>
    <cellStyle name="20% - Accent6 8 2" xfId="15530"/>
    <cellStyle name="20% - Accent6 8 2 2" xfId="11977"/>
    <cellStyle name="20% - Accent6 8 2 2 2" xfId="4665"/>
    <cellStyle name="20% - Accent6 8 2 3" xfId="10470"/>
    <cellStyle name="20% - Accent6 8 2 3 2" xfId="3178"/>
    <cellStyle name="20% - Accent6 8 2 4" xfId="8874"/>
    <cellStyle name="20% - Accent6 8 2 4 2" xfId="1624"/>
    <cellStyle name="20% - Accent6 8 2 5" xfId="6894"/>
    <cellStyle name="20% - Accent6 8 3" xfId="15088"/>
    <cellStyle name="20% - Accent6 8 3 2" xfId="11976"/>
    <cellStyle name="20% - Accent6 8 3 2 2" xfId="4664"/>
    <cellStyle name="20% - Accent6 8 3 3" xfId="10471"/>
    <cellStyle name="20% - Accent6 8 3 3 2" xfId="3179"/>
    <cellStyle name="20% - Accent6 8 3 4" xfId="8875"/>
    <cellStyle name="20% - Accent6 8 3 4 2" xfId="1625"/>
    <cellStyle name="20% - Accent6 8 3 5" xfId="6698"/>
    <cellStyle name="20% - Accent6 8 4" xfId="13876"/>
    <cellStyle name="20% - Accent6 8 4 2" xfId="11975"/>
    <cellStyle name="20% - Accent6 8 4 2 2" xfId="4663"/>
    <cellStyle name="20% - Accent6 8 4 3" xfId="10472"/>
    <cellStyle name="20% - Accent6 8 4 3 2" xfId="3180"/>
    <cellStyle name="20% - Accent6 8 4 4" xfId="8876"/>
    <cellStyle name="20% - Accent6 8 4 4 2" xfId="1626"/>
    <cellStyle name="20% - Accent6 8 4 5" xfId="6181"/>
    <cellStyle name="20% - Accent6 8 5" xfId="13934"/>
    <cellStyle name="20% - Accent6 8 5 2" xfId="11974"/>
    <cellStyle name="20% - Accent6 8 5 2 2" xfId="4662"/>
    <cellStyle name="20% - Accent6 8 5 3" xfId="10473"/>
    <cellStyle name="20% - Accent6 8 5 3 2" xfId="3181"/>
    <cellStyle name="20% - Accent6 8 5 4" xfId="8877"/>
    <cellStyle name="20% - Accent6 8 5 4 2" xfId="1627"/>
    <cellStyle name="20% - Accent6 8 5 5" xfId="6236"/>
    <cellStyle name="20% - Accent6 8 6" xfId="13583"/>
    <cellStyle name="20% - Accent6 8 6 2" xfId="11973"/>
    <cellStyle name="20% - Accent6 8 6 2 2" xfId="4661"/>
    <cellStyle name="20% - Accent6 8 6 3" xfId="10474"/>
    <cellStyle name="20% - Accent6 8 6 3 2" xfId="3182"/>
    <cellStyle name="20% - Accent6 8 6 4" xfId="8878"/>
    <cellStyle name="20% - Accent6 8 6 4 2" xfId="1628"/>
    <cellStyle name="20% - Accent6 8 6 5" xfId="5906"/>
    <cellStyle name="20% - Accent6 8 7" xfId="13003"/>
    <cellStyle name="20% - Accent6 8 7 2" xfId="11972"/>
    <cellStyle name="20% - Accent6 8 7 2 2" xfId="4660"/>
    <cellStyle name="20% - Accent6 8 7 3" xfId="10475"/>
    <cellStyle name="20% - Accent6 8 7 3 2" xfId="3183"/>
    <cellStyle name="20% - Accent6 8 7 4" xfId="8879"/>
    <cellStyle name="20% - Accent6 8 7 4 2" xfId="1629"/>
    <cellStyle name="20% - Accent6 8 7 5" xfId="5621"/>
    <cellStyle name="20% - Accent6 8 8" xfId="11978"/>
    <cellStyle name="20% - Accent6 8 8 2" xfId="4666"/>
    <cellStyle name="20% - Accent6 8 9" xfId="10469"/>
    <cellStyle name="20% - Accent6 8 9 2" xfId="3177"/>
    <cellStyle name="20% - Accent6 9" xfId="15870"/>
    <cellStyle name="20% - Accent6 9 10" xfId="8880"/>
    <cellStyle name="20% - Accent6 9 10 2" xfId="1630"/>
    <cellStyle name="20% - Accent6 9 11" xfId="7125"/>
    <cellStyle name="20% - Accent6 9 2" xfId="15496"/>
    <cellStyle name="20% - Accent6 9 2 2" xfId="11970"/>
    <cellStyle name="20% - Accent6 9 2 2 2" xfId="4658"/>
    <cellStyle name="20% - Accent6 9 2 3" xfId="10477"/>
    <cellStyle name="20% - Accent6 9 2 3 2" xfId="3185"/>
    <cellStyle name="20% - Accent6 9 2 4" xfId="8881"/>
    <cellStyle name="20% - Accent6 9 2 4 2" xfId="1631"/>
    <cellStyle name="20% - Accent6 9 2 5" xfId="6863"/>
    <cellStyle name="20% - Accent6 9 3" xfId="15054"/>
    <cellStyle name="20% - Accent6 9 3 2" xfId="11969"/>
    <cellStyle name="20% - Accent6 9 3 2 2" xfId="4657"/>
    <cellStyle name="20% - Accent6 9 3 3" xfId="10478"/>
    <cellStyle name="20% - Accent6 9 3 3 2" xfId="3186"/>
    <cellStyle name="20% - Accent6 9 3 4" xfId="8882"/>
    <cellStyle name="20% - Accent6 9 3 4 2" xfId="1632"/>
    <cellStyle name="20% - Accent6 9 3 5" xfId="6669"/>
    <cellStyle name="20% - Accent6 9 4" xfId="13840"/>
    <cellStyle name="20% - Accent6 9 4 2" xfId="11968"/>
    <cellStyle name="20% - Accent6 9 4 2 2" xfId="4656"/>
    <cellStyle name="20% - Accent6 9 4 3" xfId="10479"/>
    <cellStyle name="20% - Accent6 9 4 3 2" xfId="3187"/>
    <cellStyle name="20% - Accent6 9 4 4" xfId="8883"/>
    <cellStyle name="20% - Accent6 9 4 4 2" xfId="1633"/>
    <cellStyle name="20% - Accent6 9 4 5" xfId="6145"/>
    <cellStyle name="20% - Accent6 9 5" xfId="13961"/>
    <cellStyle name="20% - Accent6 9 5 2" xfId="11967"/>
    <cellStyle name="20% - Accent6 9 5 2 2" xfId="4655"/>
    <cellStyle name="20% - Accent6 9 5 3" xfId="10480"/>
    <cellStyle name="20% - Accent6 9 5 3 2" xfId="3188"/>
    <cellStyle name="20% - Accent6 9 5 4" xfId="8884"/>
    <cellStyle name="20% - Accent6 9 5 4 2" xfId="1634"/>
    <cellStyle name="20% - Accent6 9 5 5" xfId="6262"/>
    <cellStyle name="20% - Accent6 9 6" xfId="13774"/>
    <cellStyle name="20% - Accent6 9 6 2" xfId="11966"/>
    <cellStyle name="20% - Accent6 9 6 2 2" xfId="4654"/>
    <cellStyle name="20% - Accent6 9 6 3" xfId="10481"/>
    <cellStyle name="20% - Accent6 9 6 3 2" xfId="3189"/>
    <cellStyle name="20% - Accent6 9 6 4" xfId="8885"/>
    <cellStyle name="20% - Accent6 9 6 4 2" xfId="1635"/>
    <cellStyle name="20% - Accent6 9 6 5" xfId="6081"/>
    <cellStyle name="20% - Accent6 9 7" xfId="12972"/>
    <cellStyle name="20% - Accent6 9 7 2" xfId="11965"/>
    <cellStyle name="20% - Accent6 9 7 2 2" xfId="4653"/>
    <cellStyle name="20% - Accent6 9 7 3" xfId="10482"/>
    <cellStyle name="20% - Accent6 9 7 3 2" xfId="3190"/>
    <cellStyle name="20% - Accent6 9 7 4" xfId="8886"/>
    <cellStyle name="20% - Accent6 9 7 4 2" xfId="1636"/>
    <cellStyle name="20% - Accent6 9 7 5" xfId="5592"/>
    <cellStyle name="20% - Accent6 9 8" xfId="11971"/>
    <cellStyle name="20% - Accent6 9 8 2" xfId="4659"/>
    <cellStyle name="20% - Accent6 9 9" xfId="10476"/>
    <cellStyle name="20% - Accent6 9 9 2" xfId="3184"/>
    <cellStyle name="40% - Accent1" xfId="16460" builtinId="31" customBuiltin="1"/>
    <cellStyle name="40% - Accent1 10" xfId="15768"/>
    <cellStyle name="40% - Accent1 10 10" xfId="8888"/>
    <cellStyle name="40% - Accent1 10 10 2" xfId="1638"/>
    <cellStyle name="40% - Accent1 10 11" xfId="7028"/>
    <cellStyle name="40% - Accent1 10 2" xfId="15398"/>
    <cellStyle name="40% - Accent1 10 2 2" xfId="11962"/>
    <cellStyle name="40% - Accent1 10 2 2 2" xfId="4650"/>
    <cellStyle name="40% - Accent1 10 2 3" xfId="10485"/>
    <cellStyle name="40% - Accent1 10 2 3 2" xfId="3193"/>
    <cellStyle name="40% - Accent1 10 2 4" xfId="8889"/>
    <cellStyle name="40% - Accent1 10 2 4 2" xfId="1639"/>
    <cellStyle name="40% - Accent1 10 2 5" xfId="6769"/>
    <cellStyle name="40% - Accent1 10 3" xfId="14950"/>
    <cellStyle name="40% - Accent1 10 3 2" xfId="11961"/>
    <cellStyle name="40% - Accent1 10 3 2 2" xfId="4649"/>
    <cellStyle name="40% - Accent1 10 3 3" xfId="10486"/>
    <cellStyle name="40% - Accent1 10 3 3 2" xfId="3194"/>
    <cellStyle name="40% - Accent1 10 3 4" xfId="8890"/>
    <cellStyle name="40% - Accent1 10 3 4 2" xfId="1640"/>
    <cellStyle name="40% - Accent1 10 3 5" xfId="6568"/>
    <cellStyle name="40% - Accent1 10 4" xfId="13734"/>
    <cellStyle name="40% - Accent1 10 4 2" xfId="11960"/>
    <cellStyle name="40% - Accent1 10 4 2 2" xfId="4648"/>
    <cellStyle name="40% - Accent1 10 4 3" xfId="10487"/>
    <cellStyle name="40% - Accent1 10 4 3 2" xfId="3195"/>
    <cellStyle name="40% - Accent1 10 4 4" xfId="8891"/>
    <cellStyle name="40% - Accent1 10 4 4 2" xfId="1641"/>
    <cellStyle name="40% - Accent1 10 4 5" xfId="6041"/>
    <cellStyle name="40% - Accent1 10 5" xfId="13511"/>
    <cellStyle name="40% - Accent1 10 5 2" xfId="11959"/>
    <cellStyle name="40% - Accent1 10 5 2 2" xfId="4647"/>
    <cellStyle name="40% - Accent1 10 5 3" xfId="10488"/>
    <cellStyle name="40% - Accent1 10 5 3 2" xfId="3196"/>
    <cellStyle name="40% - Accent1 10 5 4" xfId="8892"/>
    <cellStyle name="40% - Accent1 10 5 4 2" xfId="1642"/>
    <cellStyle name="40% - Accent1 10 5 5" xfId="5843"/>
    <cellStyle name="40% - Accent1 10 6" xfId="13397"/>
    <cellStyle name="40% - Accent1 10 6 2" xfId="11958"/>
    <cellStyle name="40% - Accent1 10 6 2 2" xfId="4646"/>
    <cellStyle name="40% - Accent1 10 6 3" xfId="10489"/>
    <cellStyle name="40% - Accent1 10 6 3 2" xfId="3197"/>
    <cellStyle name="40% - Accent1 10 6 4" xfId="8893"/>
    <cellStyle name="40% - Accent1 10 6 4 2" xfId="1643"/>
    <cellStyle name="40% - Accent1 10 6 5" xfId="5751"/>
    <cellStyle name="40% - Accent1 10 7" xfId="12867"/>
    <cellStyle name="40% - Accent1 10 7 2" xfId="11957"/>
    <cellStyle name="40% - Accent1 10 7 2 2" xfId="4645"/>
    <cellStyle name="40% - Accent1 10 7 3" xfId="10490"/>
    <cellStyle name="40% - Accent1 10 7 3 2" xfId="3198"/>
    <cellStyle name="40% - Accent1 10 7 4" xfId="8894"/>
    <cellStyle name="40% - Accent1 10 7 4 2" xfId="1644"/>
    <cellStyle name="40% - Accent1 10 7 5" xfId="5491"/>
    <cellStyle name="40% - Accent1 10 8" xfId="11963"/>
    <cellStyle name="40% - Accent1 10 8 2" xfId="4651"/>
    <cellStyle name="40% - Accent1 10 9" xfId="10484"/>
    <cellStyle name="40% - Accent1 10 9 2" xfId="3192"/>
    <cellStyle name="40% - Accent1 11" xfId="15766"/>
    <cellStyle name="40% - Accent1 11 10" xfId="8895"/>
    <cellStyle name="40% - Accent1 11 10 2" xfId="1645"/>
    <cellStyle name="40% - Accent1 11 11" xfId="7026"/>
    <cellStyle name="40% - Accent1 11 2" xfId="15396"/>
    <cellStyle name="40% - Accent1 11 2 2" xfId="11955"/>
    <cellStyle name="40% - Accent1 11 2 2 2" xfId="4643"/>
    <cellStyle name="40% - Accent1 11 2 3" xfId="10492"/>
    <cellStyle name="40% - Accent1 11 2 3 2" xfId="3200"/>
    <cellStyle name="40% - Accent1 11 2 4" xfId="8896"/>
    <cellStyle name="40% - Accent1 11 2 4 2" xfId="1646"/>
    <cellStyle name="40% - Accent1 11 2 5" xfId="6767"/>
    <cellStyle name="40% - Accent1 11 3" xfId="14948"/>
    <cellStyle name="40% - Accent1 11 3 2" xfId="11954"/>
    <cellStyle name="40% - Accent1 11 3 2 2" xfId="4642"/>
    <cellStyle name="40% - Accent1 11 3 3" xfId="10493"/>
    <cellStyle name="40% - Accent1 11 3 3 2" xfId="3201"/>
    <cellStyle name="40% - Accent1 11 3 4" xfId="8897"/>
    <cellStyle name="40% - Accent1 11 3 4 2" xfId="1647"/>
    <cellStyle name="40% - Accent1 11 3 5" xfId="6566"/>
    <cellStyle name="40% - Accent1 11 4" xfId="13732"/>
    <cellStyle name="40% - Accent1 11 4 2" xfId="11953"/>
    <cellStyle name="40% - Accent1 11 4 2 2" xfId="4641"/>
    <cellStyle name="40% - Accent1 11 4 3" xfId="10494"/>
    <cellStyle name="40% - Accent1 11 4 3 2" xfId="3202"/>
    <cellStyle name="40% - Accent1 11 4 4" xfId="8898"/>
    <cellStyle name="40% - Accent1 11 4 4 2" xfId="1648"/>
    <cellStyle name="40% - Accent1 11 4 5" xfId="6039"/>
    <cellStyle name="40% - Accent1 11 5" xfId="13509"/>
    <cellStyle name="40% - Accent1 11 5 2" xfId="11952"/>
    <cellStyle name="40% - Accent1 11 5 2 2" xfId="4640"/>
    <cellStyle name="40% - Accent1 11 5 3" xfId="10495"/>
    <cellStyle name="40% - Accent1 11 5 3 2" xfId="3203"/>
    <cellStyle name="40% - Accent1 11 5 4" xfId="8899"/>
    <cellStyle name="40% - Accent1 11 5 4 2" xfId="1649"/>
    <cellStyle name="40% - Accent1 11 5 5" xfId="5841"/>
    <cellStyle name="40% - Accent1 11 6" xfId="13395"/>
    <cellStyle name="40% - Accent1 11 6 2" xfId="11951"/>
    <cellStyle name="40% - Accent1 11 6 2 2" xfId="4639"/>
    <cellStyle name="40% - Accent1 11 6 3" xfId="10496"/>
    <cellStyle name="40% - Accent1 11 6 3 2" xfId="3204"/>
    <cellStyle name="40% - Accent1 11 6 4" xfId="8900"/>
    <cellStyle name="40% - Accent1 11 6 4 2" xfId="1650"/>
    <cellStyle name="40% - Accent1 11 6 5" xfId="5749"/>
    <cellStyle name="40% - Accent1 11 7" xfId="12865"/>
    <cellStyle name="40% - Accent1 11 7 2" xfId="11950"/>
    <cellStyle name="40% - Accent1 11 7 2 2" xfId="4638"/>
    <cellStyle name="40% - Accent1 11 7 3" xfId="10497"/>
    <cellStyle name="40% - Accent1 11 7 3 2" xfId="3205"/>
    <cellStyle name="40% - Accent1 11 7 4" xfId="8901"/>
    <cellStyle name="40% - Accent1 11 7 4 2" xfId="1651"/>
    <cellStyle name="40% - Accent1 11 7 5" xfId="5489"/>
    <cellStyle name="40% - Accent1 11 8" xfId="11956"/>
    <cellStyle name="40% - Accent1 11 8 2" xfId="4644"/>
    <cellStyle name="40% - Accent1 11 9" xfId="10491"/>
    <cellStyle name="40% - Accent1 11 9 2" xfId="3199"/>
    <cellStyle name="40% - Accent1 12" xfId="15751"/>
    <cellStyle name="40% - Accent1 12 10" xfId="8902"/>
    <cellStyle name="40% - Accent1 12 10 2" xfId="1652"/>
    <cellStyle name="40% - Accent1 12 11" xfId="7011"/>
    <cellStyle name="40% - Accent1 12 2" xfId="15381"/>
    <cellStyle name="40% - Accent1 12 2 2" xfId="11948"/>
    <cellStyle name="40% - Accent1 12 2 2 2" xfId="4636"/>
    <cellStyle name="40% - Accent1 12 2 3" xfId="10499"/>
    <cellStyle name="40% - Accent1 12 2 3 2" xfId="3207"/>
    <cellStyle name="40% - Accent1 12 2 4" xfId="8903"/>
    <cellStyle name="40% - Accent1 12 2 4 2" xfId="1653"/>
    <cellStyle name="40% - Accent1 12 2 5" xfId="6752"/>
    <cellStyle name="40% - Accent1 12 3" xfId="14933"/>
    <cellStyle name="40% - Accent1 12 3 2" xfId="11947"/>
    <cellStyle name="40% - Accent1 12 3 2 2" xfId="4635"/>
    <cellStyle name="40% - Accent1 12 3 3" xfId="10500"/>
    <cellStyle name="40% - Accent1 12 3 3 2" xfId="3208"/>
    <cellStyle name="40% - Accent1 12 3 4" xfId="8904"/>
    <cellStyle name="40% - Accent1 12 3 4 2" xfId="1654"/>
    <cellStyle name="40% - Accent1 12 3 5" xfId="6551"/>
    <cellStyle name="40% - Accent1 12 4" xfId="13717"/>
    <cellStyle name="40% - Accent1 12 4 2" xfId="11946"/>
    <cellStyle name="40% - Accent1 12 4 2 2" xfId="4634"/>
    <cellStyle name="40% - Accent1 12 4 3" xfId="10501"/>
    <cellStyle name="40% - Accent1 12 4 3 2" xfId="3209"/>
    <cellStyle name="40% - Accent1 12 4 4" xfId="8905"/>
    <cellStyle name="40% - Accent1 12 4 4 2" xfId="1655"/>
    <cellStyle name="40% - Accent1 12 4 5" xfId="6024"/>
    <cellStyle name="40% - Accent1 12 5" xfId="13494"/>
    <cellStyle name="40% - Accent1 12 5 2" xfId="11945"/>
    <cellStyle name="40% - Accent1 12 5 2 2" xfId="4633"/>
    <cellStyle name="40% - Accent1 12 5 3" xfId="10502"/>
    <cellStyle name="40% - Accent1 12 5 3 2" xfId="3210"/>
    <cellStyle name="40% - Accent1 12 5 4" xfId="8906"/>
    <cellStyle name="40% - Accent1 12 5 4 2" xfId="1656"/>
    <cellStyle name="40% - Accent1 12 5 5" xfId="5826"/>
    <cellStyle name="40% - Accent1 12 6" xfId="13380"/>
    <cellStyle name="40% - Accent1 12 6 2" xfId="11944"/>
    <cellStyle name="40% - Accent1 12 6 2 2" xfId="4632"/>
    <cellStyle name="40% - Accent1 12 6 3" xfId="10503"/>
    <cellStyle name="40% - Accent1 12 6 3 2" xfId="3211"/>
    <cellStyle name="40% - Accent1 12 6 4" xfId="8907"/>
    <cellStyle name="40% - Accent1 12 6 4 2" xfId="1657"/>
    <cellStyle name="40% - Accent1 12 6 5" xfId="5734"/>
    <cellStyle name="40% - Accent1 12 7" xfId="12850"/>
    <cellStyle name="40% - Accent1 12 7 2" xfId="11943"/>
    <cellStyle name="40% - Accent1 12 7 2 2" xfId="4631"/>
    <cellStyle name="40% - Accent1 12 7 3" xfId="10504"/>
    <cellStyle name="40% - Accent1 12 7 3 2" xfId="3212"/>
    <cellStyle name="40% - Accent1 12 7 4" xfId="8908"/>
    <cellStyle name="40% - Accent1 12 7 4 2" xfId="1658"/>
    <cellStyle name="40% - Accent1 12 7 5" xfId="5474"/>
    <cellStyle name="40% - Accent1 12 8" xfId="11949"/>
    <cellStyle name="40% - Accent1 12 8 2" xfId="4637"/>
    <cellStyle name="40% - Accent1 12 9" xfId="10498"/>
    <cellStyle name="40% - Accent1 12 9 2" xfId="3206"/>
    <cellStyle name="40% - Accent1 13" xfId="15728"/>
    <cellStyle name="40% - Accent1 13 2" xfId="11942"/>
    <cellStyle name="40% - Accent1 13 2 2" xfId="4630"/>
    <cellStyle name="40% - Accent1 13 3" xfId="10505"/>
    <cellStyle name="40% - Accent1 13 3 2" xfId="3213"/>
    <cellStyle name="40% - Accent1 13 4" xfId="8909"/>
    <cellStyle name="40% - Accent1 13 4 2" xfId="1659"/>
    <cellStyle name="40% - Accent1 13 5" xfId="6991"/>
    <cellStyle name="40% - Accent1 14" xfId="15565"/>
    <cellStyle name="40% - Accent1 14 2" xfId="11941"/>
    <cellStyle name="40% - Accent1 14 2 2" xfId="4629"/>
    <cellStyle name="40% - Accent1 14 3" xfId="10506"/>
    <cellStyle name="40% - Accent1 14 3 2" xfId="3214"/>
    <cellStyle name="40% - Accent1 14 4" xfId="8910"/>
    <cellStyle name="40% - Accent1 14 4 2" xfId="1660"/>
    <cellStyle name="40% - Accent1 14 5" xfId="6923"/>
    <cellStyle name="40% - Accent1 15" xfId="15503"/>
    <cellStyle name="40% - Accent1 16" xfId="14895"/>
    <cellStyle name="40% - Accent1 17" xfId="14875"/>
    <cellStyle name="40% - Accent1 18" xfId="15625"/>
    <cellStyle name="40% - Accent1 19" xfId="14830"/>
    <cellStyle name="40% - Accent1 2" xfId="16104"/>
    <cellStyle name="40% - Accent1 2 2" xfId="14694"/>
    <cellStyle name="40% - Accent1 2 3" xfId="14693"/>
    <cellStyle name="40% - Accent1 20" xfId="14789"/>
    <cellStyle name="40% - Accent1 21" xfId="14695"/>
    <cellStyle name="40% - Accent1 21 2" xfId="11931"/>
    <cellStyle name="40% - Accent1 21 2 2" xfId="4619"/>
    <cellStyle name="40% - Accent1 21 3" xfId="10516"/>
    <cellStyle name="40% - Accent1 21 3 2" xfId="3224"/>
    <cellStyle name="40% - Accent1 21 4" xfId="8911"/>
    <cellStyle name="40% - Accent1 21 4 2" xfId="1661"/>
    <cellStyle name="40% - Accent1 21 5" xfId="6521"/>
    <cellStyle name="40% - Accent1 22" xfId="14532"/>
    <cellStyle name="40% - Accent1 22 2" xfId="11930"/>
    <cellStyle name="40% - Accent1 22 2 2" xfId="4618"/>
    <cellStyle name="40% - Accent1 22 3" xfId="10517"/>
    <cellStyle name="40% - Accent1 22 3 2" xfId="3225"/>
    <cellStyle name="40% - Accent1 22 4" xfId="8912"/>
    <cellStyle name="40% - Accent1 22 4 2" xfId="1662"/>
    <cellStyle name="40% - Accent1 22 5" xfId="6496"/>
    <cellStyle name="40% - Accent1 23" xfId="14292"/>
    <cellStyle name="40% - Accent1 23 2" xfId="11929"/>
    <cellStyle name="40% - Accent1 23 2 2" xfId="4617"/>
    <cellStyle name="40% - Accent1 23 3" xfId="10518"/>
    <cellStyle name="40% - Accent1 23 3 2" xfId="3226"/>
    <cellStyle name="40% - Accent1 23 4" xfId="8913"/>
    <cellStyle name="40% - Accent1 23 4 2" xfId="1663"/>
    <cellStyle name="40% - Accent1 23 5" xfId="6461"/>
    <cellStyle name="40% - Accent1 24" xfId="14224"/>
    <cellStyle name="40% - Accent1 24 2" xfId="11928"/>
    <cellStyle name="40% - Accent1 24 2 2" xfId="4616"/>
    <cellStyle name="40% - Accent1 24 3" xfId="10519"/>
    <cellStyle name="40% - Accent1 24 3 2" xfId="3227"/>
    <cellStyle name="40% - Accent1 24 4" xfId="8914"/>
    <cellStyle name="40% - Accent1 24 4 2" xfId="1664"/>
    <cellStyle name="40% - Accent1 24 5" xfId="6441"/>
    <cellStyle name="40% - Accent1 25" xfId="14122"/>
    <cellStyle name="40% - Accent1 25 2" xfId="11927"/>
    <cellStyle name="40% - Accent1 25 2 2" xfId="4615"/>
    <cellStyle name="40% - Accent1 25 3" xfId="10520"/>
    <cellStyle name="40% - Accent1 25 3 2" xfId="3228"/>
    <cellStyle name="40% - Accent1 25 4" xfId="8915"/>
    <cellStyle name="40% - Accent1 25 4 2" xfId="1665"/>
    <cellStyle name="40% - Accent1 25 5" xfId="6402"/>
    <cellStyle name="40% - Accent1 26" xfId="13849"/>
    <cellStyle name="40% - Accent1 26 2" xfId="11926"/>
    <cellStyle name="40% - Accent1 26 2 2" xfId="4614"/>
    <cellStyle name="40% - Accent1 26 3" xfId="10521"/>
    <cellStyle name="40% - Accent1 26 3 2" xfId="3229"/>
    <cellStyle name="40% - Accent1 26 4" xfId="8916"/>
    <cellStyle name="40% - Accent1 26 4 2" xfId="1666"/>
    <cellStyle name="40% - Accent1 26 5" xfId="6154"/>
    <cellStyle name="40% - Accent1 27" xfId="14128"/>
    <cellStyle name="40% - Accent1 27 2" xfId="11925"/>
    <cellStyle name="40% - Accent1 27 2 2" xfId="4613"/>
    <cellStyle name="40% - Accent1 27 3" xfId="10522"/>
    <cellStyle name="40% - Accent1 27 3 2" xfId="3230"/>
    <cellStyle name="40% - Accent1 27 4" xfId="8917"/>
    <cellStyle name="40% - Accent1 27 4 2" xfId="1667"/>
    <cellStyle name="40% - Accent1 27 5" xfId="6408"/>
    <cellStyle name="40% - Accent1 28" xfId="13106"/>
    <cellStyle name="40% - Accent1 28 2" xfId="11924"/>
    <cellStyle name="40% - Accent1 28 2 2" xfId="4612"/>
    <cellStyle name="40% - Accent1 28 3" xfId="10523"/>
    <cellStyle name="40% - Accent1 28 3 2" xfId="3231"/>
    <cellStyle name="40% - Accent1 28 4" xfId="8918"/>
    <cellStyle name="40% - Accent1 28 4 2" xfId="1668"/>
    <cellStyle name="40% - Accent1 28 5" xfId="5688"/>
    <cellStyle name="40% - Accent1 29" xfId="11964"/>
    <cellStyle name="40% - Accent1 29 2" xfId="4652"/>
    <cellStyle name="40% - Accent1 3" xfId="16103"/>
    <cellStyle name="40% - Accent1 3 2" xfId="14692"/>
    <cellStyle name="40% - Accent1 3 3" xfId="14691"/>
    <cellStyle name="40% - Accent1 30" xfId="10483"/>
    <cellStyle name="40% - Accent1 30 2" xfId="3191"/>
    <cellStyle name="40% - Accent1 31" xfId="8887"/>
    <cellStyle name="40% - Accent1 31 2" xfId="1637"/>
    <cellStyle name="40% - Accent1 32" xfId="7257"/>
    <cellStyle name="40% - Accent1 4" xfId="16013"/>
    <cellStyle name="40% - Accent1 4 10" xfId="13995"/>
    <cellStyle name="40% - Accent1 4 10 2" xfId="11919"/>
    <cellStyle name="40% - Accent1 4 10 2 2" xfId="4607"/>
    <cellStyle name="40% - Accent1 4 10 3" xfId="10527"/>
    <cellStyle name="40% - Accent1 4 10 3 2" xfId="3235"/>
    <cellStyle name="40% - Accent1 4 10 4" xfId="8920"/>
    <cellStyle name="40% - Accent1 4 10 4 2" xfId="1670"/>
    <cellStyle name="40% - Accent1 4 10 5" xfId="6287"/>
    <cellStyle name="40% - Accent1 4 11" xfId="14008"/>
    <cellStyle name="40% - Accent1 4 11 2" xfId="11918"/>
    <cellStyle name="40% - Accent1 4 11 2 2" xfId="4606"/>
    <cellStyle name="40% - Accent1 4 11 3" xfId="10528"/>
    <cellStyle name="40% - Accent1 4 11 3 2" xfId="3236"/>
    <cellStyle name="40% - Accent1 4 11 4" xfId="8921"/>
    <cellStyle name="40% - Accent1 4 11 4 2" xfId="1671"/>
    <cellStyle name="40% - Accent1 4 11 5" xfId="6298"/>
    <cellStyle name="40% - Accent1 4 12" xfId="13589"/>
    <cellStyle name="40% - Accent1 4 12 2" xfId="11917"/>
    <cellStyle name="40% - Accent1 4 12 2 2" xfId="4605"/>
    <cellStyle name="40% - Accent1 4 12 3" xfId="10529"/>
    <cellStyle name="40% - Accent1 4 12 3 2" xfId="3237"/>
    <cellStyle name="40% - Accent1 4 12 4" xfId="8922"/>
    <cellStyle name="40% - Accent1 4 12 4 2" xfId="1672"/>
    <cellStyle name="40% - Accent1 4 12 5" xfId="5912"/>
    <cellStyle name="40% - Accent1 4 13" xfId="13062"/>
    <cellStyle name="40% - Accent1 4 13 2" xfId="11916"/>
    <cellStyle name="40% - Accent1 4 13 2 2" xfId="4604"/>
    <cellStyle name="40% - Accent1 4 13 3" xfId="10530"/>
    <cellStyle name="40% - Accent1 4 13 3 2" xfId="3238"/>
    <cellStyle name="40% - Accent1 4 13 4" xfId="8923"/>
    <cellStyle name="40% - Accent1 4 13 4 2" xfId="1673"/>
    <cellStyle name="40% - Accent1 4 13 5" xfId="5668"/>
    <cellStyle name="40% - Accent1 4 14" xfId="11920"/>
    <cellStyle name="40% - Accent1 4 14 2" xfId="4608"/>
    <cellStyle name="40% - Accent1 4 15" xfId="10526"/>
    <cellStyle name="40% - Accent1 4 15 2" xfId="3234"/>
    <cellStyle name="40% - Accent1 4 16" xfId="8919"/>
    <cellStyle name="40% - Accent1 4 16 2" xfId="1669"/>
    <cellStyle name="40% - Accent1 4 17" xfId="7200"/>
    <cellStyle name="40% - Accent1 4 2" xfId="15858"/>
    <cellStyle name="40% - Accent1 4 2 10" xfId="13891"/>
    <cellStyle name="40% - Accent1 4 2 10 2" xfId="11914"/>
    <cellStyle name="40% - Accent1 4 2 10 2 2" xfId="4602"/>
    <cellStyle name="40% - Accent1 4 2 10 3" xfId="10532"/>
    <cellStyle name="40% - Accent1 4 2 10 3 2" xfId="3240"/>
    <cellStyle name="40% - Accent1 4 2 10 4" xfId="8925"/>
    <cellStyle name="40% - Accent1 4 2 10 4 2" xfId="1675"/>
    <cellStyle name="40% - Accent1 4 2 10 5" xfId="6196"/>
    <cellStyle name="40% - Accent1 4 2 11" xfId="12960"/>
    <cellStyle name="40% - Accent1 4 2 11 2" xfId="11913"/>
    <cellStyle name="40% - Accent1 4 2 11 2 2" xfId="4601"/>
    <cellStyle name="40% - Accent1 4 2 11 3" xfId="10533"/>
    <cellStyle name="40% - Accent1 4 2 11 3 2" xfId="3241"/>
    <cellStyle name="40% - Accent1 4 2 11 4" xfId="8926"/>
    <cellStyle name="40% - Accent1 4 2 11 4 2" xfId="1676"/>
    <cellStyle name="40% - Accent1 4 2 11 5" xfId="5582"/>
    <cellStyle name="40% - Accent1 4 2 12" xfId="11915"/>
    <cellStyle name="40% - Accent1 4 2 12 2" xfId="4603"/>
    <cellStyle name="40% - Accent1 4 2 13" xfId="10531"/>
    <cellStyle name="40% - Accent1 4 2 13 2" xfId="3239"/>
    <cellStyle name="40% - Accent1 4 2 14" xfId="8924"/>
    <cellStyle name="40% - Accent1 4 2 14 2" xfId="1674"/>
    <cellStyle name="40% - Accent1 4 2 15" xfId="7115"/>
    <cellStyle name="40% - Accent1 4 2 2" xfId="15485"/>
    <cellStyle name="40% - Accent1 4 2 2 2" xfId="11912"/>
    <cellStyle name="40% - Accent1 4 2 2 2 2" xfId="4600"/>
    <cellStyle name="40% - Accent1 4 2 2 3" xfId="10534"/>
    <cellStyle name="40% - Accent1 4 2 2 3 2" xfId="3242"/>
    <cellStyle name="40% - Accent1 4 2 2 4" xfId="8927"/>
    <cellStyle name="40% - Accent1 4 2 2 4 2" xfId="1677"/>
    <cellStyle name="40% - Accent1 4 2 2 5" xfId="6853"/>
    <cellStyle name="40% - Accent1 4 2 3" xfId="15042"/>
    <cellStyle name="40% - Accent1 4 2 3 2" xfId="11911"/>
    <cellStyle name="40% - Accent1 4 2 3 2 2" xfId="4599"/>
    <cellStyle name="40% - Accent1 4 2 3 3" xfId="10535"/>
    <cellStyle name="40% - Accent1 4 2 3 3 2" xfId="3243"/>
    <cellStyle name="40% - Accent1 4 2 3 4" xfId="8928"/>
    <cellStyle name="40% - Accent1 4 2 3 4 2" xfId="1678"/>
    <cellStyle name="40% - Accent1 4 2 3 5" xfId="6659"/>
    <cellStyle name="40% - Accent1 4 2 4" xfId="14689"/>
    <cellStyle name="40% - Accent1 4 2 4 2" xfId="11910"/>
    <cellStyle name="40% - Accent1 4 2 4 2 2" xfId="4598"/>
    <cellStyle name="40% - Accent1 4 2 4 3" xfId="10536"/>
    <cellStyle name="40% - Accent1 4 2 4 3 2" xfId="3244"/>
    <cellStyle name="40% - Accent1 4 2 4 4" xfId="8929"/>
    <cellStyle name="40% - Accent1 4 2 4 4 2" xfId="1679"/>
    <cellStyle name="40% - Accent1 4 2 4 5" xfId="6520"/>
    <cellStyle name="40% - Accent1 4 2 5" xfId="14546"/>
    <cellStyle name="40% - Accent1 4 2 5 2" xfId="11909"/>
    <cellStyle name="40% - Accent1 4 2 5 2 2" xfId="4597"/>
    <cellStyle name="40% - Accent1 4 2 5 3" xfId="10537"/>
    <cellStyle name="40% - Accent1 4 2 5 3 2" xfId="3245"/>
    <cellStyle name="40% - Accent1 4 2 5 4" xfId="8930"/>
    <cellStyle name="40% - Accent1 4 2 5 4 2" xfId="1680"/>
    <cellStyle name="40% - Accent1 4 2 5 5" xfId="6497"/>
    <cellStyle name="40% - Accent1 4 2 6" xfId="14294"/>
    <cellStyle name="40% - Accent1 4 2 6 2" xfId="11908"/>
    <cellStyle name="40% - Accent1 4 2 6 2 2" xfId="4596"/>
    <cellStyle name="40% - Accent1 4 2 6 3" xfId="10538"/>
    <cellStyle name="40% - Accent1 4 2 6 3 2" xfId="3246"/>
    <cellStyle name="40% - Accent1 4 2 6 4" xfId="8931"/>
    <cellStyle name="40% - Accent1 4 2 6 4 2" xfId="1681"/>
    <cellStyle name="40% - Accent1 4 2 6 5" xfId="6462"/>
    <cellStyle name="40% - Accent1 4 2 7" xfId="14226"/>
    <cellStyle name="40% - Accent1 4 2 7 2" xfId="11907"/>
    <cellStyle name="40% - Accent1 4 2 7 2 2" xfId="4595"/>
    <cellStyle name="40% - Accent1 4 2 7 3" xfId="10539"/>
    <cellStyle name="40% - Accent1 4 2 7 3 2" xfId="3247"/>
    <cellStyle name="40% - Accent1 4 2 7 4" xfId="8932"/>
    <cellStyle name="40% - Accent1 4 2 7 4 2" xfId="1682"/>
    <cellStyle name="40% - Accent1 4 2 7 5" xfId="6442"/>
    <cellStyle name="40% - Accent1 4 2 8" xfId="13828"/>
    <cellStyle name="40% - Accent1 4 2 8 2" xfId="11906"/>
    <cellStyle name="40% - Accent1 4 2 8 2 2" xfId="4594"/>
    <cellStyle name="40% - Accent1 4 2 8 3" xfId="10540"/>
    <cellStyle name="40% - Accent1 4 2 8 3 2" xfId="3248"/>
    <cellStyle name="40% - Accent1 4 2 8 4" xfId="8933"/>
    <cellStyle name="40% - Accent1 4 2 8 4 2" xfId="1683"/>
    <cellStyle name="40% - Accent1 4 2 8 5" xfId="6134"/>
    <cellStyle name="40% - Accent1 4 2 9" xfId="13960"/>
    <cellStyle name="40% - Accent1 4 2 9 2" xfId="11905"/>
    <cellStyle name="40% - Accent1 4 2 9 2 2" xfId="4593"/>
    <cellStyle name="40% - Accent1 4 2 9 3" xfId="10541"/>
    <cellStyle name="40% - Accent1 4 2 9 3 2" xfId="3249"/>
    <cellStyle name="40% - Accent1 4 2 9 4" xfId="8934"/>
    <cellStyle name="40% - Accent1 4 2 9 4 2" xfId="1684"/>
    <cellStyle name="40% - Accent1 4 2 9 5" xfId="6261"/>
    <cellStyle name="40% - Accent1 4 3" xfId="15883"/>
    <cellStyle name="40% - Accent1 4 3 10" xfId="14130"/>
    <cellStyle name="40% - Accent1 4 3 10 2" xfId="11903"/>
    <cellStyle name="40% - Accent1 4 3 10 2 2" xfId="4591"/>
    <cellStyle name="40% - Accent1 4 3 10 3" xfId="10543"/>
    <cellStyle name="40% - Accent1 4 3 10 3 2" xfId="3251"/>
    <cellStyle name="40% - Accent1 4 3 10 4" xfId="8940"/>
    <cellStyle name="40% - Accent1 4 3 10 4 2" xfId="1686"/>
    <cellStyle name="40% - Accent1 4 3 10 5" xfId="6410"/>
    <cellStyle name="40% - Accent1 4 3 11" xfId="12981"/>
    <cellStyle name="40% - Accent1 4 3 11 2" xfId="11902"/>
    <cellStyle name="40% - Accent1 4 3 11 2 2" xfId="4590"/>
    <cellStyle name="40% - Accent1 4 3 11 3" xfId="10544"/>
    <cellStyle name="40% - Accent1 4 3 11 3 2" xfId="3252"/>
    <cellStyle name="40% - Accent1 4 3 11 4" xfId="8941"/>
    <cellStyle name="40% - Accent1 4 3 11 4 2" xfId="1687"/>
    <cellStyle name="40% - Accent1 4 3 11 5" xfId="5600"/>
    <cellStyle name="40% - Accent1 4 3 12" xfId="11904"/>
    <cellStyle name="40% - Accent1 4 3 12 2" xfId="4592"/>
    <cellStyle name="40% - Accent1 4 3 13" xfId="10542"/>
    <cellStyle name="40% - Accent1 4 3 13 2" xfId="3250"/>
    <cellStyle name="40% - Accent1 4 3 14" xfId="8939"/>
    <cellStyle name="40% - Accent1 4 3 14 2" xfId="1685"/>
    <cellStyle name="40% - Accent1 4 3 15" xfId="7133"/>
    <cellStyle name="40% - Accent1 4 3 2" xfId="15507"/>
    <cellStyle name="40% - Accent1 4 3 2 2" xfId="11901"/>
    <cellStyle name="40% - Accent1 4 3 2 2 2" xfId="4589"/>
    <cellStyle name="40% - Accent1 4 3 2 3" xfId="10545"/>
    <cellStyle name="40% - Accent1 4 3 2 3 2" xfId="3253"/>
    <cellStyle name="40% - Accent1 4 3 2 4" xfId="8942"/>
    <cellStyle name="40% - Accent1 4 3 2 4 2" xfId="1688"/>
    <cellStyle name="40% - Accent1 4 3 2 5" xfId="6872"/>
    <cellStyle name="40% - Accent1 4 3 3" xfId="15066"/>
    <cellStyle name="40% - Accent1 4 3 3 2" xfId="11900"/>
    <cellStyle name="40% - Accent1 4 3 3 2 2" xfId="4588"/>
    <cellStyle name="40% - Accent1 4 3 3 3" xfId="10550"/>
    <cellStyle name="40% - Accent1 4 3 3 3 2" xfId="3254"/>
    <cellStyle name="40% - Accent1 4 3 3 4" xfId="8943"/>
    <cellStyle name="40% - Accent1 4 3 3 4 2" xfId="1689"/>
    <cellStyle name="40% - Accent1 4 3 3 5" xfId="6677"/>
    <cellStyle name="40% - Accent1 4 3 4" xfId="14688"/>
    <cellStyle name="40% - Accent1 4 3 5" xfId="14549"/>
    <cellStyle name="40% - Accent1 4 3 6" xfId="14296"/>
    <cellStyle name="40% - Accent1 4 3 7" xfId="14228"/>
    <cellStyle name="40% - Accent1 4 3 8" xfId="13853"/>
    <cellStyle name="40% - Accent1 4 3 8 2" xfId="11896"/>
    <cellStyle name="40% - Accent1 4 3 8 2 2" xfId="4584"/>
    <cellStyle name="40% - Accent1 4 3 8 3" xfId="10551"/>
    <cellStyle name="40% - Accent1 4 3 8 3 2" xfId="3255"/>
    <cellStyle name="40% - Accent1 4 3 8 4" xfId="8944"/>
    <cellStyle name="40% - Accent1 4 3 8 4 2" xfId="1690"/>
    <cellStyle name="40% - Accent1 4 3 8 5" xfId="6158"/>
    <cellStyle name="40% - Accent1 4 3 9" xfId="14126"/>
    <cellStyle name="40% - Accent1 4 3 9 2" xfId="11895"/>
    <cellStyle name="40% - Accent1 4 3 9 2 2" xfId="4583"/>
    <cellStyle name="40% - Accent1 4 3 9 3" xfId="10552"/>
    <cellStyle name="40% - Accent1 4 3 9 3 2" xfId="3256"/>
    <cellStyle name="40% - Accent1 4 3 9 4" xfId="8946"/>
    <cellStyle name="40% - Accent1 4 3 9 4 2" xfId="1691"/>
    <cellStyle name="40% - Accent1 4 3 9 5" xfId="6406"/>
    <cellStyle name="40% - Accent1 4 4" xfId="15633"/>
    <cellStyle name="40% - Accent1 4 4 2" xfId="11894"/>
    <cellStyle name="40% - Accent1 4 4 2 2" xfId="4582"/>
    <cellStyle name="40% - Accent1 4 4 3" xfId="10553"/>
    <cellStyle name="40% - Accent1 4 4 3 2" xfId="3257"/>
    <cellStyle name="40% - Accent1 4 4 4" xfId="8947"/>
    <cellStyle name="40% - Accent1 4 4 4 2" xfId="1692"/>
    <cellStyle name="40% - Accent1 4 4 5" xfId="6956"/>
    <cellStyle name="40% - Accent1 4 5" xfId="15689"/>
    <cellStyle name="40% - Accent1 4 5 2" xfId="11893"/>
    <cellStyle name="40% - Accent1 4 5 2 2" xfId="4581"/>
    <cellStyle name="40% - Accent1 4 5 3" xfId="10554"/>
    <cellStyle name="40% - Accent1 4 5 3 2" xfId="3258"/>
    <cellStyle name="40% - Accent1 4 5 4" xfId="8948"/>
    <cellStyle name="40% - Accent1 4 5 4 2" xfId="1693"/>
    <cellStyle name="40% - Accent1 4 5 5" xfId="6969"/>
    <cellStyle name="40% - Accent1 4 6" xfId="14690"/>
    <cellStyle name="40% - Accent1 4 7" xfId="14545"/>
    <cellStyle name="40% - Accent1 4 8" xfId="14293"/>
    <cellStyle name="40% - Accent1 4 9" xfId="14225"/>
    <cellStyle name="40% - Accent1 5" xfId="15980"/>
    <cellStyle name="40% - Accent1 5 10" xfId="13949"/>
    <cellStyle name="40% - Accent1 5 10 2" xfId="11887"/>
    <cellStyle name="40% - Accent1 5 10 2 2" xfId="4575"/>
    <cellStyle name="40% - Accent1 5 10 3" xfId="10561"/>
    <cellStyle name="40% - Accent1 5 10 3 2" xfId="3264"/>
    <cellStyle name="40% - Accent1 5 10 4" xfId="8950"/>
    <cellStyle name="40% - Accent1 5 10 4 2" xfId="1695"/>
    <cellStyle name="40% - Accent1 5 10 5" xfId="6251"/>
    <cellStyle name="40% - Accent1 5 11" xfId="13654"/>
    <cellStyle name="40% - Accent1 5 11 2" xfId="11886"/>
    <cellStyle name="40% - Accent1 5 11 2 2" xfId="4574"/>
    <cellStyle name="40% - Accent1 5 11 3" xfId="10562"/>
    <cellStyle name="40% - Accent1 5 11 3 2" xfId="3265"/>
    <cellStyle name="40% - Accent1 5 11 4" xfId="8951"/>
    <cellStyle name="40% - Accent1 5 11 4 2" xfId="1696"/>
    <cellStyle name="40% - Accent1 5 11 5" xfId="5972"/>
    <cellStyle name="40% - Accent1 5 12" xfId="13455"/>
    <cellStyle name="40% - Accent1 5 12 2" xfId="11885"/>
    <cellStyle name="40% - Accent1 5 12 2 2" xfId="4573"/>
    <cellStyle name="40% - Accent1 5 12 3" xfId="10563"/>
    <cellStyle name="40% - Accent1 5 12 3 2" xfId="3266"/>
    <cellStyle name="40% - Accent1 5 12 4" xfId="8952"/>
    <cellStyle name="40% - Accent1 5 12 4 2" xfId="1697"/>
    <cellStyle name="40% - Accent1 5 12 5" xfId="5797"/>
    <cellStyle name="40% - Accent1 5 13" xfId="13044"/>
    <cellStyle name="40% - Accent1 5 13 2" xfId="11884"/>
    <cellStyle name="40% - Accent1 5 13 2 2" xfId="4572"/>
    <cellStyle name="40% - Accent1 5 13 3" xfId="10564"/>
    <cellStyle name="40% - Accent1 5 13 3 2" xfId="3267"/>
    <cellStyle name="40% - Accent1 5 13 4" xfId="8953"/>
    <cellStyle name="40% - Accent1 5 13 4 2" xfId="1698"/>
    <cellStyle name="40% - Accent1 5 13 5" xfId="5657"/>
    <cellStyle name="40% - Accent1 5 14" xfId="11888"/>
    <cellStyle name="40% - Accent1 5 14 2" xfId="4576"/>
    <cellStyle name="40% - Accent1 5 15" xfId="10560"/>
    <cellStyle name="40% - Accent1 5 15 2" xfId="3263"/>
    <cellStyle name="40% - Accent1 5 16" xfId="8949"/>
    <cellStyle name="40% - Accent1 5 16 2" xfId="1694"/>
    <cellStyle name="40% - Accent1 5 17" xfId="7189"/>
    <cellStyle name="40% - Accent1 5 2" xfId="15843"/>
    <cellStyle name="40% - Accent1 5 2 10" xfId="8954"/>
    <cellStyle name="40% - Accent1 5 2 10 2" xfId="1699"/>
    <cellStyle name="40% - Accent1 5 2 11" xfId="7101"/>
    <cellStyle name="40% - Accent1 5 2 2" xfId="15470"/>
    <cellStyle name="40% - Accent1 5 2 2 2" xfId="11882"/>
    <cellStyle name="40% - Accent1 5 2 2 2 2" xfId="4570"/>
    <cellStyle name="40% - Accent1 5 2 2 3" xfId="10566"/>
    <cellStyle name="40% - Accent1 5 2 2 3 2" xfId="3269"/>
    <cellStyle name="40% - Accent1 5 2 2 4" xfId="8955"/>
    <cellStyle name="40% - Accent1 5 2 2 4 2" xfId="1700"/>
    <cellStyle name="40% - Accent1 5 2 2 5" xfId="6839"/>
    <cellStyle name="40% - Accent1 5 2 3" xfId="15025"/>
    <cellStyle name="40% - Accent1 5 2 3 2" xfId="11881"/>
    <cellStyle name="40% - Accent1 5 2 3 2 2" xfId="4569"/>
    <cellStyle name="40% - Accent1 5 2 3 3" xfId="10567"/>
    <cellStyle name="40% - Accent1 5 2 3 3 2" xfId="3270"/>
    <cellStyle name="40% - Accent1 5 2 3 4" xfId="8956"/>
    <cellStyle name="40% - Accent1 5 2 3 4 2" xfId="1701"/>
    <cellStyle name="40% - Accent1 5 2 3 5" xfId="6643"/>
    <cellStyle name="40% - Accent1 5 2 4" xfId="13811"/>
    <cellStyle name="40% - Accent1 5 2 4 2" xfId="11880"/>
    <cellStyle name="40% - Accent1 5 2 4 2 2" xfId="4568"/>
    <cellStyle name="40% - Accent1 5 2 4 3" xfId="10568"/>
    <cellStyle name="40% - Accent1 5 2 4 3 2" xfId="3271"/>
    <cellStyle name="40% - Accent1 5 2 4 4" xfId="8957"/>
    <cellStyle name="40% - Accent1 5 2 4 4 2" xfId="1702"/>
    <cellStyle name="40% - Accent1 5 2 4 5" xfId="6118"/>
    <cellStyle name="40% - Accent1 5 2 5" xfId="14066"/>
    <cellStyle name="40% - Accent1 5 2 5 2" xfId="11879"/>
    <cellStyle name="40% - Accent1 5 2 5 2 2" xfId="4567"/>
    <cellStyle name="40% - Accent1 5 2 5 3" xfId="10569"/>
    <cellStyle name="40% - Accent1 5 2 5 3 2" xfId="3272"/>
    <cellStyle name="40% - Accent1 5 2 5 4" xfId="8958"/>
    <cellStyle name="40% - Accent1 5 2 5 4 2" xfId="1703"/>
    <cellStyle name="40% - Accent1 5 2 5 5" xfId="6347"/>
    <cellStyle name="40% - Accent1 5 2 6" xfId="13554"/>
    <cellStyle name="40% - Accent1 5 2 6 2" xfId="11878"/>
    <cellStyle name="40% - Accent1 5 2 6 2 2" xfId="4566"/>
    <cellStyle name="40% - Accent1 5 2 6 3" xfId="10570"/>
    <cellStyle name="40% - Accent1 5 2 6 3 2" xfId="3273"/>
    <cellStyle name="40% - Accent1 5 2 6 4" xfId="8959"/>
    <cellStyle name="40% - Accent1 5 2 6 4 2" xfId="1704"/>
    <cellStyle name="40% - Accent1 5 2 6 5" xfId="5882"/>
    <cellStyle name="40% - Accent1 5 2 7" xfId="12944"/>
    <cellStyle name="40% - Accent1 5 2 7 2" xfId="11877"/>
    <cellStyle name="40% - Accent1 5 2 7 2 2" xfId="4565"/>
    <cellStyle name="40% - Accent1 5 2 7 3" xfId="10571"/>
    <cellStyle name="40% - Accent1 5 2 7 3 2" xfId="3274"/>
    <cellStyle name="40% - Accent1 5 2 7 4" xfId="8961"/>
    <cellStyle name="40% - Accent1 5 2 7 4 2" xfId="1705"/>
    <cellStyle name="40% - Accent1 5 2 7 5" xfId="5566"/>
    <cellStyle name="40% - Accent1 5 2 8" xfId="11883"/>
    <cellStyle name="40% - Accent1 5 2 8 2" xfId="4571"/>
    <cellStyle name="40% - Accent1 5 2 9" xfId="10565"/>
    <cellStyle name="40% - Accent1 5 2 9 2" xfId="3268"/>
    <cellStyle name="40% - Accent1 5 3" xfId="15806"/>
    <cellStyle name="40% - Accent1 5 3 10" xfId="8962"/>
    <cellStyle name="40% - Accent1 5 3 10 2" xfId="1706"/>
    <cellStyle name="40% - Accent1 5 3 11" xfId="7066"/>
    <cellStyle name="40% - Accent1 5 3 2" xfId="15433"/>
    <cellStyle name="40% - Accent1 5 3 2 2" xfId="11875"/>
    <cellStyle name="40% - Accent1 5 3 2 2 2" xfId="4563"/>
    <cellStyle name="40% - Accent1 5 3 2 3" xfId="10573"/>
    <cellStyle name="40% - Accent1 5 3 2 3 2" xfId="3276"/>
    <cellStyle name="40% - Accent1 5 3 2 4" xfId="8963"/>
    <cellStyle name="40% - Accent1 5 3 2 4 2" xfId="1707"/>
    <cellStyle name="40% - Accent1 5 3 2 5" xfId="6804"/>
    <cellStyle name="40% - Accent1 5 3 3" xfId="14988"/>
    <cellStyle name="40% - Accent1 5 3 3 2" xfId="11874"/>
    <cellStyle name="40% - Accent1 5 3 3 2 2" xfId="4562"/>
    <cellStyle name="40% - Accent1 5 3 3 3" xfId="10574"/>
    <cellStyle name="40% - Accent1 5 3 3 3 2" xfId="3277"/>
    <cellStyle name="40% - Accent1 5 3 3 4" xfId="8964"/>
    <cellStyle name="40% - Accent1 5 3 3 4 2" xfId="1708"/>
    <cellStyle name="40% - Accent1 5 3 3 5" xfId="6606"/>
    <cellStyle name="40% - Accent1 5 3 4" xfId="13772"/>
    <cellStyle name="40% - Accent1 5 3 4 2" xfId="11873"/>
    <cellStyle name="40% - Accent1 5 3 4 2 2" xfId="4561"/>
    <cellStyle name="40% - Accent1 5 3 4 3" xfId="10576"/>
    <cellStyle name="40% - Accent1 5 3 4 3 2" xfId="3278"/>
    <cellStyle name="40% - Accent1 5 3 4 4" xfId="8965"/>
    <cellStyle name="40% - Accent1 5 3 4 4 2" xfId="1709"/>
    <cellStyle name="40% - Accent1 5 3 4 5" xfId="6079"/>
    <cellStyle name="40% - Accent1 5 3 5" xfId="14089"/>
    <cellStyle name="40% - Accent1 5 3 5 2" xfId="11872"/>
    <cellStyle name="40% - Accent1 5 3 5 2 2" xfId="4560"/>
    <cellStyle name="40% - Accent1 5 3 5 3" xfId="10577"/>
    <cellStyle name="40% - Accent1 5 3 5 3 2" xfId="3279"/>
    <cellStyle name="40% - Accent1 5 3 5 4" xfId="8966"/>
    <cellStyle name="40% - Accent1 5 3 5 4 2" xfId="1710"/>
    <cellStyle name="40% - Accent1 5 3 5 5" xfId="6370"/>
    <cellStyle name="40% - Accent1 5 3 6" xfId="13615"/>
    <cellStyle name="40% - Accent1 5 3 6 2" xfId="11871"/>
    <cellStyle name="40% - Accent1 5 3 6 2 2" xfId="4559"/>
    <cellStyle name="40% - Accent1 5 3 6 3" xfId="10578"/>
    <cellStyle name="40% - Accent1 5 3 6 3 2" xfId="3280"/>
    <cellStyle name="40% - Accent1 5 3 6 4" xfId="8967"/>
    <cellStyle name="40% - Accent1 5 3 6 4 2" xfId="1711"/>
    <cellStyle name="40% - Accent1 5 3 6 5" xfId="5935"/>
    <cellStyle name="40% - Accent1 5 3 7" xfId="12905"/>
    <cellStyle name="40% - Accent1 5 3 7 2" xfId="11870"/>
    <cellStyle name="40% - Accent1 5 3 7 2 2" xfId="4558"/>
    <cellStyle name="40% - Accent1 5 3 7 3" xfId="10579"/>
    <cellStyle name="40% - Accent1 5 3 7 3 2" xfId="3281"/>
    <cellStyle name="40% - Accent1 5 3 7 4" xfId="8968"/>
    <cellStyle name="40% - Accent1 5 3 7 4 2" xfId="1712"/>
    <cellStyle name="40% - Accent1 5 3 7 5" xfId="5529"/>
    <cellStyle name="40% - Accent1 5 3 8" xfId="11876"/>
    <cellStyle name="40% - Accent1 5 3 8 2" xfId="4564"/>
    <cellStyle name="40% - Accent1 5 3 9" xfId="10572"/>
    <cellStyle name="40% - Accent1 5 3 9 2" xfId="3275"/>
    <cellStyle name="40% - Accent1 5 4" xfId="15591"/>
    <cellStyle name="40% - Accent1 5 4 2" xfId="11869"/>
    <cellStyle name="40% - Accent1 5 4 2 2" xfId="4557"/>
    <cellStyle name="40% - Accent1 5 4 3" xfId="10580"/>
    <cellStyle name="40% - Accent1 5 4 3 2" xfId="3282"/>
    <cellStyle name="40% - Accent1 5 4 4" xfId="8969"/>
    <cellStyle name="40% - Accent1 5 4 4 2" xfId="1713"/>
    <cellStyle name="40% - Accent1 5 4 5" xfId="6938"/>
    <cellStyle name="40% - Accent1 5 5" xfId="15146"/>
    <cellStyle name="40% - Accent1 5 5 2" xfId="11868"/>
    <cellStyle name="40% - Accent1 5 5 2 2" xfId="4556"/>
    <cellStyle name="40% - Accent1 5 5 3" xfId="10581"/>
    <cellStyle name="40% - Accent1 5 5 3 2" xfId="3283"/>
    <cellStyle name="40% - Accent1 5 5 4" xfId="8970"/>
    <cellStyle name="40% - Accent1 5 5 4 2" xfId="1714"/>
    <cellStyle name="40% - Accent1 5 5 5" xfId="6734"/>
    <cellStyle name="40% - Accent1 5 6" xfId="14687"/>
    <cellStyle name="40% - Accent1 5 7" xfId="14552"/>
    <cellStyle name="40% - Accent1 5 8" xfId="14297"/>
    <cellStyle name="40% - Accent1 5 9" xfId="14229"/>
    <cellStyle name="40% - Accent1 6" xfId="15942"/>
    <cellStyle name="40% - Accent1 7" xfId="15931"/>
    <cellStyle name="40% - Accent1 7 10" xfId="11862"/>
    <cellStyle name="40% - Accent1 7 10 2" xfId="4550"/>
    <cellStyle name="40% - Accent1 7 11" xfId="10587"/>
    <cellStyle name="40% - Accent1 7 11 2" xfId="3289"/>
    <cellStyle name="40% - Accent1 7 12" xfId="8971"/>
    <cellStyle name="40% - Accent1 7 12 2" xfId="1715"/>
    <cellStyle name="40% - Accent1 7 13" xfId="7173"/>
    <cellStyle name="40% - Accent1 7 2" xfId="15822"/>
    <cellStyle name="40% - Accent1 7 2 10" xfId="8972"/>
    <cellStyle name="40% - Accent1 7 2 10 2" xfId="1716"/>
    <cellStyle name="40% - Accent1 7 2 11" xfId="7080"/>
    <cellStyle name="40% - Accent1 7 2 2" xfId="15449"/>
    <cellStyle name="40% - Accent1 7 2 2 2" xfId="11860"/>
    <cellStyle name="40% - Accent1 7 2 2 2 2" xfId="4548"/>
    <cellStyle name="40% - Accent1 7 2 2 3" xfId="10589"/>
    <cellStyle name="40% - Accent1 7 2 2 3 2" xfId="3291"/>
    <cellStyle name="40% - Accent1 7 2 2 4" xfId="8973"/>
    <cellStyle name="40% - Accent1 7 2 2 4 2" xfId="1717"/>
    <cellStyle name="40% - Accent1 7 2 2 5" xfId="6818"/>
    <cellStyle name="40% - Accent1 7 2 3" xfId="15002"/>
    <cellStyle name="40% - Accent1 7 2 3 2" xfId="11859"/>
    <cellStyle name="40% - Accent1 7 2 3 2 2" xfId="4547"/>
    <cellStyle name="40% - Accent1 7 2 3 3" xfId="10590"/>
    <cellStyle name="40% - Accent1 7 2 3 3 2" xfId="3292"/>
    <cellStyle name="40% - Accent1 7 2 3 4" xfId="8975"/>
    <cellStyle name="40% - Accent1 7 2 3 4 2" xfId="1718"/>
    <cellStyle name="40% - Accent1 7 2 3 5" xfId="6620"/>
    <cellStyle name="40% - Accent1 7 2 4" xfId="13788"/>
    <cellStyle name="40% - Accent1 7 2 4 2" xfId="11858"/>
    <cellStyle name="40% - Accent1 7 2 4 2 2" xfId="4546"/>
    <cellStyle name="40% - Accent1 7 2 4 3" xfId="10591"/>
    <cellStyle name="40% - Accent1 7 2 4 3 2" xfId="3293"/>
    <cellStyle name="40% - Accent1 7 2 4 4" xfId="8976"/>
    <cellStyle name="40% - Accent1 7 2 4 4 2" xfId="1719"/>
    <cellStyle name="40% - Accent1 7 2 4 5" xfId="6095"/>
    <cellStyle name="40% - Accent1 7 2 5" xfId="14078"/>
    <cellStyle name="40% - Accent1 7 2 5 2" xfId="11857"/>
    <cellStyle name="40% - Accent1 7 2 5 2 2" xfId="4545"/>
    <cellStyle name="40% - Accent1 7 2 5 3" xfId="10592"/>
    <cellStyle name="40% - Accent1 7 2 5 3 2" xfId="3294"/>
    <cellStyle name="40% - Accent1 7 2 5 4" xfId="8977"/>
    <cellStyle name="40% - Accent1 7 2 5 4 2" xfId="1720"/>
    <cellStyle name="40% - Accent1 7 2 5 5" xfId="6359"/>
    <cellStyle name="40% - Accent1 7 2 6" xfId="13629"/>
    <cellStyle name="40% - Accent1 7 2 6 2" xfId="11856"/>
    <cellStyle name="40% - Accent1 7 2 6 2 2" xfId="4544"/>
    <cellStyle name="40% - Accent1 7 2 6 3" xfId="10593"/>
    <cellStyle name="40% - Accent1 7 2 6 3 2" xfId="3295"/>
    <cellStyle name="40% - Accent1 7 2 6 4" xfId="8978"/>
    <cellStyle name="40% - Accent1 7 2 6 4 2" xfId="1721"/>
    <cellStyle name="40% - Accent1 7 2 6 5" xfId="5949"/>
    <cellStyle name="40% - Accent1 7 2 7" xfId="12921"/>
    <cellStyle name="40% - Accent1 7 2 7 2" xfId="11855"/>
    <cellStyle name="40% - Accent1 7 2 7 2 2" xfId="4543"/>
    <cellStyle name="40% - Accent1 7 2 7 3" xfId="10595"/>
    <cellStyle name="40% - Accent1 7 2 7 3 2" xfId="3296"/>
    <cellStyle name="40% - Accent1 7 2 7 4" xfId="8979"/>
    <cellStyle name="40% - Accent1 7 2 7 4 2" xfId="1722"/>
    <cellStyle name="40% - Accent1 7 2 7 5" xfId="5543"/>
    <cellStyle name="40% - Accent1 7 2 8" xfId="11861"/>
    <cellStyle name="40% - Accent1 7 2 8 2" xfId="4549"/>
    <cellStyle name="40% - Accent1 7 2 9" xfId="10588"/>
    <cellStyle name="40% - Accent1 7 2 9 2" xfId="3290"/>
    <cellStyle name="40% - Accent1 7 3" xfId="15790"/>
    <cellStyle name="40% - Accent1 7 3 10" xfId="8980"/>
    <cellStyle name="40% - Accent1 7 3 10 2" xfId="1723"/>
    <cellStyle name="40% - Accent1 7 3 11" xfId="7050"/>
    <cellStyle name="40% - Accent1 7 3 2" xfId="15417"/>
    <cellStyle name="40% - Accent1 7 3 2 2" xfId="11853"/>
    <cellStyle name="40% - Accent1 7 3 2 2 2" xfId="4541"/>
    <cellStyle name="40% - Accent1 7 3 2 3" xfId="10597"/>
    <cellStyle name="40% - Accent1 7 3 2 3 2" xfId="3298"/>
    <cellStyle name="40% - Accent1 7 3 2 4" xfId="8981"/>
    <cellStyle name="40% - Accent1 7 3 2 4 2" xfId="1724"/>
    <cellStyle name="40% - Accent1 7 3 2 5" xfId="6788"/>
    <cellStyle name="40% - Accent1 7 3 3" xfId="14972"/>
    <cellStyle name="40% - Accent1 7 3 3 2" xfId="11852"/>
    <cellStyle name="40% - Accent1 7 3 3 2 2" xfId="4540"/>
    <cellStyle name="40% - Accent1 7 3 3 3" xfId="10598"/>
    <cellStyle name="40% - Accent1 7 3 3 3 2" xfId="3299"/>
    <cellStyle name="40% - Accent1 7 3 3 4" xfId="8982"/>
    <cellStyle name="40% - Accent1 7 3 3 4 2" xfId="1725"/>
    <cellStyle name="40% - Accent1 7 3 3 5" xfId="6590"/>
    <cellStyle name="40% - Accent1 7 3 4" xfId="13756"/>
    <cellStyle name="40% - Accent1 7 3 4 2" xfId="11851"/>
    <cellStyle name="40% - Accent1 7 3 4 2 2" xfId="4539"/>
    <cellStyle name="40% - Accent1 7 3 4 3" xfId="10599"/>
    <cellStyle name="40% - Accent1 7 3 4 3 2" xfId="3300"/>
    <cellStyle name="40% - Accent1 7 3 4 4" xfId="8983"/>
    <cellStyle name="40% - Accent1 7 3 4 4 2" xfId="1726"/>
    <cellStyle name="40% - Accent1 7 3 4 5" xfId="6063"/>
    <cellStyle name="40% - Accent1 7 3 5" xfId="13533"/>
    <cellStyle name="40% - Accent1 7 3 5 2" xfId="11850"/>
    <cellStyle name="40% - Accent1 7 3 5 2 2" xfId="4538"/>
    <cellStyle name="40% - Accent1 7 3 5 3" xfId="10600"/>
    <cellStyle name="40% - Accent1 7 3 5 3 2" xfId="3301"/>
    <cellStyle name="40% - Accent1 7 3 5 4" xfId="8985"/>
    <cellStyle name="40% - Accent1 7 3 5 4 2" xfId="1727"/>
    <cellStyle name="40% - Accent1 7 3 5 5" xfId="5865"/>
    <cellStyle name="40% - Accent1 7 3 6" xfId="13419"/>
    <cellStyle name="40% - Accent1 7 3 6 2" xfId="11849"/>
    <cellStyle name="40% - Accent1 7 3 6 2 2" xfId="4537"/>
    <cellStyle name="40% - Accent1 7 3 6 3" xfId="10601"/>
    <cellStyle name="40% - Accent1 7 3 6 3 2" xfId="3302"/>
    <cellStyle name="40% - Accent1 7 3 6 4" xfId="8986"/>
    <cellStyle name="40% - Accent1 7 3 6 4 2" xfId="1728"/>
    <cellStyle name="40% - Accent1 7 3 6 5" xfId="5773"/>
    <cellStyle name="40% - Accent1 7 3 7" xfId="12889"/>
    <cellStyle name="40% - Accent1 7 3 7 2" xfId="11848"/>
    <cellStyle name="40% - Accent1 7 3 7 2 2" xfId="4536"/>
    <cellStyle name="40% - Accent1 7 3 7 3" xfId="10602"/>
    <cellStyle name="40% - Accent1 7 3 7 3 2" xfId="3303"/>
    <cellStyle name="40% - Accent1 7 3 7 4" xfId="8987"/>
    <cellStyle name="40% - Accent1 7 3 7 4 2" xfId="1729"/>
    <cellStyle name="40% - Accent1 7 3 7 5" xfId="5513"/>
    <cellStyle name="40% - Accent1 7 3 8" xfId="11854"/>
    <cellStyle name="40% - Accent1 7 3 8 2" xfId="4542"/>
    <cellStyle name="40% - Accent1 7 3 9" xfId="10596"/>
    <cellStyle name="40% - Accent1 7 3 9 2" xfId="3297"/>
    <cellStyle name="40% - Accent1 7 4" xfId="15553"/>
    <cellStyle name="40% - Accent1 7 4 2" xfId="11847"/>
    <cellStyle name="40% - Accent1 7 4 2 2" xfId="4535"/>
    <cellStyle name="40% - Accent1 7 4 3" xfId="10603"/>
    <cellStyle name="40% - Accent1 7 4 3 2" xfId="3304"/>
    <cellStyle name="40% - Accent1 7 4 4" xfId="8988"/>
    <cellStyle name="40% - Accent1 7 4 4 2" xfId="1730"/>
    <cellStyle name="40% - Accent1 7 4 5" xfId="6916"/>
    <cellStyle name="40% - Accent1 7 5" xfId="15111"/>
    <cellStyle name="40% - Accent1 7 5 2" xfId="11846"/>
    <cellStyle name="40% - Accent1 7 5 2 2" xfId="4534"/>
    <cellStyle name="40% - Accent1 7 5 3" xfId="10605"/>
    <cellStyle name="40% - Accent1 7 5 3 2" xfId="3305"/>
    <cellStyle name="40% - Accent1 7 5 4" xfId="8989"/>
    <cellStyle name="40% - Accent1 7 5 4 2" xfId="1731"/>
    <cellStyle name="40% - Accent1 7 5 5" xfId="6718"/>
    <cellStyle name="40% - Accent1 7 6" xfId="13902"/>
    <cellStyle name="40% - Accent1 7 6 2" xfId="11845"/>
    <cellStyle name="40% - Accent1 7 6 2 2" xfId="4533"/>
    <cellStyle name="40% - Accent1 7 6 3" xfId="10606"/>
    <cellStyle name="40% - Accent1 7 6 3 2" xfId="3306"/>
    <cellStyle name="40% - Accent1 7 6 4" xfId="8990"/>
    <cellStyle name="40% - Accent1 7 6 4 2" xfId="1732"/>
    <cellStyle name="40% - Accent1 7 6 5" xfId="6207"/>
    <cellStyle name="40% - Accent1 7 7" xfId="13632"/>
    <cellStyle name="40% - Accent1 7 7 2" xfId="11844"/>
    <cellStyle name="40% - Accent1 7 7 2 2" xfId="4532"/>
    <cellStyle name="40% - Accent1 7 7 3" xfId="10607"/>
    <cellStyle name="40% - Accent1 7 7 3 2" xfId="3307"/>
    <cellStyle name="40% - Accent1 7 7 4" xfId="8991"/>
    <cellStyle name="40% - Accent1 7 7 4 2" xfId="1733"/>
    <cellStyle name="40% - Accent1 7 7 5" xfId="5952"/>
    <cellStyle name="40% - Accent1 7 8" xfId="13451"/>
    <cellStyle name="40% - Accent1 7 8 2" xfId="11843"/>
    <cellStyle name="40% - Accent1 7 8 2 2" xfId="4531"/>
    <cellStyle name="40% - Accent1 7 8 3" xfId="10608"/>
    <cellStyle name="40% - Accent1 7 8 3 2" xfId="3308"/>
    <cellStyle name="40% - Accent1 7 8 4" xfId="8992"/>
    <cellStyle name="40% - Accent1 7 8 4 2" xfId="1734"/>
    <cellStyle name="40% - Accent1 7 8 5" xfId="5794"/>
    <cellStyle name="40% - Accent1 7 9" xfId="13026"/>
    <cellStyle name="40% - Accent1 7 9 2" xfId="11842"/>
    <cellStyle name="40% - Accent1 7 9 2 2" xfId="4530"/>
    <cellStyle name="40% - Accent1 7 9 3" xfId="10609"/>
    <cellStyle name="40% - Accent1 7 9 3 2" xfId="3309"/>
    <cellStyle name="40% - Accent1 7 9 4" xfId="8993"/>
    <cellStyle name="40% - Accent1 7 9 4 2" xfId="1735"/>
    <cellStyle name="40% - Accent1 7 9 5" xfId="5641"/>
    <cellStyle name="40% - Accent1 8" xfId="15905"/>
    <cellStyle name="40% - Accent1 8 10" xfId="8994"/>
    <cellStyle name="40% - Accent1 8 10 2" xfId="1736"/>
    <cellStyle name="40% - Accent1 8 11" xfId="7153"/>
    <cellStyle name="40% - Accent1 8 2" xfId="15529"/>
    <cellStyle name="40% - Accent1 8 2 2" xfId="11840"/>
    <cellStyle name="40% - Accent1 8 2 2 2" xfId="4528"/>
    <cellStyle name="40% - Accent1 8 2 3" xfId="10611"/>
    <cellStyle name="40% - Accent1 8 2 3 2" xfId="3311"/>
    <cellStyle name="40% - Accent1 8 2 4" xfId="8995"/>
    <cellStyle name="40% - Accent1 8 2 4 2" xfId="1737"/>
    <cellStyle name="40% - Accent1 8 2 5" xfId="6893"/>
    <cellStyle name="40% - Accent1 8 3" xfId="15087"/>
    <cellStyle name="40% - Accent1 8 3 2" xfId="11839"/>
    <cellStyle name="40% - Accent1 8 3 2 2" xfId="4527"/>
    <cellStyle name="40% - Accent1 8 3 3" xfId="10612"/>
    <cellStyle name="40% - Accent1 8 3 3 2" xfId="3312"/>
    <cellStyle name="40% - Accent1 8 3 4" xfId="8996"/>
    <cellStyle name="40% - Accent1 8 3 4 2" xfId="1738"/>
    <cellStyle name="40% - Accent1 8 3 5" xfId="6697"/>
    <cellStyle name="40% - Accent1 8 4" xfId="13875"/>
    <cellStyle name="40% - Accent1 8 4 2" xfId="11838"/>
    <cellStyle name="40% - Accent1 8 4 2 2" xfId="4526"/>
    <cellStyle name="40% - Accent1 8 4 3" xfId="10613"/>
    <cellStyle name="40% - Accent1 8 4 3 2" xfId="3313"/>
    <cellStyle name="40% - Accent1 8 4 4" xfId="8997"/>
    <cellStyle name="40% - Accent1 8 4 4 2" xfId="1739"/>
    <cellStyle name="40% - Accent1 8 4 5" xfId="6180"/>
    <cellStyle name="40% - Accent1 8 5" xfId="14035"/>
    <cellStyle name="40% - Accent1 8 5 2" xfId="11837"/>
    <cellStyle name="40% - Accent1 8 5 2 2" xfId="4525"/>
    <cellStyle name="40% - Accent1 8 5 3" xfId="10614"/>
    <cellStyle name="40% - Accent1 8 5 3 2" xfId="3314"/>
    <cellStyle name="40% - Accent1 8 5 4" xfId="8998"/>
    <cellStyle name="40% - Accent1 8 5 4 2" xfId="1740"/>
    <cellStyle name="40% - Accent1 8 5 5" xfId="6318"/>
    <cellStyle name="40% - Accent1 8 6" xfId="13671"/>
    <cellStyle name="40% - Accent1 8 6 2" xfId="11836"/>
    <cellStyle name="40% - Accent1 8 6 2 2" xfId="4524"/>
    <cellStyle name="40% - Accent1 8 6 3" xfId="10615"/>
    <cellStyle name="40% - Accent1 8 6 3 2" xfId="3315"/>
    <cellStyle name="40% - Accent1 8 6 4" xfId="8999"/>
    <cellStyle name="40% - Accent1 8 6 4 2" xfId="1741"/>
    <cellStyle name="40% - Accent1 8 6 5" xfId="5987"/>
    <cellStyle name="40% - Accent1 8 7" xfId="13002"/>
    <cellStyle name="40% - Accent1 8 7 2" xfId="11835"/>
    <cellStyle name="40% - Accent1 8 7 2 2" xfId="4523"/>
    <cellStyle name="40% - Accent1 8 7 3" xfId="10616"/>
    <cellStyle name="40% - Accent1 8 7 3 2" xfId="3316"/>
    <cellStyle name="40% - Accent1 8 7 4" xfId="9000"/>
    <cellStyle name="40% - Accent1 8 7 4 2" xfId="1742"/>
    <cellStyle name="40% - Accent1 8 7 5" xfId="5620"/>
    <cellStyle name="40% - Accent1 8 8" xfId="11841"/>
    <cellStyle name="40% - Accent1 8 8 2" xfId="4529"/>
    <cellStyle name="40% - Accent1 8 9" xfId="10610"/>
    <cellStyle name="40% - Accent1 8 9 2" xfId="3310"/>
    <cellStyle name="40% - Accent1 9" xfId="15890"/>
    <cellStyle name="40% - Accent1 9 10" xfId="9001"/>
    <cellStyle name="40% - Accent1 9 10 2" xfId="1743"/>
    <cellStyle name="40% - Accent1 9 11" xfId="7140"/>
    <cellStyle name="40% - Accent1 9 2" xfId="15514"/>
    <cellStyle name="40% - Accent1 9 2 2" xfId="11833"/>
    <cellStyle name="40% - Accent1 9 2 2 2" xfId="4521"/>
    <cellStyle name="40% - Accent1 9 2 3" xfId="10618"/>
    <cellStyle name="40% - Accent1 9 2 3 2" xfId="3318"/>
    <cellStyle name="40% - Accent1 9 2 4" xfId="9002"/>
    <cellStyle name="40% - Accent1 9 2 4 2" xfId="1744"/>
    <cellStyle name="40% - Accent1 9 2 5" xfId="6879"/>
    <cellStyle name="40% - Accent1 9 3" xfId="15073"/>
    <cellStyle name="40% - Accent1 9 3 2" xfId="11832"/>
    <cellStyle name="40% - Accent1 9 3 2 2" xfId="4520"/>
    <cellStyle name="40% - Accent1 9 3 3" xfId="10619"/>
    <cellStyle name="40% - Accent1 9 3 3 2" xfId="3319"/>
    <cellStyle name="40% - Accent1 9 3 4" xfId="9003"/>
    <cellStyle name="40% - Accent1 9 3 4 2" xfId="1745"/>
    <cellStyle name="40% - Accent1 9 3 5" xfId="6684"/>
    <cellStyle name="40% - Accent1 9 4" xfId="13860"/>
    <cellStyle name="40% - Accent1 9 4 2" xfId="11831"/>
    <cellStyle name="40% - Accent1 9 4 2 2" xfId="4519"/>
    <cellStyle name="40% - Accent1 9 4 3" xfId="10620"/>
    <cellStyle name="40% - Accent1 9 4 3 2" xfId="3320"/>
    <cellStyle name="40% - Accent1 9 4 4" xfId="9004"/>
    <cellStyle name="40% - Accent1 9 4 4 2" xfId="1746"/>
    <cellStyle name="40% - Accent1 9 4 5" xfId="6165"/>
    <cellStyle name="40% - Accent1 9 5" xfId="13931"/>
    <cellStyle name="40% - Accent1 9 5 2" xfId="11830"/>
    <cellStyle name="40% - Accent1 9 5 2 2" xfId="4518"/>
    <cellStyle name="40% - Accent1 9 5 3" xfId="10621"/>
    <cellStyle name="40% - Accent1 9 5 3 2" xfId="3321"/>
    <cellStyle name="40% - Accent1 9 5 4" xfId="9005"/>
    <cellStyle name="40% - Accent1 9 5 4 2" xfId="1747"/>
    <cellStyle name="40% - Accent1 9 5 5" xfId="6233"/>
    <cellStyle name="40% - Accent1 9 6" xfId="13542"/>
    <cellStyle name="40% - Accent1 9 6 2" xfId="11829"/>
    <cellStyle name="40% - Accent1 9 6 2 2" xfId="4517"/>
    <cellStyle name="40% - Accent1 9 6 3" xfId="10622"/>
    <cellStyle name="40% - Accent1 9 6 3 2" xfId="3322"/>
    <cellStyle name="40% - Accent1 9 6 4" xfId="9006"/>
    <cellStyle name="40% - Accent1 9 6 4 2" xfId="1748"/>
    <cellStyle name="40% - Accent1 9 6 5" xfId="5873"/>
    <cellStyle name="40% - Accent1 9 7" xfId="12988"/>
    <cellStyle name="40% - Accent1 9 7 2" xfId="11828"/>
    <cellStyle name="40% - Accent1 9 7 2 2" xfId="4516"/>
    <cellStyle name="40% - Accent1 9 7 3" xfId="10623"/>
    <cellStyle name="40% - Accent1 9 7 3 2" xfId="3323"/>
    <cellStyle name="40% - Accent1 9 7 4" xfId="9007"/>
    <cellStyle name="40% - Accent1 9 7 4 2" xfId="1749"/>
    <cellStyle name="40% - Accent1 9 7 5" xfId="5607"/>
    <cellStyle name="40% - Accent1 9 8" xfId="11834"/>
    <cellStyle name="40% - Accent1 9 8 2" xfId="4522"/>
    <cellStyle name="40% - Accent1 9 9" xfId="10617"/>
    <cellStyle name="40% - Accent1 9 9 2" xfId="3317"/>
    <cellStyle name="40% - Accent2" xfId="16456" builtinId="35" customBuiltin="1"/>
    <cellStyle name="40% - Accent2 10" xfId="15764"/>
    <cellStyle name="40% - Accent2 10 10" xfId="9009"/>
    <cellStyle name="40% - Accent2 10 10 2" xfId="1751"/>
    <cellStyle name="40% - Accent2 10 11" xfId="7024"/>
    <cellStyle name="40% - Accent2 10 2" xfId="15394"/>
    <cellStyle name="40% - Accent2 10 2 2" xfId="11825"/>
    <cellStyle name="40% - Accent2 10 2 2 2" xfId="4513"/>
    <cellStyle name="40% - Accent2 10 2 3" xfId="10626"/>
    <cellStyle name="40% - Accent2 10 2 3 2" xfId="3326"/>
    <cellStyle name="40% - Accent2 10 2 4" xfId="9010"/>
    <cellStyle name="40% - Accent2 10 2 4 2" xfId="1752"/>
    <cellStyle name="40% - Accent2 10 2 5" xfId="6765"/>
    <cellStyle name="40% - Accent2 10 3" xfId="14946"/>
    <cellStyle name="40% - Accent2 10 3 2" xfId="11824"/>
    <cellStyle name="40% - Accent2 10 3 2 2" xfId="4512"/>
    <cellStyle name="40% - Accent2 10 3 3" xfId="10627"/>
    <cellStyle name="40% - Accent2 10 3 3 2" xfId="3327"/>
    <cellStyle name="40% - Accent2 10 3 4" xfId="9011"/>
    <cellStyle name="40% - Accent2 10 3 4 2" xfId="1753"/>
    <cellStyle name="40% - Accent2 10 3 5" xfId="6564"/>
    <cellStyle name="40% - Accent2 10 4" xfId="13730"/>
    <cellStyle name="40% - Accent2 10 4 2" xfId="11823"/>
    <cellStyle name="40% - Accent2 10 4 2 2" xfId="4511"/>
    <cellStyle name="40% - Accent2 10 4 3" xfId="10628"/>
    <cellStyle name="40% - Accent2 10 4 3 2" xfId="3328"/>
    <cellStyle name="40% - Accent2 10 4 4" xfId="9013"/>
    <cellStyle name="40% - Accent2 10 4 4 2" xfId="1754"/>
    <cellStyle name="40% - Accent2 10 4 5" xfId="6037"/>
    <cellStyle name="40% - Accent2 10 5" xfId="13507"/>
    <cellStyle name="40% - Accent2 10 5 2" xfId="11822"/>
    <cellStyle name="40% - Accent2 10 5 2 2" xfId="4510"/>
    <cellStyle name="40% - Accent2 10 5 3" xfId="10629"/>
    <cellStyle name="40% - Accent2 10 5 3 2" xfId="3329"/>
    <cellStyle name="40% - Accent2 10 5 4" xfId="9014"/>
    <cellStyle name="40% - Accent2 10 5 4 2" xfId="1755"/>
    <cellStyle name="40% - Accent2 10 5 5" xfId="5839"/>
    <cellStyle name="40% - Accent2 10 6" xfId="13393"/>
    <cellStyle name="40% - Accent2 10 6 2" xfId="11821"/>
    <cellStyle name="40% - Accent2 10 6 2 2" xfId="4509"/>
    <cellStyle name="40% - Accent2 10 6 3" xfId="10630"/>
    <cellStyle name="40% - Accent2 10 6 3 2" xfId="3330"/>
    <cellStyle name="40% - Accent2 10 6 4" xfId="9015"/>
    <cellStyle name="40% - Accent2 10 6 4 2" xfId="1756"/>
    <cellStyle name="40% - Accent2 10 6 5" xfId="5747"/>
    <cellStyle name="40% - Accent2 10 7" xfId="12863"/>
    <cellStyle name="40% - Accent2 10 7 2" xfId="11820"/>
    <cellStyle name="40% - Accent2 10 7 2 2" xfId="4508"/>
    <cellStyle name="40% - Accent2 10 7 3" xfId="10631"/>
    <cellStyle name="40% - Accent2 10 7 3 2" xfId="3331"/>
    <cellStyle name="40% - Accent2 10 7 4" xfId="9018"/>
    <cellStyle name="40% - Accent2 10 7 4 2" xfId="1758"/>
    <cellStyle name="40% - Accent2 10 7 5" xfId="5487"/>
    <cellStyle name="40% - Accent2 10 8" xfId="11826"/>
    <cellStyle name="40% - Accent2 10 8 2" xfId="4514"/>
    <cellStyle name="40% - Accent2 10 9" xfId="10625"/>
    <cellStyle name="40% - Accent2 10 9 2" xfId="3325"/>
    <cellStyle name="40% - Accent2 11" xfId="15757"/>
    <cellStyle name="40% - Accent2 11 10" xfId="9019"/>
    <cellStyle name="40% - Accent2 11 10 2" xfId="1759"/>
    <cellStyle name="40% - Accent2 11 11" xfId="7017"/>
    <cellStyle name="40% - Accent2 11 2" xfId="15387"/>
    <cellStyle name="40% - Accent2 11 2 2" xfId="11818"/>
    <cellStyle name="40% - Accent2 11 2 2 2" xfId="4506"/>
    <cellStyle name="40% - Accent2 11 2 3" xfId="10634"/>
    <cellStyle name="40% - Accent2 11 2 3 2" xfId="3333"/>
    <cellStyle name="40% - Accent2 11 2 4" xfId="9022"/>
    <cellStyle name="40% - Accent2 11 2 4 2" xfId="1761"/>
    <cellStyle name="40% - Accent2 11 2 5" xfId="6758"/>
    <cellStyle name="40% - Accent2 11 3" xfId="14939"/>
    <cellStyle name="40% - Accent2 11 3 2" xfId="11817"/>
    <cellStyle name="40% - Accent2 11 3 2 2" xfId="4505"/>
    <cellStyle name="40% - Accent2 11 3 3" xfId="10635"/>
    <cellStyle name="40% - Accent2 11 3 3 2" xfId="3334"/>
    <cellStyle name="40% - Accent2 11 3 4" xfId="9023"/>
    <cellStyle name="40% - Accent2 11 3 4 2" xfId="1762"/>
    <cellStyle name="40% - Accent2 11 3 5" xfId="6557"/>
    <cellStyle name="40% - Accent2 11 4" xfId="13723"/>
    <cellStyle name="40% - Accent2 11 4 2" xfId="11816"/>
    <cellStyle name="40% - Accent2 11 4 2 2" xfId="4504"/>
    <cellStyle name="40% - Accent2 11 4 3" xfId="10638"/>
    <cellStyle name="40% - Accent2 11 4 3 2" xfId="3336"/>
    <cellStyle name="40% - Accent2 11 4 4" xfId="9024"/>
    <cellStyle name="40% - Accent2 11 4 4 2" xfId="1763"/>
    <cellStyle name="40% - Accent2 11 4 5" xfId="6030"/>
    <cellStyle name="40% - Accent2 11 5" xfId="13500"/>
    <cellStyle name="40% - Accent2 11 5 2" xfId="11815"/>
    <cellStyle name="40% - Accent2 11 5 2 2" xfId="4503"/>
    <cellStyle name="40% - Accent2 11 5 3" xfId="10639"/>
    <cellStyle name="40% - Accent2 11 5 3 2" xfId="3337"/>
    <cellStyle name="40% - Accent2 11 5 4" xfId="9026"/>
    <cellStyle name="40% - Accent2 11 5 4 2" xfId="1764"/>
    <cellStyle name="40% - Accent2 11 5 5" xfId="5832"/>
    <cellStyle name="40% - Accent2 11 6" xfId="13386"/>
    <cellStyle name="40% - Accent2 11 6 2" xfId="11814"/>
    <cellStyle name="40% - Accent2 11 6 2 2" xfId="4502"/>
    <cellStyle name="40% - Accent2 11 6 3" xfId="10642"/>
    <cellStyle name="40% - Accent2 11 6 3 2" xfId="3339"/>
    <cellStyle name="40% - Accent2 11 6 4" xfId="9027"/>
    <cellStyle name="40% - Accent2 11 6 4 2" xfId="1765"/>
    <cellStyle name="40% - Accent2 11 6 5" xfId="5740"/>
    <cellStyle name="40% - Accent2 11 7" xfId="12856"/>
    <cellStyle name="40% - Accent2 11 7 2" xfId="11813"/>
    <cellStyle name="40% - Accent2 11 7 2 2" xfId="4501"/>
    <cellStyle name="40% - Accent2 11 7 3" xfId="10643"/>
    <cellStyle name="40% - Accent2 11 7 3 2" xfId="3340"/>
    <cellStyle name="40% - Accent2 11 7 4" xfId="9028"/>
    <cellStyle name="40% - Accent2 11 7 4 2" xfId="1766"/>
    <cellStyle name="40% - Accent2 11 7 5" xfId="5480"/>
    <cellStyle name="40% - Accent2 11 8" xfId="11819"/>
    <cellStyle name="40% - Accent2 11 8 2" xfId="4507"/>
    <cellStyle name="40% - Accent2 11 9" xfId="10633"/>
    <cellStyle name="40% - Accent2 11 9 2" xfId="3332"/>
    <cellStyle name="40% - Accent2 12" xfId="15747"/>
    <cellStyle name="40% - Accent2 12 10" xfId="9029"/>
    <cellStyle name="40% - Accent2 12 10 2" xfId="1767"/>
    <cellStyle name="40% - Accent2 12 11" xfId="7007"/>
    <cellStyle name="40% - Accent2 12 2" xfId="15377"/>
    <cellStyle name="40% - Accent2 12 2 2" xfId="11811"/>
    <cellStyle name="40% - Accent2 12 2 2 2" xfId="4499"/>
    <cellStyle name="40% - Accent2 12 2 3" xfId="10646"/>
    <cellStyle name="40% - Accent2 12 2 3 2" xfId="3342"/>
    <cellStyle name="40% - Accent2 12 2 4" xfId="9030"/>
    <cellStyle name="40% - Accent2 12 2 4 2" xfId="1768"/>
    <cellStyle name="40% - Accent2 12 2 5" xfId="6748"/>
    <cellStyle name="40% - Accent2 12 3" xfId="14929"/>
    <cellStyle name="40% - Accent2 12 3 2" xfId="11810"/>
    <cellStyle name="40% - Accent2 12 3 2 2" xfId="4498"/>
    <cellStyle name="40% - Accent2 12 3 3" xfId="10647"/>
    <cellStyle name="40% - Accent2 12 3 3 2" xfId="3343"/>
    <cellStyle name="40% - Accent2 12 3 4" xfId="9031"/>
    <cellStyle name="40% - Accent2 12 3 4 2" xfId="1769"/>
    <cellStyle name="40% - Accent2 12 3 5" xfId="6547"/>
    <cellStyle name="40% - Accent2 12 4" xfId="13713"/>
    <cellStyle name="40% - Accent2 12 4 2" xfId="11809"/>
    <cellStyle name="40% - Accent2 12 4 2 2" xfId="4497"/>
    <cellStyle name="40% - Accent2 12 4 3" xfId="10648"/>
    <cellStyle name="40% - Accent2 12 4 3 2" xfId="3344"/>
    <cellStyle name="40% - Accent2 12 4 4" xfId="9040"/>
    <cellStyle name="40% - Accent2 12 4 4 2" xfId="1770"/>
    <cellStyle name="40% - Accent2 12 4 5" xfId="6020"/>
    <cellStyle name="40% - Accent2 12 5" xfId="13490"/>
    <cellStyle name="40% - Accent2 12 5 2" xfId="11808"/>
    <cellStyle name="40% - Accent2 12 5 2 2" xfId="4496"/>
    <cellStyle name="40% - Accent2 12 5 3" xfId="10649"/>
    <cellStyle name="40% - Accent2 12 5 3 2" xfId="3345"/>
    <cellStyle name="40% - Accent2 12 5 4" xfId="9041"/>
    <cellStyle name="40% - Accent2 12 5 4 2" xfId="1771"/>
    <cellStyle name="40% - Accent2 12 5 5" xfId="5822"/>
    <cellStyle name="40% - Accent2 12 6" xfId="13376"/>
    <cellStyle name="40% - Accent2 12 6 2" xfId="11807"/>
    <cellStyle name="40% - Accent2 12 6 2 2" xfId="4495"/>
    <cellStyle name="40% - Accent2 12 6 3" xfId="10650"/>
    <cellStyle name="40% - Accent2 12 6 3 2" xfId="3346"/>
    <cellStyle name="40% - Accent2 12 6 4" xfId="9042"/>
    <cellStyle name="40% - Accent2 12 6 4 2" xfId="1772"/>
    <cellStyle name="40% - Accent2 12 6 5" xfId="5730"/>
    <cellStyle name="40% - Accent2 12 7" xfId="12846"/>
    <cellStyle name="40% - Accent2 12 7 2" xfId="11806"/>
    <cellStyle name="40% - Accent2 12 7 2 2" xfId="4494"/>
    <cellStyle name="40% - Accent2 12 7 3" xfId="10651"/>
    <cellStyle name="40% - Accent2 12 7 3 2" xfId="3347"/>
    <cellStyle name="40% - Accent2 12 7 4" xfId="9043"/>
    <cellStyle name="40% - Accent2 12 7 4 2" xfId="1773"/>
    <cellStyle name="40% - Accent2 12 7 5" xfId="5470"/>
    <cellStyle name="40% - Accent2 12 8" xfId="11812"/>
    <cellStyle name="40% - Accent2 12 8 2" xfId="4500"/>
    <cellStyle name="40% - Accent2 12 9" xfId="10644"/>
    <cellStyle name="40% - Accent2 12 9 2" xfId="3341"/>
    <cellStyle name="40% - Accent2 13" xfId="15724"/>
    <cellStyle name="40% - Accent2 13 2" xfId="11805"/>
    <cellStyle name="40% - Accent2 13 2 2" xfId="4493"/>
    <cellStyle name="40% - Accent2 13 3" xfId="10660"/>
    <cellStyle name="40% - Accent2 13 3 2" xfId="3348"/>
    <cellStyle name="40% - Accent2 13 4" xfId="9044"/>
    <cellStyle name="40% - Accent2 13 4 2" xfId="1774"/>
    <cellStyle name="40% - Accent2 13 5" xfId="6987"/>
    <cellStyle name="40% - Accent2 14" xfId="15541"/>
    <cellStyle name="40% - Accent2 14 2" xfId="11804"/>
    <cellStyle name="40% - Accent2 14 2 2" xfId="4492"/>
    <cellStyle name="40% - Accent2 14 3" xfId="10661"/>
    <cellStyle name="40% - Accent2 14 3 2" xfId="3349"/>
    <cellStyle name="40% - Accent2 14 4" xfId="9045"/>
    <cellStyle name="40% - Accent2 14 4 2" xfId="1775"/>
    <cellStyle name="40% - Accent2 14 5" xfId="6905"/>
    <cellStyle name="40% - Accent2 15" xfId="15134"/>
    <cellStyle name="40% - Accent2 16" xfId="14905"/>
    <cellStyle name="40% - Accent2 17" xfId="14855"/>
    <cellStyle name="40% - Accent2 18" xfId="15152"/>
    <cellStyle name="40% - Accent2 19" xfId="14829"/>
    <cellStyle name="40% - Accent2 2" xfId="16102"/>
    <cellStyle name="40% - Accent2 2 2" xfId="14684"/>
    <cellStyle name="40% - Accent2 2 3" xfId="14683"/>
    <cellStyle name="40% - Accent2 20" xfId="14788"/>
    <cellStyle name="40% - Accent2 21" xfId="14686"/>
    <cellStyle name="40% - Accent2 21 2" xfId="11794"/>
    <cellStyle name="40% - Accent2 21 2 2" xfId="4482"/>
    <cellStyle name="40% - Accent2 21 3" xfId="10671"/>
    <cellStyle name="40% - Accent2 21 3 2" xfId="3359"/>
    <cellStyle name="40% - Accent2 21 4" xfId="9046"/>
    <cellStyle name="40% - Accent2 21 4 2" xfId="1776"/>
    <cellStyle name="40% - Accent2 21 5" xfId="6519"/>
    <cellStyle name="40% - Accent2 22" xfId="14555"/>
    <cellStyle name="40% - Accent2 22 2" xfId="11793"/>
    <cellStyle name="40% - Accent2 22 2 2" xfId="4481"/>
    <cellStyle name="40% - Accent2 22 3" xfId="10672"/>
    <cellStyle name="40% - Accent2 22 3 2" xfId="3360"/>
    <cellStyle name="40% - Accent2 22 4" xfId="9047"/>
    <cellStyle name="40% - Accent2 22 4 2" xfId="1777"/>
    <cellStyle name="40% - Accent2 22 5" xfId="6498"/>
    <cellStyle name="40% - Accent2 23" xfId="14298"/>
    <cellStyle name="40% - Accent2 23 2" xfId="11792"/>
    <cellStyle name="40% - Accent2 23 2 2" xfId="4480"/>
    <cellStyle name="40% - Accent2 23 3" xfId="10673"/>
    <cellStyle name="40% - Accent2 23 3 2" xfId="3361"/>
    <cellStyle name="40% - Accent2 23 4" xfId="9048"/>
    <cellStyle name="40% - Accent2 23 4 2" xfId="1778"/>
    <cellStyle name="40% - Accent2 23 5" xfId="6463"/>
    <cellStyle name="40% - Accent2 24" xfId="14230"/>
    <cellStyle name="40% - Accent2 24 2" xfId="11791"/>
    <cellStyle name="40% - Accent2 24 2 2" xfId="4479"/>
    <cellStyle name="40% - Accent2 24 3" xfId="10674"/>
    <cellStyle name="40% - Accent2 24 3 2" xfId="3362"/>
    <cellStyle name="40% - Accent2 24 4" xfId="9049"/>
    <cellStyle name="40% - Accent2 24 4 2" xfId="1779"/>
    <cellStyle name="40% - Accent2 24 5" xfId="6443"/>
    <cellStyle name="40% - Accent2 25" xfId="14118"/>
    <cellStyle name="40% - Accent2 25 2" xfId="11790"/>
    <cellStyle name="40% - Accent2 25 2 2" xfId="4478"/>
    <cellStyle name="40% - Accent2 25 3" xfId="10675"/>
    <cellStyle name="40% - Accent2 25 3 2" xfId="3363"/>
    <cellStyle name="40% - Accent2 25 4" xfId="9050"/>
    <cellStyle name="40% - Accent2 25 4 2" xfId="1780"/>
    <cellStyle name="40% - Accent2 25 5" xfId="6398"/>
    <cellStyle name="40% - Accent2 26" xfId="13658"/>
    <cellStyle name="40% - Accent2 26 2" xfId="11789"/>
    <cellStyle name="40% - Accent2 26 2 2" xfId="4477"/>
    <cellStyle name="40% - Accent2 26 3" xfId="10676"/>
    <cellStyle name="40% - Accent2 26 3 2" xfId="3364"/>
    <cellStyle name="40% - Accent2 26 4" xfId="9051"/>
    <cellStyle name="40% - Accent2 26 4 2" xfId="1781"/>
    <cellStyle name="40% - Accent2 26 5" xfId="5976"/>
    <cellStyle name="40% - Accent2 27" xfId="13456"/>
    <cellStyle name="40% - Accent2 27 2" xfId="11788"/>
    <cellStyle name="40% - Accent2 27 2 2" xfId="4476"/>
    <cellStyle name="40% - Accent2 27 3" xfId="10677"/>
    <cellStyle name="40% - Accent2 27 3 2" xfId="3365"/>
    <cellStyle name="40% - Accent2 27 4" xfId="9052"/>
    <cellStyle name="40% - Accent2 27 4 2" xfId="1782"/>
    <cellStyle name="40% - Accent2 27 5" xfId="5798"/>
    <cellStyle name="40% - Accent2 28" xfId="13104"/>
    <cellStyle name="40% - Accent2 28 2" xfId="11787"/>
    <cellStyle name="40% - Accent2 28 2 2" xfId="4475"/>
    <cellStyle name="40% - Accent2 28 3" xfId="10678"/>
    <cellStyle name="40% - Accent2 28 3 2" xfId="3366"/>
    <cellStyle name="40% - Accent2 28 4" xfId="9053"/>
    <cellStyle name="40% - Accent2 28 4 2" xfId="1783"/>
    <cellStyle name="40% - Accent2 28 5" xfId="5686"/>
    <cellStyle name="40% - Accent2 29" xfId="11827"/>
    <cellStyle name="40% - Accent2 29 2" xfId="4515"/>
    <cellStyle name="40% - Accent2 3" xfId="16101"/>
    <cellStyle name="40% - Accent2 3 2" xfId="14682"/>
    <cellStyle name="40% - Accent2 3 3" xfId="14681"/>
    <cellStyle name="40% - Accent2 30" xfId="10624"/>
    <cellStyle name="40% - Accent2 30 2" xfId="3324"/>
    <cellStyle name="40% - Accent2 31" xfId="9008"/>
    <cellStyle name="40% - Accent2 31 2" xfId="1750"/>
    <cellStyle name="40% - Accent2 32" xfId="7255"/>
    <cellStyle name="40% - Accent2 4" xfId="16012"/>
    <cellStyle name="40% - Accent2 4 10" xfId="13994"/>
    <cellStyle name="40% - Accent2 4 10 2" xfId="11782"/>
    <cellStyle name="40% - Accent2 4 10 2 2" xfId="4470"/>
    <cellStyle name="40% - Accent2 4 10 3" xfId="10683"/>
    <cellStyle name="40% - Accent2 4 10 3 2" xfId="3371"/>
    <cellStyle name="40% - Accent2 4 10 4" xfId="9055"/>
    <cellStyle name="40% - Accent2 4 10 4 2" xfId="1785"/>
    <cellStyle name="40% - Accent2 4 10 5" xfId="6286"/>
    <cellStyle name="40% - Accent2 4 11" xfId="13691"/>
    <cellStyle name="40% - Accent2 4 11 2" xfId="11781"/>
    <cellStyle name="40% - Accent2 4 11 2 2" xfId="4469"/>
    <cellStyle name="40% - Accent2 4 11 3" xfId="10684"/>
    <cellStyle name="40% - Accent2 4 11 3 2" xfId="3372"/>
    <cellStyle name="40% - Accent2 4 11 4" xfId="9056"/>
    <cellStyle name="40% - Accent2 4 11 4 2" xfId="1786"/>
    <cellStyle name="40% - Accent2 4 11 5" xfId="6004"/>
    <cellStyle name="40% - Accent2 4 12" xfId="13471"/>
    <cellStyle name="40% - Accent2 4 12 2" xfId="11780"/>
    <cellStyle name="40% - Accent2 4 12 2 2" xfId="4468"/>
    <cellStyle name="40% - Accent2 4 12 3" xfId="10685"/>
    <cellStyle name="40% - Accent2 4 12 3 2" xfId="3373"/>
    <cellStyle name="40% - Accent2 4 12 4" xfId="9057"/>
    <cellStyle name="40% - Accent2 4 12 4 2" xfId="1787"/>
    <cellStyle name="40% - Accent2 4 12 5" xfId="5809"/>
    <cellStyle name="40% - Accent2 4 13" xfId="13061"/>
    <cellStyle name="40% - Accent2 4 13 2" xfId="11779"/>
    <cellStyle name="40% - Accent2 4 13 2 2" xfId="4467"/>
    <cellStyle name="40% - Accent2 4 13 3" xfId="10686"/>
    <cellStyle name="40% - Accent2 4 13 3 2" xfId="3374"/>
    <cellStyle name="40% - Accent2 4 13 4" xfId="9058"/>
    <cellStyle name="40% - Accent2 4 13 4 2" xfId="1788"/>
    <cellStyle name="40% - Accent2 4 13 5" xfId="5667"/>
    <cellStyle name="40% - Accent2 4 14" xfId="11783"/>
    <cellStyle name="40% - Accent2 4 14 2" xfId="4471"/>
    <cellStyle name="40% - Accent2 4 15" xfId="10682"/>
    <cellStyle name="40% - Accent2 4 15 2" xfId="3370"/>
    <cellStyle name="40% - Accent2 4 16" xfId="9054"/>
    <cellStyle name="40% - Accent2 4 16 2" xfId="1784"/>
    <cellStyle name="40% - Accent2 4 17" xfId="7199"/>
    <cellStyle name="40% - Accent2 4 2" xfId="15857"/>
    <cellStyle name="40% - Accent2 4 2 10" xfId="13571"/>
    <cellStyle name="40% - Accent2 4 2 10 2" xfId="11777"/>
    <cellStyle name="40% - Accent2 4 2 10 2 2" xfId="4465"/>
    <cellStyle name="40% - Accent2 4 2 10 3" xfId="10688"/>
    <cellStyle name="40% - Accent2 4 2 10 3 2" xfId="3376"/>
    <cellStyle name="40% - Accent2 4 2 10 4" xfId="9060"/>
    <cellStyle name="40% - Accent2 4 2 10 4 2" xfId="1790"/>
    <cellStyle name="40% - Accent2 4 2 10 5" xfId="5897"/>
    <cellStyle name="40% - Accent2 4 2 11" xfId="12959"/>
    <cellStyle name="40% - Accent2 4 2 11 2" xfId="11776"/>
    <cellStyle name="40% - Accent2 4 2 11 2 2" xfId="4464"/>
    <cellStyle name="40% - Accent2 4 2 11 3" xfId="10689"/>
    <cellStyle name="40% - Accent2 4 2 11 3 2" xfId="3377"/>
    <cellStyle name="40% - Accent2 4 2 11 4" xfId="9061"/>
    <cellStyle name="40% - Accent2 4 2 11 4 2" xfId="1791"/>
    <cellStyle name="40% - Accent2 4 2 11 5" xfId="5581"/>
    <cellStyle name="40% - Accent2 4 2 12" xfId="11778"/>
    <cellStyle name="40% - Accent2 4 2 12 2" xfId="4466"/>
    <cellStyle name="40% - Accent2 4 2 13" xfId="10687"/>
    <cellStyle name="40% - Accent2 4 2 13 2" xfId="3375"/>
    <cellStyle name="40% - Accent2 4 2 14" xfId="9059"/>
    <cellStyle name="40% - Accent2 4 2 14 2" xfId="1789"/>
    <cellStyle name="40% - Accent2 4 2 15" xfId="7114"/>
    <cellStyle name="40% - Accent2 4 2 2" xfId="15484"/>
    <cellStyle name="40% - Accent2 4 2 2 2" xfId="11775"/>
    <cellStyle name="40% - Accent2 4 2 2 2 2" xfId="4463"/>
    <cellStyle name="40% - Accent2 4 2 2 3" xfId="10690"/>
    <cellStyle name="40% - Accent2 4 2 2 3 2" xfId="3378"/>
    <cellStyle name="40% - Accent2 4 2 2 4" xfId="9062"/>
    <cellStyle name="40% - Accent2 4 2 2 4 2" xfId="1792"/>
    <cellStyle name="40% - Accent2 4 2 2 5" xfId="6852"/>
    <cellStyle name="40% - Accent2 4 2 3" xfId="15041"/>
    <cellStyle name="40% - Accent2 4 2 3 2" xfId="11774"/>
    <cellStyle name="40% - Accent2 4 2 3 2 2" xfId="4462"/>
    <cellStyle name="40% - Accent2 4 2 3 3" xfId="10691"/>
    <cellStyle name="40% - Accent2 4 2 3 3 2" xfId="3379"/>
    <cellStyle name="40% - Accent2 4 2 3 4" xfId="9063"/>
    <cellStyle name="40% - Accent2 4 2 3 4 2" xfId="1793"/>
    <cellStyle name="40% - Accent2 4 2 3 5" xfId="6658"/>
    <cellStyle name="40% - Accent2 4 2 4" xfId="14679"/>
    <cellStyle name="40% - Accent2 4 2 4 2" xfId="11773"/>
    <cellStyle name="40% - Accent2 4 2 4 2 2" xfId="4461"/>
    <cellStyle name="40% - Accent2 4 2 4 3" xfId="10692"/>
    <cellStyle name="40% - Accent2 4 2 4 3 2" xfId="3380"/>
    <cellStyle name="40% - Accent2 4 2 4 4" xfId="9064"/>
    <cellStyle name="40% - Accent2 4 2 4 4 2" xfId="1794"/>
    <cellStyle name="40% - Accent2 4 2 4 5" xfId="6518"/>
    <cellStyle name="40% - Accent2 4 2 5" xfId="14574"/>
    <cellStyle name="40% - Accent2 4 2 5 2" xfId="11772"/>
    <cellStyle name="40% - Accent2 4 2 5 2 2" xfId="4460"/>
    <cellStyle name="40% - Accent2 4 2 5 3" xfId="10693"/>
    <cellStyle name="40% - Accent2 4 2 5 3 2" xfId="3381"/>
    <cellStyle name="40% - Accent2 4 2 5 4" xfId="9065"/>
    <cellStyle name="40% - Accent2 4 2 5 4 2" xfId="1795"/>
    <cellStyle name="40% - Accent2 4 2 5 5" xfId="6501"/>
    <cellStyle name="40% - Accent2 4 2 6" xfId="14301"/>
    <cellStyle name="40% - Accent2 4 2 6 2" xfId="11771"/>
    <cellStyle name="40% - Accent2 4 2 6 2 2" xfId="4459"/>
    <cellStyle name="40% - Accent2 4 2 6 3" xfId="10694"/>
    <cellStyle name="40% - Accent2 4 2 6 3 2" xfId="3382"/>
    <cellStyle name="40% - Accent2 4 2 6 4" xfId="9066"/>
    <cellStyle name="40% - Accent2 4 2 6 4 2" xfId="1796"/>
    <cellStyle name="40% - Accent2 4 2 6 5" xfId="6464"/>
    <cellStyle name="40% - Accent2 4 2 7" xfId="14398"/>
    <cellStyle name="40% - Accent2 4 2 7 2" xfId="11770"/>
    <cellStyle name="40% - Accent2 4 2 7 2 2" xfId="4458"/>
    <cellStyle name="40% - Accent2 4 2 7 3" xfId="10695"/>
    <cellStyle name="40% - Accent2 4 2 7 3 2" xfId="3383"/>
    <cellStyle name="40% - Accent2 4 2 7 4" xfId="9067"/>
    <cellStyle name="40% - Accent2 4 2 7 4 2" xfId="1797"/>
    <cellStyle name="40% - Accent2 4 2 7 5" xfId="6476"/>
    <cellStyle name="40% - Accent2 4 2 8" xfId="13827"/>
    <cellStyle name="40% - Accent2 4 2 8 2" xfId="11769"/>
    <cellStyle name="40% - Accent2 4 2 8 2 2" xfId="4457"/>
    <cellStyle name="40% - Accent2 4 2 8 3" xfId="10696"/>
    <cellStyle name="40% - Accent2 4 2 8 3 2" xfId="3384"/>
    <cellStyle name="40% - Accent2 4 2 8 4" xfId="9068"/>
    <cellStyle name="40% - Accent2 4 2 8 4 2" xfId="1798"/>
    <cellStyle name="40% - Accent2 4 2 8 5" xfId="6133"/>
    <cellStyle name="40% - Accent2 4 2 9" xfId="14058"/>
    <cellStyle name="40% - Accent2 4 2 9 2" xfId="11768"/>
    <cellStyle name="40% - Accent2 4 2 9 2 2" xfId="4456"/>
    <cellStyle name="40% - Accent2 4 2 9 3" xfId="10697"/>
    <cellStyle name="40% - Accent2 4 2 9 3 2" xfId="3385"/>
    <cellStyle name="40% - Accent2 4 2 9 4" xfId="9069"/>
    <cellStyle name="40% - Accent2 4 2 9 4 2" xfId="1799"/>
    <cellStyle name="40% - Accent2 4 2 9 5" xfId="6340"/>
    <cellStyle name="40% - Accent2 4 3" xfId="15884"/>
    <cellStyle name="40% - Accent2 4 3 10" xfId="13666"/>
    <cellStyle name="40% - Accent2 4 3 10 2" xfId="11766"/>
    <cellStyle name="40% - Accent2 4 3 10 2 2" xfId="4454"/>
    <cellStyle name="40% - Accent2 4 3 10 3" xfId="10699"/>
    <cellStyle name="40% - Accent2 4 3 10 3 2" xfId="3387"/>
    <cellStyle name="40% - Accent2 4 3 10 4" xfId="9071"/>
    <cellStyle name="40% - Accent2 4 3 10 4 2" xfId="1801"/>
    <cellStyle name="40% - Accent2 4 3 10 5" xfId="5983"/>
    <cellStyle name="40% - Accent2 4 3 11" xfId="12982"/>
    <cellStyle name="40% - Accent2 4 3 11 2" xfId="11765"/>
    <cellStyle name="40% - Accent2 4 3 11 2 2" xfId="4453"/>
    <cellStyle name="40% - Accent2 4 3 11 3" xfId="10700"/>
    <cellStyle name="40% - Accent2 4 3 11 3 2" xfId="3388"/>
    <cellStyle name="40% - Accent2 4 3 11 4" xfId="9072"/>
    <cellStyle name="40% - Accent2 4 3 11 4 2" xfId="1802"/>
    <cellStyle name="40% - Accent2 4 3 11 5" xfId="5601"/>
    <cellStyle name="40% - Accent2 4 3 12" xfId="11767"/>
    <cellStyle name="40% - Accent2 4 3 12 2" xfId="4455"/>
    <cellStyle name="40% - Accent2 4 3 13" xfId="10698"/>
    <cellStyle name="40% - Accent2 4 3 13 2" xfId="3386"/>
    <cellStyle name="40% - Accent2 4 3 14" xfId="9070"/>
    <cellStyle name="40% - Accent2 4 3 14 2" xfId="1800"/>
    <cellStyle name="40% - Accent2 4 3 15" xfId="7134"/>
    <cellStyle name="40% - Accent2 4 3 2" xfId="15508"/>
    <cellStyle name="40% - Accent2 4 3 2 2" xfId="11764"/>
    <cellStyle name="40% - Accent2 4 3 2 2 2" xfId="4452"/>
    <cellStyle name="40% - Accent2 4 3 2 3" xfId="10701"/>
    <cellStyle name="40% - Accent2 4 3 2 3 2" xfId="3389"/>
    <cellStyle name="40% - Accent2 4 3 2 4" xfId="9073"/>
    <cellStyle name="40% - Accent2 4 3 2 4 2" xfId="1803"/>
    <cellStyle name="40% - Accent2 4 3 2 5" xfId="6873"/>
    <cellStyle name="40% - Accent2 4 3 3" xfId="15067"/>
    <cellStyle name="40% - Accent2 4 3 3 2" xfId="11763"/>
    <cellStyle name="40% - Accent2 4 3 3 2 2" xfId="4451"/>
    <cellStyle name="40% - Accent2 4 3 3 3" xfId="10702"/>
    <cellStyle name="40% - Accent2 4 3 3 3 2" xfId="3390"/>
    <cellStyle name="40% - Accent2 4 3 3 4" xfId="9074"/>
    <cellStyle name="40% - Accent2 4 3 3 4 2" xfId="1804"/>
    <cellStyle name="40% - Accent2 4 3 3 5" xfId="6678"/>
    <cellStyle name="40% - Accent2 4 3 4" xfId="14678"/>
    <cellStyle name="40% - Accent2 4 3 5" xfId="14575"/>
    <cellStyle name="40% - Accent2 4 3 6" xfId="14302"/>
    <cellStyle name="40% - Accent2 4 3 7" xfId="14399"/>
    <cellStyle name="40% - Accent2 4 3 8" xfId="13854"/>
    <cellStyle name="40% - Accent2 4 3 8 2" xfId="11758"/>
    <cellStyle name="40% - Accent2 4 3 8 2 2" xfId="4446"/>
    <cellStyle name="40% - Accent2 4 3 8 3" xfId="10703"/>
    <cellStyle name="40% - Accent2 4 3 8 3 2" xfId="3391"/>
    <cellStyle name="40% - Accent2 4 3 8 4" xfId="9075"/>
    <cellStyle name="40% - Accent2 4 3 8 4 2" xfId="1805"/>
    <cellStyle name="40% - Accent2 4 3 8 5" xfId="6159"/>
    <cellStyle name="40% - Accent2 4 3 9" xfId="14046"/>
    <cellStyle name="40% - Accent2 4 3 9 2" xfId="11757"/>
    <cellStyle name="40% - Accent2 4 3 9 2 2" xfId="4445"/>
    <cellStyle name="40% - Accent2 4 3 9 3" xfId="10704"/>
    <cellStyle name="40% - Accent2 4 3 9 3 2" xfId="3392"/>
    <cellStyle name="40% - Accent2 4 3 9 4" xfId="9076"/>
    <cellStyle name="40% - Accent2 4 3 9 4 2" xfId="1806"/>
    <cellStyle name="40% - Accent2 4 3 9 5" xfId="6329"/>
    <cellStyle name="40% - Accent2 4 4" xfId="15632"/>
    <cellStyle name="40% - Accent2 4 4 2" xfId="11756"/>
    <cellStyle name="40% - Accent2 4 4 2 2" xfId="4444"/>
    <cellStyle name="40% - Accent2 4 4 3" xfId="10705"/>
    <cellStyle name="40% - Accent2 4 4 3 2" xfId="3393"/>
    <cellStyle name="40% - Accent2 4 4 4" xfId="9077"/>
    <cellStyle name="40% - Accent2 4 4 4 2" xfId="1807"/>
    <cellStyle name="40% - Accent2 4 4 5" xfId="6955"/>
    <cellStyle name="40% - Accent2 4 5" xfId="15690"/>
    <cellStyle name="40% - Accent2 4 5 2" xfId="11755"/>
    <cellStyle name="40% - Accent2 4 5 2 2" xfId="4443"/>
    <cellStyle name="40% - Accent2 4 5 3" xfId="10706"/>
    <cellStyle name="40% - Accent2 4 5 3 2" xfId="3394"/>
    <cellStyle name="40% - Accent2 4 5 4" xfId="9078"/>
    <cellStyle name="40% - Accent2 4 5 4 2" xfId="1808"/>
    <cellStyle name="40% - Accent2 4 5 5" xfId="6970"/>
    <cellStyle name="40% - Accent2 4 6" xfId="14680"/>
    <cellStyle name="40% - Accent2 4 7" xfId="14571"/>
    <cellStyle name="40% - Accent2 4 8" xfId="14300"/>
    <cellStyle name="40% - Accent2 4 9" xfId="14395"/>
    <cellStyle name="40% - Accent2 5" xfId="15978"/>
    <cellStyle name="40% - Accent2 5 10" xfId="13947"/>
    <cellStyle name="40% - Accent2 5 10 2" xfId="11749"/>
    <cellStyle name="40% - Accent2 5 10 2 2" xfId="4437"/>
    <cellStyle name="40% - Accent2 5 10 3" xfId="10712"/>
    <cellStyle name="40% - Accent2 5 10 3 2" xfId="3400"/>
    <cellStyle name="40% - Accent2 5 10 4" xfId="9080"/>
    <cellStyle name="40% - Accent2 5 10 4 2" xfId="1810"/>
    <cellStyle name="40% - Accent2 5 10 5" xfId="6249"/>
    <cellStyle name="40% - Accent2 5 11" xfId="13621"/>
    <cellStyle name="40% - Accent2 5 11 2" xfId="11748"/>
    <cellStyle name="40% - Accent2 5 11 2 2" xfId="4436"/>
    <cellStyle name="40% - Accent2 5 11 3" xfId="10713"/>
    <cellStyle name="40% - Accent2 5 11 3 2" xfId="3401"/>
    <cellStyle name="40% - Accent2 5 11 4" xfId="9081"/>
    <cellStyle name="40% - Accent2 5 11 4 2" xfId="1811"/>
    <cellStyle name="40% - Accent2 5 11 5" xfId="5941"/>
    <cellStyle name="40% - Accent2 5 12" xfId="13448"/>
    <cellStyle name="40% - Accent2 5 12 2" xfId="11747"/>
    <cellStyle name="40% - Accent2 5 12 2 2" xfId="4435"/>
    <cellStyle name="40% - Accent2 5 12 3" xfId="10714"/>
    <cellStyle name="40% - Accent2 5 12 3 2" xfId="3402"/>
    <cellStyle name="40% - Accent2 5 12 4" xfId="9082"/>
    <cellStyle name="40% - Accent2 5 12 4 2" xfId="1812"/>
    <cellStyle name="40% - Accent2 5 12 5" xfId="5791"/>
    <cellStyle name="40% - Accent2 5 13" xfId="13042"/>
    <cellStyle name="40% - Accent2 5 13 2" xfId="11746"/>
    <cellStyle name="40% - Accent2 5 13 2 2" xfId="4434"/>
    <cellStyle name="40% - Accent2 5 13 3" xfId="10715"/>
    <cellStyle name="40% - Accent2 5 13 3 2" xfId="3403"/>
    <cellStyle name="40% - Accent2 5 13 4" xfId="9083"/>
    <cellStyle name="40% - Accent2 5 13 4 2" xfId="1813"/>
    <cellStyle name="40% - Accent2 5 13 5" xfId="5655"/>
    <cellStyle name="40% - Accent2 5 14" xfId="11750"/>
    <cellStyle name="40% - Accent2 5 14 2" xfId="4438"/>
    <cellStyle name="40% - Accent2 5 15" xfId="10711"/>
    <cellStyle name="40% - Accent2 5 15 2" xfId="3399"/>
    <cellStyle name="40% - Accent2 5 16" xfId="9079"/>
    <cellStyle name="40% - Accent2 5 16 2" xfId="1809"/>
    <cellStyle name="40% - Accent2 5 17" xfId="7187"/>
    <cellStyle name="40% - Accent2 5 2" xfId="15841"/>
    <cellStyle name="40% - Accent2 5 2 10" xfId="9084"/>
    <cellStyle name="40% - Accent2 5 2 10 2" xfId="1814"/>
    <cellStyle name="40% - Accent2 5 2 11" xfId="7099"/>
    <cellStyle name="40% - Accent2 5 2 2" xfId="15468"/>
    <cellStyle name="40% - Accent2 5 2 2 2" xfId="11744"/>
    <cellStyle name="40% - Accent2 5 2 2 2 2" xfId="4432"/>
    <cellStyle name="40% - Accent2 5 2 2 3" xfId="10717"/>
    <cellStyle name="40% - Accent2 5 2 2 3 2" xfId="3405"/>
    <cellStyle name="40% - Accent2 5 2 2 4" xfId="9085"/>
    <cellStyle name="40% - Accent2 5 2 2 4 2" xfId="1815"/>
    <cellStyle name="40% - Accent2 5 2 2 5" xfId="6837"/>
    <cellStyle name="40% - Accent2 5 2 3" xfId="15023"/>
    <cellStyle name="40% - Accent2 5 2 3 2" xfId="11743"/>
    <cellStyle name="40% - Accent2 5 2 3 2 2" xfId="4431"/>
    <cellStyle name="40% - Accent2 5 2 3 3" xfId="10718"/>
    <cellStyle name="40% - Accent2 5 2 3 3 2" xfId="3406"/>
    <cellStyle name="40% - Accent2 5 2 3 4" xfId="9086"/>
    <cellStyle name="40% - Accent2 5 2 3 4 2" xfId="1816"/>
    <cellStyle name="40% - Accent2 5 2 3 5" xfId="6641"/>
    <cellStyle name="40% - Accent2 5 2 4" xfId="13809"/>
    <cellStyle name="40% - Accent2 5 2 4 2" xfId="11742"/>
    <cellStyle name="40% - Accent2 5 2 4 2 2" xfId="4430"/>
    <cellStyle name="40% - Accent2 5 2 4 3" xfId="10719"/>
    <cellStyle name="40% - Accent2 5 2 4 3 2" xfId="3407"/>
    <cellStyle name="40% - Accent2 5 2 4 4" xfId="9087"/>
    <cellStyle name="40% - Accent2 5 2 4 4 2" xfId="1817"/>
    <cellStyle name="40% - Accent2 5 2 4 5" xfId="6116"/>
    <cellStyle name="40% - Accent2 5 2 5" xfId="14105"/>
    <cellStyle name="40% - Accent2 5 2 5 2" xfId="11741"/>
    <cellStyle name="40% - Accent2 5 2 5 2 2" xfId="4429"/>
    <cellStyle name="40% - Accent2 5 2 5 3" xfId="10720"/>
    <cellStyle name="40% - Accent2 5 2 5 3 2" xfId="3408"/>
    <cellStyle name="40% - Accent2 5 2 5 4" xfId="9088"/>
    <cellStyle name="40% - Accent2 5 2 5 4 2" xfId="1818"/>
    <cellStyle name="40% - Accent2 5 2 5 5" xfId="6385"/>
    <cellStyle name="40% - Accent2 5 2 6" xfId="13681"/>
    <cellStyle name="40% - Accent2 5 2 6 2" xfId="11740"/>
    <cellStyle name="40% - Accent2 5 2 6 2 2" xfId="4428"/>
    <cellStyle name="40% - Accent2 5 2 6 3" xfId="10721"/>
    <cellStyle name="40% - Accent2 5 2 6 3 2" xfId="3409"/>
    <cellStyle name="40% - Accent2 5 2 6 4" xfId="9089"/>
    <cellStyle name="40% - Accent2 5 2 6 4 2" xfId="1819"/>
    <cellStyle name="40% - Accent2 5 2 6 5" xfId="5996"/>
    <cellStyle name="40% - Accent2 5 2 7" xfId="12942"/>
    <cellStyle name="40% - Accent2 5 2 7 2" xfId="11739"/>
    <cellStyle name="40% - Accent2 5 2 7 2 2" xfId="4427"/>
    <cellStyle name="40% - Accent2 5 2 7 3" xfId="10722"/>
    <cellStyle name="40% - Accent2 5 2 7 3 2" xfId="3410"/>
    <cellStyle name="40% - Accent2 5 2 7 4" xfId="9090"/>
    <cellStyle name="40% - Accent2 5 2 7 4 2" xfId="1820"/>
    <cellStyle name="40% - Accent2 5 2 7 5" xfId="5564"/>
    <cellStyle name="40% - Accent2 5 2 8" xfId="11745"/>
    <cellStyle name="40% - Accent2 5 2 8 2" xfId="4433"/>
    <cellStyle name="40% - Accent2 5 2 9" xfId="10716"/>
    <cellStyle name="40% - Accent2 5 2 9 2" xfId="3404"/>
    <cellStyle name="40% - Accent2 5 3" xfId="15804"/>
    <cellStyle name="40% - Accent2 5 3 10" xfId="9091"/>
    <cellStyle name="40% - Accent2 5 3 10 2" xfId="1821"/>
    <cellStyle name="40% - Accent2 5 3 11" xfId="7064"/>
    <cellStyle name="40% - Accent2 5 3 2" xfId="15431"/>
    <cellStyle name="40% - Accent2 5 3 2 2" xfId="11737"/>
    <cellStyle name="40% - Accent2 5 3 2 2 2" xfId="4425"/>
    <cellStyle name="40% - Accent2 5 3 2 3" xfId="10724"/>
    <cellStyle name="40% - Accent2 5 3 2 3 2" xfId="3412"/>
    <cellStyle name="40% - Accent2 5 3 2 4" xfId="9092"/>
    <cellStyle name="40% - Accent2 5 3 2 4 2" xfId="1822"/>
    <cellStyle name="40% - Accent2 5 3 2 5" xfId="6802"/>
    <cellStyle name="40% - Accent2 5 3 3" xfId="14986"/>
    <cellStyle name="40% - Accent2 5 3 3 2" xfId="11736"/>
    <cellStyle name="40% - Accent2 5 3 3 2 2" xfId="4424"/>
    <cellStyle name="40% - Accent2 5 3 3 3" xfId="10725"/>
    <cellStyle name="40% - Accent2 5 3 3 3 2" xfId="3413"/>
    <cellStyle name="40% - Accent2 5 3 3 4" xfId="9093"/>
    <cellStyle name="40% - Accent2 5 3 3 4 2" xfId="1823"/>
    <cellStyle name="40% - Accent2 5 3 3 5" xfId="6604"/>
    <cellStyle name="40% - Accent2 5 3 4" xfId="13770"/>
    <cellStyle name="40% - Accent2 5 3 4 2" xfId="11735"/>
    <cellStyle name="40% - Accent2 5 3 4 2 2" xfId="4423"/>
    <cellStyle name="40% - Accent2 5 3 4 3" xfId="10726"/>
    <cellStyle name="40% - Accent2 5 3 4 3 2" xfId="3414"/>
    <cellStyle name="40% - Accent2 5 3 4 4" xfId="9094"/>
    <cellStyle name="40% - Accent2 5 3 4 4 2" xfId="1824"/>
    <cellStyle name="40% - Accent2 5 3 4 5" xfId="6077"/>
    <cellStyle name="40% - Accent2 5 3 5" xfId="14090"/>
    <cellStyle name="40% - Accent2 5 3 5 2" xfId="11734"/>
    <cellStyle name="40% - Accent2 5 3 5 2 2" xfId="4422"/>
    <cellStyle name="40% - Accent2 5 3 5 3" xfId="10727"/>
    <cellStyle name="40% - Accent2 5 3 5 3 2" xfId="3415"/>
    <cellStyle name="40% - Accent2 5 3 5 4" xfId="9095"/>
    <cellStyle name="40% - Accent2 5 3 5 4 2" xfId="1825"/>
    <cellStyle name="40% - Accent2 5 3 5 5" xfId="6371"/>
    <cellStyle name="40% - Accent2 5 3 6" xfId="13569"/>
    <cellStyle name="40% - Accent2 5 3 6 2" xfId="11733"/>
    <cellStyle name="40% - Accent2 5 3 6 2 2" xfId="4421"/>
    <cellStyle name="40% - Accent2 5 3 6 3" xfId="10728"/>
    <cellStyle name="40% - Accent2 5 3 6 3 2" xfId="3416"/>
    <cellStyle name="40% - Accent2 5 3 6 4" xfId="9096"/>
    <cellStyle name="40% - Accent2 5 3 6 4 2" xfId="1826"/>
    <cellStyle name="40% - Accent2 5 3 6 5" xfId="5895"/>
    <cellStyle name="40% - Accent2 5 3 7" xfId="12903"/>
    <cellStyle name="40% - Accent2 5 3 7 2" xfId="11732"/>
    <cellStyle name="40% - Accent2 5 3 7 2 2" xfId="4420"/>
    <cellStyle name="40% - Accent2 5 3 7 3" xfId="10729"/>
    <cellStyle name="40% - Accent2 5 3 7 3 2" xfId="3417"/>
    <cellStyle name="40% - Accent2 5 3 7 4" xfId="9097"/>
    <cellStyle name="40% - Accent2 5 3 7 4 2" xfId="1827"/>
    <cellStyle name="40% - Accent2 5 3 7 5" xfId="5527"/>
    <cellStyle name="40% - Accent2 5 3 8" xfId="11738"/>
    <cellStyle name="40% - Accent2 5 3 8 2" xfId="4426"/>
    <cellStyle name="40% - Accent2 5 3 9" xfId="10723"/>
    <cellStyle name="40% - Accent2 5 3 9 2" xfId="3411"/>
    <cellStyle name="40% - Accent2 5 4" xfId="15589"/>
    <cellStyle name="40% - Accent2 5 4 2" xfId="11731"/>
    <cellStyle name="40% - Accent2 5 4 2 2" xfId="4419"/>
    <cellStyle name="40% - Accent2 5 4 3" xfId="10730"/>
    <cellStyle name="40% - Accent2 5 4 3 2" xfId="3418"/>
    <cellStyle name="40% - Accent2 5 4 4" xfId="9098"/>
    <cellStyle name="40% - Accent2 5 4 4 2" xfId="1828"/>
    <cellStyle name="40% - Accent2 5 4 5" xfId="6936"/>
    <cellStyle name="40% - Accent2 5 5" xfId="15144"/>
    <cellStyle name="40% - Accent2 5 5 2" xfId="11730"/>
    <cellStyle name="40% - Accent2 5 5 2 2" xfId="4418"/>
    <cellStyle name="40% - Accent2 5 5 3" xfId="10731"/>
    <cellStyle name="40% - Accent2 5 5 3 2" xfId="3419"/>
    <cellStyle name="40% - Accent2 5 5 4" xfId="9099"/>
    <cellStyle name="40% - Accent2 5 5 4 2" xfId="1829"/>
    <cellStyle name="40% - Accent2 5 5 5" xfId="6732"/>
    <cellStyle name="40% - Accent2 5 6" xfId="14677"/>
    <cellStyle name="40% - Accent2 5 7" xfId="14578"/>
    <cellStyle name="40% - Accent2 5 8" xfId="14303"/>
    <cellStyle name="40% - Accent2 5 9" xfId="14407"/>
    <cellStyle name="40% - Accent2 6" xfId="15943"/>
    <cellStyle name="40% - Accent2 7" xfId="15929"/>
    <cellStyle name="40% - Accent2 7 10" xfId="11724"/>
    <cellStyle name="40% - Accent2 7 10 2" xfId="4412"/>
    <cellStyle name="40% - Accent2 7 11" xfId="10733"/>
    <cellStyle name="40% - Accent2 7 11 2" xfId="3421"/>
    <cellStyle name="40% - Accent2 7 12" xfId="9100"/>
    <cellStyle name="40% - Accent2 7 12 2" xfId="1830"/>
    <cellStyle name="40% - Accent2 7 13" xfId="7171"/>
    <cellStyle name="40% - Accent2 7 2" xfId="15820"/>
    <cellStyle name="40% - Accent2 7 2 10" xfId="9101"/>
    <cellStyle name="40% - Accent2 7 2 10 2" xfId="1831"/>
    <cellStyle name="40% - Accent2 7 2 11" xfId="7078"/>
    <cellStyle name="40% - Accent2 7 2 2" xfId="15447"/>
    <cellStyle name="40% - Accent2 7 2 2 2" xfId="11722"/>
    <cellStyle name="40% - Accent2 7 2 2 2 2" xfId="4410"/>
    <cellStyle name="40% - Accent2 7 2 2 3" xfId="10735"/>
    <cellStyle name="40% - Accent2 7 2 2 3 2" xfId="3423"/>
    <cellStyle name="40% - Accent2 7 2 2 4" xfId="9102"/>
    <cellStyle name="40% - Accent2 7 2 2 4 2" xfId="1832"/>
    <cellStyle name="40% - Accent2 7 2 2 5" xfId="6816"/>
    <cellStyle name="40% - Accent2 7 2 3" xfId="15000"/>
    <cellStyle name="40% - Accent2 7 2 3 2" xfId="11721"/>
    <cellStyle name="40% - Accent2 7 2 3 2 2" xfId="4409"/>
    <cellStyle name="40% - Accent2 7 2 3 3" xfId="10736"/>
    <cellStyle name="40% - Accent2 7 2 3 3 2" xfId="3424"/>
    <cellStyle name="40% - Accent2 7 2 3 4" xfId="9103"/>
    <cellStyle name="40% - Accent2 7 2 3 4 2" xfId="1833"/>
    <cellStyle name="40% - Accent2 7 2 3 5" xfId="6618"/>
    <cellStyle name="40% - Accent2 7 2 4" xfId="13786"/>
    <cellStyle name="40% - Accent2 7 2 4 2" xfId="11720"/>
    <cellStyle name="40% - Accent2 7 2 4 2 2" xfId="4408"/>
    <cellStyle name="40% - Accent2 7 2 4 3" xfId="10737"/>
    <cellStyle name="40% - Accent2 7 2 4 3 2" xfId="3425"/>
    <cellStyle name="40% - Accent2 7 2 4 4" xfId="9104"/>
    <cellStyle name="40% - Accent2 7 2 4 4 2" xfId="1834"/>
    <cellStyle name="40% - Accent2 7 2 4 5" xfId="6093"/>
    <cellStyle name="40% - Accent2 7 2 5" xfId="13919"/>
    <cellStyle name="40% - Accent2 7 2 5 2" xfId="11719"/>
    <cellStyle name="40% - Accent2 7 2 5 2 2" xfId="4407"/>
    <cellStyle name="40% - Accent2 7 2 5 3" xfId="10738"/>
    <cellStyle name="40% - Accent2 7 2 5 3 2" xfId="3426"/>
    <cellStyle name="40% - Accent2 7 2 5 4" xfId="9105"/>
    <cellStyle name="40% - Accent2 7 2 5 4 2" xfId="1835"/>
    <cellStyle name="40% - Accent2 7 2 5 5" xfId="6221"/>
    <cellStyle name="40% - Accent2 7 2 6" xfId="13609"/>
    <cellStyle name="40% - Accent2 7 2 6 2" xfId="11718"/>
    <cellStyle name="40% - Accent2 7 2 6 2 2" xfId="4406"/>
    <cellStyle name="40% - Accent2 7 2 6 3" xfId="10739"/>
    <cellStyle name="40% - Accent2 7 2 6 3 2" xfId="3427"/>
    <cellStyle name="40% - Accent2 7 2 6 4" xfId="9106"/>
    <cellStyle name="40% - Accent2 7 2 6 4 2" xfId="1836"/>
    <cellStyle name="40% - Accent2 7 2 6 5" xfId="5929"/>
    <cellStyle name="40% - Accent2 7 2 7" xfId="12919"/>
    <cellStyle name="40% - Accent2 7 2 7 2" xfId="11717"/>
    <cellStyle name="40% - Accent2 7 2 7 2 2" xfId="4405"/>
    <cellStyle name="40% - Accent2 7 2 7 3" xfId="10740"/>
    <cellStyle name="40% - Accent2 7 2 7 3 2" xfId="3428"/>
    <cellStyle name="40% - Accent2 7 2 7 4" xfId="9107"/>
    <cellStyle name="40% - Accent2 7 2 7 4 2" xfId="1837"/>
    <cellStyle name="40% - Accent2 7 2 7 5" xfId="5541"/>
    <cellStyle name="40% - Accent2 7 2 8" xfId="11723"/>
    <cellStyle name="40% - Accent2 7 2 8 2" xfId="4411"/>
    <cellStyle name="40% - Accent2 7 2 9" xfId="10734"/>
    <cellStyle name="40% - Accent2 7 2 9 2" xfId="3422"/>
    <cellStyle name="40% - Accent2 7 3" xfId="15788"/>
    <cellStyle name="40% - Accent2 7 3 10" xfId="9108"/>
    <cellStyle name="40% - Accent2 7 3 10 2" xfId="1838"/>
    <cellStyle name="40% - Accent2 7 3 11" xfId="7048"/>
    <cellStyle name="40% - Accent2 7 3 2" xfId="15415"/>
    <cellStyle name="40% - Accent2 7 3 2 2" xfId="11715"/>
    <cellStyle name="40% - Accent2 7 3 2 2 2" xfId="4403"/>
    <cellStyle name="40% - Accent2 7 3 2 3" xfId="10742"/>
    <cellStyle name="40% - Accent2 7 3 2 3 2" xfId="3430"/>
    <cellStyle name="40% - Accent2 7 3 2 4" xfId="9109"/>
    <cellStyle name="40% - Accent2 7 3 2 4 2" xfId="1839"/>
    <cellStyle name="40% - Accent2 7 3 2 5" xfId="6786"/>
    <cellStyle name="40% - Accent2 7 3 3" xfId="14970"/>
    <cellStyle name="40% - Accent2 7 3 3 2" xfId="11714"/>
    <cellStyle name="40% - Accent2 7 3 3 2 2" xfId="4402"/>
    <cellStyle name="40% - Accent2 7 3 3 3" xfId="10743"/>
    <cellStyle name="40% - Accent2 7 3 3 3 2" xfId="3431"/>
    <cellStyle name="40% - Accent2 7 3 3 4" xfId="9110"/>
    <cellStyle name="40% - Accent2 7 3 3 4 2" xfId="1840"/>
    <cellStyle name="40% - Accent2 7 3 3 5" xfId="6588"/>
    <cellStyle name="40% - Accent2 7 3 4" xfId="13754"/>
    <cellStyle name="40% - Accent2 7 3 4 2" xfId="11713"/>
    <cellStyle name="40% - Accent2 7 3 4 2 2" xfId="4401"/>
    <cellStyle name="40% - Accent2 7 3 4 3" xfId="10744"/>
    <cellStyle name="40% - Accent2 7 3 4 3 2" xfId="3432"/>
    <cellStyle name="40% - Accent2 7 3 4 4" xfId="9111"/>
    <cellStyle name="40% - Accent2 7 3 4 4 2" xfId="1841"/>
    <cellStyle name="40% - Accent2 7 3 4 5" xfId="6061"/>
    <cellStyle name="40% - Accent2 7 3 5" xfId="13531"/>
    <cellStyle name="40% - Accent2 7 3 5 2" xfId="11712"/>
    <cellStyle name="40% - Accent2 7 3 5 2 2" xfId="4400"/>
    <cellStyle name="40% - Accent2 7 3 5 3" xfId="10745"/>
    <cellStyle name="40% - Accent2 7 3 5 3 2" xfId="3433"/>
    <cellStyle name="40% - Accent2 7 3 5 4" xfId="9112"/>
    <cellStyle name="40% - Accent2 7 3 5 4 2" xfId="1842"/>
    <cellStyle name="40% - Accent2 7 3 5 5" xfId="5863"/>
    <cellStyle name="40% - Accent2 7 3 6" xfId="13417"/>
    <cellStyle name="40% - Accent2 7 3 6 2" xfId="11711"/>
    <cellStyle name="40% - Accent2 7 3 6 2 2" xfId="4399"/>
    <cellStyle name="40% - Accent2 7 3 6 3" xfId="10746"/>
    <cellStyle name="40% - Accent2 7 3 6 3 2" xfId="3434"/>
    <cellStyle name="40% - Accent2 7 3 6 4" xfId="9113"/>
    <cellStyle name="40% - Accent2 7 3 6 4 2" xfId="1843"/>
    <cellStyle name="40% - Accent2 7 3 6 5" xfId="5771"/>
    <cellStyle name="40% - Accent2 7 3 7" xfId="12887"/>
    <cellStyle name="40% - Accent2 7 3 7 2" xfId="11710"/>
    <cellStyle name="40% - Accent2 7 3 7 2 2" xfId="4398"/>
    <cellStyle name="40% - Accent2 7 3 7 3" xfId="10747"/>
    <cellStyle name="40% - Accent2 7 3 7 3 2" xfId="3435"/>
    <cellStyle name="40% - Accent2 7 3 7 4" xfId="9114"/>
    <cellStyle name="40% - Accent2 7 3 7 4 2" xfId="1844"/>
    <cellStyle name="40% - Accent2 7 3 7 5" xfId="5511"/>
    <cellStyle name="40% - Accent2 7 3 8" xfId="11716"/>
    <cellStyle name="40% - Accent2 7 3 8 2" xfId="4404"/>
    <cellStyle name="40% - Accent2 7 3 9" xfId="10741"/>
    <cellStyle name="40% - Accent2 7 3 9 2" xfId="3429"/>
    <cellStyle name="40% - Accent2 7 4" xfId="15551"/>
    <cellStyle name="40% - Accent2 7 4 2" xfId="11709"/>
    <cellStyle name="40% - Accent2 7 4 2 2" xfId="4397"/>
    <cellStyle name="40% - Accent2 7 4 3" xfId="10748"/>
    <cellStyle name="40% - Accent2 7 4 3 2" xfId="3436"/>
    <cellStyle name="40% - Accent2 7 4 4" xfId="9115"/>
    <cellStyle name="40% - Accent2 7 4 4 2" xfId="1845"/>
    <cellStyle name="40% - Accent2 7 4 5" xfId="6914"/>
    <cellStyle name="40% - Accent2 7 5" xfId="15109"/>
    <cellStyle name="40% - Accent2 7 5 2" xfId="11708"/>
    <cellStyle name="40% - Accent2 7 5 2 2" xfId="4396"/>
    <cellStyle name="40% - Accent2 7 5 3" xfId="10749"/>
    <cellStyle name="40% - Accent2 7 5 3 2" xfId="3437"/>
    <cellStyle name="40% - Accent2 7 5 4" xfId="9116"/>
    <cellStyle name="40% - Accent2 7 5 4 2" xfId="1846"/>
    <cellStyle name="40% - Accent2 7 5 5" xfId="6716"/>
    <cellStyle name="40% - Accent2 7 6" xfId="13900"/>
    <cellStyle name="40% - Accent2 7 6 2" xfId="11707"/>
    <cellStyle name="40% - Accent2 7 6 2 2" xfId="4395"/>
    <cellStyle name="40% - Accent2 7 6 3" xfId="10750"/>
    <cellStyle name="40% - Accent2 7 6 3 2" xfId="3438"/>
    <cellStyle name="40% - Accent2 7 6 4" xfId="9117"/>
    <cellStyle name="40% - Accent2 7 6 4 2" xfId="1847"/>
    <cellStyle name="40% - Accent2 7 6 5" xfId="6205"/>
    <cellStyle name="40% - Accent2 7 7" xfId="13565"/>
    <cellStyle name="40% - Accent2 7 7 2" xfId="11706"/>
    <cellStyle name="40% - Accent2 7 7 2 2" xfId="4394"/>
    <cellStyle name="40% - Accent2 7 7 3" xfId="10751"/>
    <cellStyle name="40% - Accent2 7 7 3 2" xfId="3439"/>
    <cellStyle name="40% - Accent2 7 7 4" xfId="9118"/>
    <cellStyle name="40% - Accent2 7 7 4 2" xfId="1848"/>
    <cellStyle name="40% - Accent2 7 7 5" xfId="5891"/>
    <cellStyle name="40% - Accent2 7 8" xfId="13430"/>
    <cellStyle name="40% - Accent2 7 8 2" xfId="11705"/>
    <cellStyle name="40% - Accent2 7 8 2 2" xfId="4393"/>
    <cellStyle name="40% - Accent2 7 8 3" xfId="10752"/>
    <cellStyle name="40% - Accent2 7 8 3 2" xfId="3440"/>
    <cellStyle name="40% - Accent2 7 8 4" xfId="9119"/>
    <cellStyle name="40% - Accent2 7 8 4 2" xfId="1849"/>
    <cellStyle name="40% - Accent2 7 8 5" xfId="5779"/>
    <cellStyle name="40% - Accent2 7 9" xfId="13024"/>
    <cellStyle name="40% - Accent2 7 9 2" xfId="11704"/>
    <cellStyle name="40% - Accent2 7 9 2 2" xfId="4392"/>
    <cellStyle name="40% - Accent2 7 9 3" xfId="10753"/>
    <cellStyle name="40% - Accent2 7 9 3 2" xfId="3441"/>
    <cellStyle name="40% - Accent2 7 9 4" xfId="9120"/>
    <cellStyle name="40% - Accent2 7 9 4 2" xfId="1850"/>
    <cellStyle name="40% - Accent2 7 9 5" xfId="5639"/>
    <cellStyle name="40% - Accent2 8" xfId="15904"/>
    <cellStyle name="40% - Accent2 8 10" xfId="9121"/>
    <cellStyle name="40% - Accent2 8 10 2" xfId="1851"/>
    <cellStyle name="40% - Accent2 8 11" xfId="7152"/>
    <cellStyle name="40% - Accent2 8 2" xfId="15528"/>
    <cellStyle name="40% - Accent2 8 2 2" xfId="11702"/>
    <cellStyle name="40% - Accent2 8 2 2 2" xfId="4390"/>
    <cellStyle name="40% - Accent2 8 2 3" xfId="10755"/>
    <cellStyle name="40% - Accent2 8 2 3 2" xfId="3443"/>
    <cellStyle name="40% - Accent2 8 2 4" xfId="9122"/>
    <cellStyle name="40% - Accent2 8 2 4 2" xfId="1852"/>
    <cellStyle name="40% - Accent2 8 2 5" xfId="6892"/>
    <cellStyle name="40% - Accent2 8 3" xfId="15086"/>
    <cellStyle name="40% - Accent2 8 3 2" xfId="11701"/>
    <cellStyle name="40% - Accent2 8 3 2 2" xfId="4389"/>
    <cellStyle name="40% - Accent2 8 3 3" xfId="10756"/>
    <cellStyle name="40% - Accent2 8 3 3 2" xfId="3444"/>
    <cellStyle name="40% - Accent2 8 3 4" xfId="9123"/>
    <cellStyle name="40% - Accent2 8 3 4 2" xfId="1853"/>
    <cellStyle name="40% - Accent2 8 3 5" xfId="6696"/>
    <cellStyle name="40% - Accent2 8 4" xfId="13874"/>
    <cellStyle name="40% - Accent2 8 4 2" xfId="11700"/>
    <cellStyle name="40% - Accent2 8 4 2 2" xfId="4388"/>
    <cellStyle name="40% - Accent2 8 4 3" xfId="10757"/>
    <cellStyle name="40% - Accent2 8 4 3 2" xfId="3445"/>
    <cellStyle name="40% - Accent2 8 4 4" xfId="9124"/>
    <cellStyle name="40% - Accent2 8 4 4 2" xfId="1854"/>
    <cellStyle name="40% - Accent2 8 4 5" xfId="6179"/>
    <cellStyle name="40% - Accent2 8 5" xfId="14036"/>
    <cellStyle name="40% - Accent2 8 5 2" xfId="11699"/>
    <cellStyle name="40% - Accent2 8 5 2 2" xfId="4387"/>
    <cellStyle name="40% - Accent2 8 5 3" xfId="10758"/>
    <cellStyle name="40% - Accent2 8 5 3 2" xfId="3446"/>
    <cellStyle name="40% - Accent2 8 5 4" xfId="9125"/>
    <cellStyle name="40% - Accent2 8 5 4 2" xfId="1855"/>
    <cellStyle name="40% - Accent2 8 5 5" xfId="6319"/>
    <cellStyle name="40% - Accent2 8 6" xfId="13556"/>
    <cellStyle name="40% - Accent2 8 6 2" xfId="11698"/>
    <cellStyle name="40% - Accent2 8 6 2 2" xfId="4386"/>
    <cellStyle name="40% - Accent2 8 6 3" xfId="10759"/>
    <cellStyle name="40% - Accent2 8 6 3 2" xfId="3447"/>
    <cellStyle name="40% - Accent2 8 6 4" xfId="9126"/>
    <cellStyle name="40% - Accent2 8 6 4 2" xfId="1856"/>
    <cellStyle name="40% - Accent2 8 6 5" xfId="5884"/>
    <cellStyle name="40% - Accent2 8 7" xfId="13001"/>
    <cellStyle name="40% - Accent2 8 7 2" xfId="11697"/>
    <cellStyle name="40% - Accent2 8 7 2 2" xfId="4385"/>
    <cellStyle name="40% - Accent2 8 7 3" xfId="10760"/>
    <cellStyle name="40% - Accent2 8 7 3 2" xfId="3448"/>
    <cellStyle name="40% - Accent2 8 7 4" xfId="9127"/>
    <cellStyle name="40% - Accent2 8 7 4 2" xfId="1857"/>
    <cellStyle name="40% - Accent2 8 7 5" xfId="5619"/>
    <cellStyle name="40% - Accent2 8 8" xfId="11703"/>
    <cellStyle name="40% - Accent2 8 8 2" xfId="4391"/>
    <cellStyle name="40% - Accent2 8 9" xfId="10754"/>
    <cellStyle name="40% - Accent2 8 9 2" xfId="3442"/>
    <cellStyle name="40% - Accent2 9" xfId="15831"/>
    <cellStyle name="40% - Accent2 9 10" xfId="9128"/>
    <cellStyle name="40% - Accent2 9 10 2" xfId="1858"/>
    <cellStyle name="40% - Accent2 9 11" xfId="7089"/>
    <cellStyle name="40% - Accent2 9 2" xfId="15459"/>
    <cellStyle name="40% - Accent2 9 2 2" xfId="11695"/>
    <cellStyle name="40% - Accent2 9 2 2 2" xfId="4383"/>
    <cellStyle name="40% - Accent2 9 2 3" xfId="10762"/>
    <cellStyle name="40% - Accent2 9 2 3 2" xfId="3450"/>
    <cellStyle name="40% - Accent2 9 2 4" xfId="9129"/>
    <cellStyle name="40% - Accent2 9 2 4 2" xfId="1859"/>
    <cellStyle name="40% - Accent2 9 2 5" xfId="6828"/>
    <cellStyle name="40% - Accent2 9 3" xfId="15013"/>
    <cellStyle name="40% - Accent2 9 3 2" xfId="11694"/>
    <cellStyle name="40% - Accent2 9 3 2 2" xfId="4382"/>
    <cellStyle name="40% - Accent2 9 3 3" xfId="10763"/>
    <cellStyle name="40% - Accent2 9 3 3 2" xfId="3451"/>
    <cellStyle name="40% - Accent2 9 3 4" xfId="9130"/>
    <cellStyle name="40% - Accent2 9 3 4 2" xfId="1860"/>
    <cellStyle name="40% - Accent2 9 3 5" xfId="6631"/>
    <cellStyle name="40% - Accent2 9 4" xfId="13799"/>
    <cellStyle name="40% - Accent2 9 4 2" xfId="11693"/>
    <cellStyle name="40% - Accent2 9 4 2 2" xfId="4381"/>
    <cellStyle name="40% - Accent2 9 4 3" xfId="10764"/>
    <cellStyle name="40% - Accent2 9 4 3 2" xfId="3452"/>
    <cellStyle name="40% - Accent2 9 4 4" xfId="9131"/>
    <cellStyle name="40% - Accent2 9 4 4 2" xfId="1861"/>
    <cellStyle name="40% - Accent2 9 4 5" xfId="6106"/>
    <cellStyle name="40% - Accent2 9 5" xfId="14072"/>
    <cellStyle name="40% - Accent2 9 5 2" xfId="11692"/>
    <cellStyle name="40% - Accent2 9 5 2 2" xfId="4380"/>
    <cellStyle name="40% - Accent2 9 5 3" xfId="10765"/>
    <cellStyle name="40% - Accent2 9 5 3 2" xfId="3453"/>
    <cellStyle name="40% - Accent2 9 5 4" xfId="9132"/>
    <cellStyle name="40% - Accent2 9 5 4 2" xfId="1862"/>
    <cellStyle name="40% - Accent2 9 5 5" xfId="6353"/>
    <cellStyle name="40% - Accent2 9 6" xfId="13682"/>
    <cellStyle name="40% - Accent2 9 6 2" xfId="11691"/>
    <cellStyle name="40% - Accent2 9 6 2 2" xfId="4379"/>
    <cellStyle name="40% - Accent2 9 6 3" xfId="10766"/>
    <cellStyle name="40% - Accent2 9 6 3 2" xfId="3454"/>
    <cellStyle name="40% - Accent2 9 6 4" xfId="9133"/>
    <cellStyle name="40% - Accent2 9 6 4 2" xfId="1863"/>
    <cellStyle name="40% - Accent2 9 6 5" xfId="5997"/>
    <cellStyle name="40% - Accent2 9 7" xfId="12932"/>
    <cellStyle name="40% - Accent2 9 7 2" xfId="11690"/>
    <cellStyle name="40% - Accent2 9 7 2 2" xfId="4378"/>
    <cellStyle name="40% - Accent2 9 7 3" xfId="10767"/>
    <cellStyle name="40% - Accent2 9 7 3 2" xfId="3455"/>
    <cellStyle name="40% - Accent2 9 7 4" xfId="9134"/>
    <cellStyle name="40% - Accent2 9 7 4 2" xfId="1864"/>
    <cellStyle name="40% - Accent2 9 7 5" xfId="5554"/>
    <cellStyle name="40% - Accent2 9 8" xfId="11696"/>
    <cellStyle name="40% - Accent2 9 8 2" xfId="4384"/>
    <cellStyle name="40% - Accent2 9 9" xfId="10761"/>
    <cellStyle name="40% - Accent2 9 9 2" xfId="3449"/>
    <cellStyle name="40% - Accent3" xfId="16452" builtinId="39" customBuiltin="1"/>
    <cellStyle name="40% - Accent3 10" xfId="15760"/>
    <cellStyle name="40% - Accent3 10 10" xfId="9136"/>
    <cellStyle name="40% - Accent3 10 10 2" xfId="1866"/>
    <cellStyle name="40% - Accent3 10 11" xfId="7020"/>
    <cellStyle name="40% - Accent3 10 2" xfId="15390"/>
    <cellStyle name="40% - Accent3 10 2 2" xfId="11687"/>
    <cellStyle name="40% - Accent3 10 2 2 2" xfId="4375"/>
    <cellStyle name="40% - Accent3 10 2 3" xfId="10770"/>
    <cellStyle name="40% - Accent3 10 2 3 2" xfId="3458"/>
    <cellStyle name="40% - Accent3 10 2 4" xfId="9137"/>
    <cellStyle name="40% - Accent3 10 2 4 2" xfId="1867"/>
    <cellStyle name="40% - Accent3 10 2 5" xfId="6761"/>
    <cellStyle name="40% - Accent3 10 3" xfId="14942"/>
    <cellStyle name="40% - Accent3 10 3 2" xfId="11686"/>
    <cellStyle name="40% - Accent3 10 3 2 2" xfId="4374"/>
    <cellStyle name="40% - Accent3 10 3 3" xfId="10771"/>
    <cellStyle name="40% - Accent3 10 3 3 2" xfId="3459"/>
    <cellStyle name="40% - Accent3 10 3 4" xfId="9138"/>
    <cellStyle name="40% - Accent3 10 3 4 2" xfId="1868"/>
    <cellStyle name="40% - Accent3 10 3 5" xfId="6560"/>
    <cellStyle name="40% - Accent3 10 4" xfId="13726"/>
    <cellStyle name="40% - Accent3 10 4 2" xfId="11685"/>
    <cellStyle name="40% - Accent3 10 4 2 2" xfId="4373"/>
    <cellStyle name="40% - Accent3 10 4 3" xfId="10772"/>
    <cellStyle name="40% - Accent3 10 4 3 2" xfId="3460"/>
    <cellStyle name="40% - Accent3 10 4 4" xfId="9139"/>
    <cellStyle name="40% - Accent3 10 4 4 2" xfId="1869"/>
    <cellStyle name="40% - Accent3 10 4 5" xfId="6033"/>
    <cellStyle name="40% - Accent3 10 5" xfId="13503"/>
    <cellStyle name="40% - Accent3 10 5 2" xfId="11684"/>
    <cellStyle name="40% - Accent3 10 5 2 2" xfId="4372"/>
    <cellStyle name="40% - Accent3 10 5 3" xfId="10773"/>
    <cellStyle name="40% - Accent3 10 5 3 2" xfId="3461"/>
    <cellStyle name="40% - Accent3 10 5 4" xfId="9140"/>
    <cellStyle name="40% - Accent3 10 5 4 2" xfId="1870"/>
    <cellStyle name="40% - Accent3 10 5 5" xfId="5835"/>
    <cellStyle name="40% - Accent3 10 6" xfId="13389"/>
    <cellStyle name="40% - Accent3 10 6 2" xfId="11683"/>
    <cellStyle name="40% - Accent3 10 6 2 2" xfId="4371"/>
    <cellStyle name="40% - Accent3 10 6 3" xfId="10774"/>
    <cellStyle name="40% - Accent3 10 6 3 2" xfId="3462"/>
    <cellStyle name="40% - Accent3 10 6 4" xfId="9141"/>
    <cellStyle name="40% - Accent3 10 6 4 2" xfId="1871"/>
    <cellStyle name="40% - Accent3 10 6 5" xfId="5743"/>
    <cellStyle name="40% - Accent3 10 7" xfId="12859"/>
    <cellStyle name="40% - Accent3 10 7 2" xfId="11682"/>
    <cellStyle name="40% - Accent3 10 7 2 2" xfId="4370"/>
    <cellStyle name="40% - Accent3 10 7 3" xfId="10775"/>
    <cellStyle name="40% - Accent3 10 7 3 2" xfId="3463"/>
    <cellStyle name="40% - Accent3 10 7 4" xfId="9142"/>
    <cellStyle name="40% - Accent3 10 7 4 2" xfId="1872"/>
    <cellStyle name="40% - Accent3 10 7 5" xfId="5483"/>
    <cellStyle name="40% - Accent3 10 8" xfId="11688"/>
    <cellStyle name="40% - Accent3 10 8 2" xfId="4376"/>
    <cellStyle name="40% - Accent3 10 9" xfId="10769"/>
    <cellStyle name="40% - Accent3 10 9 2" xfId="3457"/>
    <cellStyle name="40% - Accent3 11" xfId="15750"/>
    <cellStyle name="40% - Accent3 11 10" xfId="9143"/>
    <cellStyle name="40% - Accent3 11 10 2" xfId="1873"/>
    <cellStyle name="40% - Accent3 11 11" xfId="7010"/>
    <cellStyle name="40% - Accent3 11 2" xfId="15380"/>
    <cellStyle name="40% - Accent3 11 2 2" xfId="11680"/>
    <cellStyle name="40% - Accent3 11 2 2 2" xfId="4368"/>
    <cellStyle name="40% - Accent3 11 2 3" xfId="10777"/>
    <cellStyle name="40% - Accent3 11 2 3 2" xfId="3465"/>
    <cellStyle name="40% - Accent3 11 2 4" xfId="9144"/>
    <cellStyle name="40% - Accent3 11 2 4 2" xfId="1874"/>
    <cellStyle name="40% - Accent3 11 2 5" xfId="6751"/>
    <cellStyle name="40% - Accent3 11 3" xfId="14932"/>
    <cellStyle name="40% - Accent3 11 3 2" xfId="11679"/>
    <cellStyle name="40% - Accent3 11 3 2 2" xfId="4367"/>
    <cellStyle name="40% - Accent3 11 3 3" xfId="10778"/>
    <cellStyle name="40% - Accent3 11 3 3 2" xfId="3466"/>
    <cellStyle name="40% - Accent3 11 3 4" xfId="9145"/>
    <cellStyle name="40% - Accent3 11 3 4 2" xfId="1875"/>
    <cellStyle name="40% - Accent3 11 3 5" xfId="6550"/>
    <cellStyle name="40% - Accent3 11 4" xfId="13716"/>
    <cellStyle name="40% - Accent3 11 4 2" xfId="11678"/>
    <cellStyle name="40% - Accent3 11 4 2 2" xfId="4366"/>
    <cellStyle name="40% - Accent3 11 4 3" xfId="10779"/>
    <cellStyle name="40% - Accent3 11 4 3 2" xfId="3467"/>
    <cellStyle name="40% - Accent3 11 4 4" xfId="9146"/>
    <cellStyle name="40% - Accent3 11 4 4 2" xfId="1876"/>
    <cellStyle name="40% - Accent3 11 4 5" xfId="6023"/>
    <cellStyle name="40% - Accent3 11 5" xfId="13493"/>
    <cellStyle name="40% - Accent3 11 5 2" xfId="11677"/>
    <cellStyle name="40% - Accent3 11 5 2 2" xfId="4365"/>
    <cellStyle name="40% - Accent3 11 5 3" xfId="10780"/>
    <cellStyle name="40% - Accent3 11 5 3 2" xfId="3468"/>
    <cellStyle name="40% - Accent3 11 5 4" xfId="9147"/>
    <cellStyle name="40% - Accent3 11 5 4 2" xfId="1877"/>
    <cellStyle name="40% - Accent3 11 5 5" xfId="5825"/>
    <cellStyle name="40% - Accent3 11 6" xfId="13379"/>
    <cellStyle name="40% - Accent3 11 6 2" xfId="11676"/>
    <cellStyle name="40% - Accent3 11 6 2 2" xfId="4364"/>
    <cellStyle name="40% - Accent3 11 6 3" xfId="10781"/>
    <cellStyle name="40% - Accent3 11 6 3 2" xfId="3469"/>
    <cellStyle name="40% - Accent3 11 6 4" xfId="9148"/>
    <cellStyle name="40% - Accent3 11 6 4 2" xfId="1878"/>
    <cellStyle name="40% - Accent3 11 6 5" xfId="5733"/>
    <cellStyle name="40% - Accent3 11 7" xfId="12849"/>
    <cellStyle name="40% - Accent3 11 7 2" xfId="11675"/>
    <cellStyle name="40% - Accent3 11 7 2 2" xfId="4363"/>
    <cellStyle name="40% - Accent3 11 7 3" xfId="10782"/>
    <cellStyle name="40% - Accent3 11 7 3 2" xfId="3470"/>
    <cellStyle name="40% - Accent3 11 7 4" xfId="9149"/>
    <cellStyle name="40% - Accent3 11 7 4 2" xfId="1879"/>
    <cellStyle name="40% - Accent3 11 7 5" xfId="5473"/>
    <cellStyle name="40% - Accent3 11 8" xfId="11681"/>
    <cellStyle name="40% - Accent3 11 8 2" xfId="4369"/>
    <cellStyle name="40% - Accent3 11 9" xfId="10776"/>
    <cellStyle name="40% - Accent3 11 9 2" xfId="3464"/>
    <cellStyle name="40% - Accent3 12" xfId="15741"/>
    <cellStyle name="40% - Accent3 12 10" xfId="9150"/>
    <cellStyle name="40% - Accent3 12 10 2" xfId="1880"/>
    <cellStyle name="40% - Accent3 12 11" xfId="7001"/>
    <cellStyle name="40% - Accent3 12 2" xfId="15371"/>
    <cellStyle name="40% - Accent3 12 2 2" xfId="11673"/>
    <cellStyle name="40% - Accent3 12 2 2 2" xfId="4361"/>
    <cellStyle name="40% - Accent3 12 2 3" xfId="10784"/>
    <cellStyle name="40% - Accent3 12 2 3 2" xfId="3472"/>
    <cellStyle name="40% - Accent3 12 2 4" xfId="9151"/>
    <cellStyle name="40% - Accent3 12 2 4 2" xfId="1881"/>
    <cellStyle name="40% - Accent3 12 2 5" xfId="6742"/>
    <cellStyle name="40% - Accent3 12 3" xfId="14923"/>
    <cellStyle name="40% - Accent3 12 3 2" xfId="11672"/>
    <cellStyle name="40% - Accent3 12 3 2 2" xfId="4360"/>
    <cellStyle name="40% - Accent3 12 3 3" xfId="10785"/>
    <cellStyle name="40% - Accent3 12 3 3 2" xfId="3473"/>
    <cellStyle name="40% - Accent3 12 3 4" xfId="9152"/>
    <cellStyle name="40% - Accent3 12 3 4 2" xfId="1882"/>
    <cellStyle name="40% - Accent3 12 3 5" xfId="6541"/>
    <cellStyle name="40% - Accent3 12 4" xfId="13707"/>
    <cellStyle name="40% - Accent3 12 4 2" xfId="11671"/>
    <cellStyle name="40% - Accent3 12 4 2 2" xfId="4359"/>
    <cellStyle name="40% - Accent3 12 4 3" xfId="10786"/>
    <cellStyle name="40% - Accent3 12 4 3 2" xfId="3474"/>
    <cellStyle name="40% - Accent3 12 4 4" xfId="9153"/>
    <cellStyle name="40% - Accent3 12 4 4 2" xfId="1883"/>
    <cellStyle name="40% - Accent3 12 4 5" xfId="6014"/>
    <cellStyle name="40% - Accent3 12 5" xfId="13484"/>
    <cellStyle name="40% - Accent3 12 5 2" xfId="11670"/>
    <cellStyle name="40% - Accent3 12 5 2 2" xfId="4358"/>
    <cellStyle name="40% - Accent3 12 5 3" xfId="10787"/>
    <cellStyle name="40% - Accent3 12 5 3 2" xfId="3475"/>
    <cellStyle name="40% - Accent3 12 5 4" xfId="9154"/>
    <cellStyle name="40% - Accent3 12 5 4 2" xfId="1884"/>
    <cellStyle name="40% - Accent3 12 5 5" xfId="5816"/>
    <cellStyle name="40% - Accent3 12 6" xfId="13370"/>
    <cellStyle name="40% - Accent3 12 6 2" xfId="11669"/>
    <cellStyle name="40% - Accent3 12 6 2 2" xfId="4357"/>
    <cellStyle name="40% - Accent3 12 6 3" xfId="10788"/>
    <cellStyle name="40% - Accent3 12 6 3 2" xfId="3476"/>
    <cellStyle name="40% - Accent3 12 6 4" xfId="9155"/>
    <cellStyle name="40% - Accent3 12 6 4 2" xfId="1885"/>
    <cellStyle name="40% - Accent3 12 6 5" xfId="5724"/>
    <cellStyle name="40% - Accent3 12 7" xfId="12840"/>
    <cellStyle name="40% - Accent3 12 7 2" xfId="11668"/>
    <cellStyle name="40% - Accent3 12 7 2 2" xfId="4356"/>
    <cellStyle name="40% - Accent3 12 7 3" xfId="10789"/>
    <cellStyle name="40% - Accent3 12 7 3 2" xfId="3477"/>
    <cellStyle name="40% - Accent3 12 7 4" xfId="9156"/>
    <cellStyle name="40% - Accent3 12 7 4 2" xfId="1886"/>
    <cellStyle name="40% - Accent3 12 7 5" xfId="5464"/>
    <cellStyle name="40% - Accent3 12 8" xfId="11674"/>
    <cellStyle name="40% - Accent3 12 8 2" xfId="4362"/>
    <cellStyle name="40% - Accent3 12 9" xfId="10783"/>
    <cellStyle name="40% - Accent3 12 9 2" xfId="3471"/>
    <cellStyle name="40% - Accent3 13" xfId="15720"/>
    <cellStyle name="40% - Accent3 13 2" xfId="11667"/>
    <cellStyle name="40% - Accent3 13 2 2" xfId="4355"/>
    <cellStyle name="40% - Accent3 13 3" xfId="10790"/>
    <cellStyle name="40% - Accent3 13 3 2" xfId="3478"/>
    <cellStyle name="40% - Accent3 13 4" xfId="9157"/>
    <cellStyle name="40% - Accent3 13 4 2" xfId="1887"/>
    <cellStyle name="40% - Accent3 13 5" xfId="6984"/>
    <cellStyle name="40% - Accent3 14" xfId="15607"/>
    <cellStyle name="40% - Accent3 14 2" xfId="11666"/>
    <cellStyle name="40% - Accent3 14 2 2" xfId="4354"/>
    <cellStyle name="40% - Accent3 14 3" xfId="10791"/>
    <cellStyle name="40% - Accent3 14 3 2" xfId="3479"/>
    <cellStyle name="40% - Accent3 14 4" xfId="9158"/>
    <cellStyle name="40% - Accent3 14 4 2" xfId="1888"/>
    <cellStyle name="40% - Accent3 14 5" xfId="6945"/>
    <cellStyle name="40% - Accent3 15" xfId="15677"/>
    <cellStyle name="40% - Accent3 16" xfId="14866"/>
    <cellStyle name="40% - Accent3 17" xfId="14886"/>
    <cellStyle name="40% - Accent3 18" xfId="15670"/>
    <cellStyle name="40% - Accent3 19" xfId="14828"/>
    <cellStyle name="40% - Accent3 2" xfId="16100"/>
    <cellStyle name="40% - Accent3 2 2" xfId="14675"/>
    <cellStyle name="40% - Accent3 2 3" xfId="14674"/>
    <cellStyle name="40% - Accent3 20" xfId="14787"/>
    <cellStyle name="40% - Accent3 21" xfId="14676"/>
    <cellStyle name="40% - Accent3 21 2" xfId="11656"/>
    <cellStyle name="40% - Accent3 21 2 2" xfId="4344"/>
    <cellStyle name="40% - Accent3 21 3" xfId="10801"/>
    <cellStyle name="40% - Accent3 21 3 2" xfId="3489"/>
    <cellStyle name="40% - Accent3 21 4" xfId="9159"/>
    <cellStyle name="40% - Accent3 21 4 2" xfId="1889"/>
    <cellStyle name="40% - Accent3 21 5" xfId="6517"/>
    <cellStyle name="40% - Accent3 22" xfId="14581"/>
    <cellStyle name="40% - Accent3 22 2" xfId="11655"/>
    <cellStyle name="40% - Accent3 22 2 2" xfId="4343"/>
    <cellStyle name="40% - Accent3 22 3" xfId="10802"/>
    <cellStyle name="40% - Accent3 22 3 2" xfId="3490"/>
    <cellStyle name="40% - Accent3 22 4" xfId="9160"/>
    <cellStyle name="40% - Accent3 22 4 2" xfId="1890"/>
    <cellStyle name="40% - Accent3 22 5" xfId="6502"/>
    <cellStyle name="40% - Accent3 23" xfId="14304"/>
    <cellStyle name="40% - Accent3 23 2" xfId="11654"/>
    <cellStyle name="40% - Accent3 23 2 2" xfId="4342"/>
    <cellStyle name="40% - Accent3 23 3" xfId="10803"/>
    <cellStyle name="40% - Accent3 23 3 2" xfId="3491"/>
    <cellStyle name="40% - Accent3 23 4" xfId="9161"/>
    <cellStyle name="40% - Accent3 23 4 2" xfId="1891"/>
    <cellStyle name="40% - Accent3 23 5" xfId="6465"/>
    <cellStyle name="40% - Accent3 24" xfId="14410"/>
    <cellStyle name="40% - Accent3 24 2" xfId="11653"/>
    <cellStyle name="40% - Accent3 24 2 2" xfId="4341"/>
    <cellStyle name="40% - Accent3 24 3" xfId="10804"/>
    <cellStyle name="40% - Accent3 24 3 2" xfId="3492"/>
    <cellStyle name="40% - Accent3 24 4" xfId="9162"/>
    <cellStyle name="40% - Accent3 24 4 2" xfId="1892"/>
    <cellStyle name="40% - Accent3 24 5" xfId="6480"/>
    <cellStyle name="40% - Accent3 25" xfId="14114"/>
    <cellStyle name="40% - Accent3 25 2" xfId="11652"/>
    <cellStyle name="40% - Accent3 25 2 2" xfId="4340"/>
    <cellStyle name="40% - Accent3 25 3" xfId="10805"/>
    <cellStyle name="40% - Accent3 25 3 2" xfId="3493"/>
    <cellStyle name="40% - Accent3 25 4" xfId="9163"/>
    <cellStyle name="40% - Accent3 25 4 2" xfId="1893"/>
    <cellStyle name="40% - Accent3 25 5" xfId="6394"/>
    <cellStyle name="40% - Accent3 26" xfId="13551"/>
    <cellStyle name="40% - Accent3 26 2" xfId="11651"/>
    <cellStyle name="40% - Accent3 26 2 2" xfId="4339"/>
    <cellStyle name="40% - Accent3 26 3" xfId="10806"/>
    <cellStyle name="40% - Accent3 26 3 2" xfId="3494"/>
    <cellStyle name="40% - Accent3 26 4" xfId="9164"/>
    <cellStyle name="40% - Accent3 26 4 2" xfId="1894"/>
    <cellStyle name="40% - Accent3 26 5" xfId="5879"/>
    <cellStyle name="40% - Accent3 27" xfId="13424"/>
    <cellStyle name="40% - Accent3 27 2" xfId="11650"/>
    <cellStyle name="40% - Accent3 27 2 2" xfId="4338"/>
    <cellStyle name="40% - Accent3 27 3" xfId="10807"/>
    <cellStyle name="40% - Accent3 27 3 2" xfId="3495"/>
    <cellStyle name="40% - Accent3 27 4" xfId="9165"/>
    <cellStyle name="40% - Accent3 27 4 2" xfId="1895"/>
    <cellStyle name="40% - Accent3 27 5" xfId="5775"/>
    <cellStyle name="40% - Accent3 28" xfId="13102"/>
    <cellStyle name="40% - Accent3 28 2" xfId="11649"/>
    <cellStyle name="40% - Accent3 28 2 2" xfId="4337"/>
    <cellStyle name="40% - Accent3 28 3" xfId="10808"/>
    <cellStyle name="40% - Accent3 28 3 2" xfId="3496"/>
    <cellStyle name="40% - Accent3 28 4" xfId="9166"/>
    <cellStyle name="40% - Accent3 28 4 2" xfId="1896"/>
    <cellStyle name="40% - Accent3 28 5" xfId="5684"/>
    <cellStyle name="40% - Accent3 29" xfId="11689"/>
    <cellStyle name="40% - Accent3 29 2" xfId="4377"/>
    <cellStyle name="40% - Accent3 3" xfId="16099"/>
    <cellStyle name="40% - Accent3 3 2" xfId="14672"/>
    <cellStyle name="40% - Accent3 3 3" xfId="14671"/>
    <cellStyle name="40% - Accent3 30" xfId="10768"/>
    <cellStyle name="40% - Accent3 30 2" xfId="3456"/>
    <cellStyle name="40% - Accent3 31" xfId="9135"/>
    <cellStyle name="40% - Accent3 31 2" xfId="1865"/>
    <cellStyle name="40% - Accent3 32" xfId="7253"/>
    <cellStyle name="40% - Accent3 4" xfId="16011"/>
    <cellStyle name="40% - Accent3 4 10" xfId="13993"/>
    <cellStyle name="40% - Accent3 4 10 2" xfId="11644"/>
    <cellStyle name="40% - Accent3 4 10 2 2" xfId="4332"/>
    <cellStyle name="40% - Accent3 4 10 3" xfId="10813"/>
    <cellStyle name="40% - Accent3 4 10 3 2" xfId="3501"/>
    <cellStyle name="40% - Accent3 4 10 4" xfId="9168"/>
    <cellStyle name="40% - Accent3 4 10 4 2" xfId="1898"/>
    <cellStyle name="40% - Accent3 4 10 5" xfId="6285"/>
    <cellStyle name="40% - Accent3 4 11" xfId="14012"/>
    <cellStyle name="40% - Accent3 4 11 2" xfId="11643"/>
    <cellStyle name="40% - Accent3 4 11 2 2" xfId="4331"/>
    <cellStyle name="40% - Accent3 4 11 3" xfId="10814"/>
    <cellStyle name="40% - Accent3 4 11 3 2" xfId="3502"/>
    <cellStyle name="40% - Accent3 4 11 4" xfId="9169"/>
    <cellStyle name="40% - Accent3 4 11 4 2" xfId="1899"/>
    <cellStyle name="40% - Accent3 4 11 5" xfId="6302"/>
    <cellStyle name="40% - Accent3 4 12" xfId="13631"/>
    <cellStyle name="40% - Accent3 4 12 2" xfId="11642"/>
    <cellStyle name="40% - Accent3 4 12 2 2" xfId="4330"/>
    <cellStyle name="40% - Accent3 4 12 3" xfId="10815"/>
    <cellStyle name="40% - Accent3 4 12 3 2" xfId="3503"/>
    <cellStyle name="40% - Accent3 4 12 4" xfId="9170"/>
    <cellStyle name="40% - Accent3 4 12 4 2" xfId="1900"/>
    <cellStyle name="40% - Accent3 4 12 5" xfId="5951"/>
    <cellStyle name="40% - Accent3 4 13" xfId="13060"/>
    <cellStyle name="40% - Accent3 4 13 2" xfId="11641"/>
    <cellStyle name="40% - Accent3 4 13 2 2" xfId="4329"/>
    <cellStyle name="40% - Accent3 4 13 3" xfId="10816"/>
    <cellStyle name="40% - Accent3 4 13 3 2" xfId="3504"/>
    <cellStyle name="40% - Accent3 4 13 4" xfId="9171"/>
    <cellStyle name="40% - Accent3 4 13 4 2" xfId="1901"/>
    <cellStyle name="40% - Accent3 4 13 5" xfId="5666"/>
    <cellStyle name="40% - Accent3 4 14" xfId="11645"/>
    <cellStyle name="40% - Accent3 4 14 2" xfId="4333"/>
    <cellStyle name="40% - Accent3 4 15" xfId="10812"/>
    <cellStyle name="40% - Accent3 4 15 2" xfId="3500"/>
    <cellStyle name="40% - Accent3 4 16" xfId="9167"/>
    <cellStyle name="40% - Accent3 4 16 2" xfId="1897"/>
    <cellStyle name="40% - Accent3 4 17" xfId="7198"/>
    <cellStyle name="40% - Accent3 4 2" xfId="15856"/>
    <cellStyle name="40% - Accent3 4 2 10" xfId="13623"/>
    <cellStyle name="40% - Accent3 4 2 10 2" xfId="11639"/>
    <cellStyle name="40% - Accent3 4 2 10 2 2" xfId="4327"/>
    <cellStyle name="40% - Accent3 4 2 10 3" xfId="10818"/>
    <cellStyle name="40% - Accent3 4 2 10 3 2" xfId="3506"/>
    <cellStyle name="40% - Accent3 4 2 10 4" xfId="9173"/>
    <cellStyle name="40% - Accent3 4 2 10 4 2" xfId="1903"/>
    <cellStyle name="40% - Accent3 4 2 10 5" xfId="5943"/>
    <cellStyle name="40% - Accent3 4 2 11" xfId="12958"/>
    <cellStyle name="40% - Accent3 4 2 11 2" xfId="11638"/>
    <cellStyle name="40% - Accent3 4 2 11 2 2" xfId="4326"/>
    <cellStyle name="40% - Accent3 4 2 11 3" xfId="10819"/>
    <cellStyle name="40% - Accent3 4 2 11 3 2" xfId="3507"/>
    <cellStyle name="40% - Accent3 4 2 11 4" xfId="9174"/>
    <cellStyle name="40% - Accent3 4 2 11 4 2" xfId="1904"/>
    <cellStyle name="40% - Accent3 4 2 11 5" xfId="5580"/>
    <cellStyle name="40% - Accent3 4 2 12" xfId="11640"/>
    <cellStyle name="40% - Accent3 4 2 12 2" xfId="4328"/>
    <cellStyle name="40% - Accent3 4 2 13" xfId="10817"/>
    <cellStyle name="40% - Accent3 4 2 13 2" xfId="3505"/>
    <cellStyle name="40% - Accent3 4 2 14" xfId="9172"/>
    <cellStyle name="40% - Accent3 4 2 14 2" xfId="1902"/>
    <cellStyle name="40% - Accent3 4 2 15" xfId="7113"/>
    <cellStyle name="40% - Accent3 4 2 2" xfId="15483"/>
    <cellStyle name="40% - Accent3 4 2 2 2" xfId="11637"/>
    <cellStyle name="40% - Accent3 4 2 2 2 2" xfId="4325"/>
    <cellStyle name="40% - Accent3 4 2 2 3" xfId="10820"/>
    <cellStyle name="40% - Accent3 4 2 2 3 2" xfId="3508"/>
    <cellStyle name="40% - Accent3 4 2 2 4" xfId="9175"/>
    <cellStyle name="40% - Accent3 4 2 2 4 2" xfId="1905"/>
    <cellStyle name="40% - Accent3 4 2 2 5" xfId="6851"/>
    <cellStyle name="40% - Accent3 4 2 3" xfId="15040"/>
    <cellStyle name="40% - Accent3 4 2 3 2" xfId="11636"/>
    <cellStyle name="40% - Accent3 4 2 3 2 2" xfId="4324"/>
    <cellStyle name="40% - Accent3 4 2 3 3" xfId="10821"/>
    <cellStyle name="40% - Accent3 4 2 3 3 2" xfId="3509"/>
    <cellStyle name="40% - Accent3 4 2 3 4" xfId="9176"/>
    <cellStyle name="40% - Accent3 4 2 3 4 2" xfId="1906"/>
    <cellStyle name="40% - Accent3 4 2 3 5" xfId="6657"/>
    <cellStyle name="40% - Accent3 4 2 4" xfId="14669"/>
    <cellStyle name="40% - Accent3 4 2 4 2" xfId="11635"/>
    <cellStyle name="40% - Accent3 4 2 4 2 2" xfId="4323"/>
    <cellStyle name="40% - Accent3 4 2 4 3" xfId="10822"/>
    <cellStyle name="40% - Accent3 4 2 4 3 2" xfId="3510"/>
    <cellStyle name="40% - Accent3 4 2 4 4" xfId="9177"/>
    <cellStyle name="40% - Accent3 4 2 4 4 2" xfId="1907"/>
    <cellStyle name="40% - Accent3 4 2 4 5" xfId="6515"/>
    <cellStyle name="40% - Accent3 4 2 5" xfId="14596"/>
    <cellStyle name="40% - Accent3 4 2 5 2" xfId="11634"/>
    <cellStyle name="40% - Accent3 4 2 5 2 2" xfId="4322"/>
    <cellStyle name="40% - Accent3 4 2 5 3" xfId="10823"/>
    <cellStyle name="40% - Accent3 4 2 5 3 2" xfId="3511"/>
    <cellStyle name="40% - Accent3 4 2 5 4" xfId="9178"/>
    <cellStyle name="40% - Accent3 4 2 5 4 2" xfId="1908"/>
    <cellStyle name="40% - Accent3 4 2 5 5" xfId="6503"/>
    <cellStyle name="40% - Accent3 4 2 6" xfId="14307"/>
    <cellStyle name="40% - Accent3 4 2 6 2" xfId="11633"/>
    <cellStyle name="40% - Accent3 4 2 6 2 2" xfId="4321"/>
    <cellStyle name="40% - Accent3 4 2 6 3" xfId="10824"/>
    <cellStyle name="40% - Accent3 4 2 6 3 2" xfId="3512"/>
    <cellStyle name="40% - Accent3 4 2 6 4" xfId="9179"/>
    <cellStyle name="40% - Accent3 4 2 6 4 2" xfId="1909"/>
    <cellStyle name="40% - Accent3 4 2 6 5" xfId="6466"/>
    <cellStyle name="40% - Accent3 4 2 7" xfId="14456"/>
    <cellStyle name="40% - Accent3 4 2 7 2" xfId="11632"/>
    <cellStyle name="40% - Accent3 4 2 7 2 2" xfId="4320"/>
    <cellStyle name="40% - Accent3 4 2 7 3" xfId="10825"/>
    <cellStyle name="40% - Accent3 4 2 7 3 2" xfId="3513"/>
    <cellStyle name="40% - Accent3 4 2 7 4" xfId="9180"/>
    <cellStyle name="40% - Accent3 4 2 7 4 2" xfId="1910"/>
    <cellStyle name="40% - Accent3 4 2 7 5" xfId="6487"/>
    <cellStyle name="40% - Accent3 4 2 8" xfId="13826"/>
    <cellStyle name="40% - Accent3 4 2 8 2" xfId="11631"/>
    <cellStyle name="40% - Accent3 4 2 8 2 2" xfId="4319"/>
    <cellStyle name="40% - Accent3 4 2 8 3" xfId="10826"/>
    <cellStyle name="40% - Accent3 4 2 8 3 2" xfId="3514"/>
    <cellStyle name="40% - Accent3 4 2 8 4" xfId="9181"/>
    <cellStyle name="40% - Accent3 4 2 8 4 2" xfId="1911"/>
    <cellStyle name="40% - Accent3 4 2 8 5" xfId="6132"/>
    <cellStyle name="40% - Accent3 4 2 9" xfId="14059"/>
    <cellStyle name="40% - Accent3 4 2 9 2" xfId="11630"/>
    <cellStyle name="40% - Accent3 4 2 9 2 2" xfId="4318"/>
    <cellStyle name="40% - Accent3 4 2 9 3" xfId="10827"/>
    <cellStyle name="40% - Accent3 4 2 9 3 2" xfId="3515"/>
    <cellStyle name="40% - Accent3 4 2 9 4" xfId="9182"/>
    <cellStyle name="40% - Accent3 4 2 9 4 2" xfId="1912"/>
    <cellStyle name="40% - Accent3 4 2 9 5" xfId="6341"/>
    <cellStyle name="40% - Accent3 4 3" xfId="15897"/>
    <cellStyle name="40% - Accent3 4 3 10" xfId="13563"/>
    <cellStyle name="40% - Accent3 4 3 10 2" xfId="11628"/>
    <cellStyle name="40% - Accent3 4 3 10 2 2" xfId="4316"/>
    <cellStyle name="40% - Accent3 4 3 10 3" xfId="10829"/>
    <cellStyle name="40% - Accent3 4 3 10 3 2" xfId="3517"/>
    <cellStyle name="40% - Accent3 4 3 10 4" xfId="9184"/>
    <cellStyle name="40% - Accent3 4 3 10 4 2" xfId="1914"/>
    <cellStyle name="40% - Accent3 4 3 10 5" xfId="5889"/>
    <cellStyle name="40% - Accent3 4 3 11" xfId="12994"/>
    <cellStyle name="40% - Accent3 4 3 11 2" xfId="11627"/>
    <cellStyle name="40% - Accent3 4 3 11 2 2" xfId="4315"/>
    <cellStyle name="40% - Accent3 4 3 11 3" xfId="10830"/>
    <cellStyle name="40% - Accent3 4 3 11 3 2" xfId="3518"/>
    <cellStyle name="40% - Accent3 4 3 11 4" xfId="9185"/>
    <cellStyle name="40% - Accent3 4 3 11 4 2" xfId="1915"/>
    <cellStyle name="40% - Accent3 4 3 11 5" xfId="5613"/>
    <cellStyle name="40% - Accent3 4 3 12" xfId="11629"/>
    <cellStyle name="40% - Accent3 4 3 12 2" xfId="4317"/>
    <cellStyle name="40% - Accent3 4 3 13" xfId="10828"/>
    <cellStyle name="40% - Accent3 4 3 13 2" xfId="3516"/>
    <cellStyle name="40% - Accent3 4 3 14" xfId="9183"/>
    <cellStyle name="40% - Accent3 4 3 14 2" xfId="1913"/>
    <cellStyle name="40% - Accent3 4 3 15" xfId="7146"/>
    <cellStyle name="40% - Accent3 4 3 2" xfId="15521"/>
    <cellStyle name="40% - Accent3 4 3 2 2" xfId="11626"/>
    <cellStyle name="40% - Accent3 4 3 2 2 2" xfId="4314"/>
    <cellStyle name="40% - Accent3 4 3 2 3" xfId="10831"/>
    <cellStyle name="40% - Accent3 4 3 2 3 2" xfId="3519"/>
    <cellStyle name="40% - Accent3 4 3 2 4" xfId="9186"/>
    <cellStyle name="40% - Accent3 4 3 2 4 2" xfId="1916"/>
    <cellStyle name="40% - Accent3 4 3 2 5" xfId="6886"/>
    <cellStyle name="40% - Accent3 4 3 3" xfId="15080"/>
    <cellStyle name="40% - Accent3 4 3 3 2" xfId="11625"/>
    <cellStyle name="40% - Accent3 4 3 3 2 2" xfId="4313"/>
    <cellStyle name="40% - Accent3 4 3 3 3" xfId="10832"/>
    <cellStyle name="40% - Accent3 4 3 3 3 2" xfId="3520"/>
    <cellStyle name="40% - Accent3 4 3 3 4" xfId="9187"/>
    <cellStyle name="40% - Accent3 4 3 3 4 2" xfId="1917"/>
    <cellStyle name="40% - Accent3 4 3 3 5" xfId="6690"/>
    <cellStyle name="40% - Accent3 4 3 4" xfId="14668"/>
    <cellStyle name="40% - Accent3 4 3 5" xfId="14599"/>
    <cellStyle name="40% - Accent3 4 3 6" xfId="14308"/>
    <cellStyle name="40% - Accent3 4 3 7" xfId="14459"/>
    <cellStyle name="40% - Accent3 4 3 8" xfId="13867"/>
    <cellStyle name="40% - Accent3 4 3 8 2" xfId="11620"/>
    <cellStyle name="40% - Accent3 4 3 8 2 2" xfId="4308"/>
    <cellStyle name="40% - Accent3 4 3 8 3" xfId="10837"/>
    <cellStyle name="40% - Accent3 4 3 8 3 2" xfId="3525"/>
    <cellStyle name="40% - Accent3 4 3 8 4" xfId="9188"/>
    <cellStyle name="40% - Accent3 4 3 8 4 2" xfId="1918"/>
    <cellStyle name="40% - Accent3 4 3 8 5" xfId="6172"/>
    <cellStyle name="40% - Accent3 4 3 9" xfId="14039"/>
    <cellStyle name="40% - Accent3 4 3 9 2" xfId="11619"/>
    <cellStyle name="40% - Accent3 4 3 9 2 2" xfId="4307"/>
    <cellStyle name="40% - Accent3 4 3 9 3" xfId="10838"/>
    <cellStyle name="40% - Accent3 4 3 9 3 2" xfId="3526"/>
    <cellStyle name="40% - Accent3 4 3 9 4" xfId="9189"/>
    <cellStyle name="40% - Accent3 4 3 9 4 2" xfId="1919"/>
    <cellStyle name="40% - Accent3 4 3 9 5" xfId="6322"/>
    <cellStyle name="40% - Accent3 4 4" xfId="15631"/>
    <cellStyle name="40% - Accent3 4 4 2" xfId="11618"/>
    <cellStyle name="40% - Accent3 4 4 2 2" xfId="4306"/>
    <cellStyle name="40% - Accent3 4 4 3" xfId="10839"/>
    <cellStyle name="40% - Accent3 4 4 3 2" xfId="3527"/>
    <cellStyle name="40% - Accent3 4 4 4" xfId="9190"/>
    <cellStyle name="40% - Accent3 4 4 4 2" xfId="1920"/>
    <cellStyle name="40% - Accent3 4 4 5" xfId="6954"/>
    <cellStyle name="40% - Accent3 4 5" xfId="15727"/>
    <cellStyle name="40% - Accent3 4 5 2" xfId="11617"/>
    <cellStyle name="40% - Accent3 4 5 2 2" xfId="4305"/>
    <cellStyle name="40% - Accent3 4 5 3" xfId="10840"/>
    <cellStyle name="40% - Accent3 4 5 3 2" xfId="3528"/>
    <cellStyle name="40% - Accent3 4 5 4" xfId="9191"/>
    <cellStyle name="40% - Accent3 4 5 4 2" xfId="1921"/>
    <cellStyle name="40% - Accent3 4 5 5" xfId="6990"/>
    <cellStyle name="40% - Accent3 4 6" xfId="14670"/>
    <cellStyle name="40% - Accent3 4 7" xfId="14593"/>
    <cellStyle name="40% - Accent3 4 8" xfId="14306"/>
    <cellStyle name="40% - Accent3 4 9" xfId="14453"/>
    <cellStyle name="40% - Accent3 5" xfId="15976"/>
    <cellStyle name="40% - Accent3 5 10" xfId="13945"/>
    <cellStyle name="40% - Accent3 5 10 2" xfId="11611"/>
    <cellStyle name="40% - Accent3 5 10 2 2" xfId="4299"/>
    <cellStyle name="40% - Accent3 5 10 3" xfId="10846"/>
    <cellStyle name="40% - Accent3 5 10 3 2" xfId="3534"/>
    <cellStyle name="40% - Accent3 5 10 4" xfId="9193"/>
    <cellStyle name="40% - Accent3 5 10 4 2" xfId="1923"/>
    <cellStyle name="40% - Accent3 5 10 5" xfId="6247"/>
    <cellStyle name="40% - Accent3 5 11" xfId="13673"/>
    <cellStyle name="40% - Accent3 5 11 2" xfId="11610"/>
    <cellStyle name="40% - Accent3 5 11 2 2" xfId="4298"/>
    <cellStyle name="40% - Accent3 5 11 3" xfId="10847"/>
    <cellStyle name="40% - Accent3 5 11 3 2" xfId="3535"/>
    <cellStyle name="40% - Accent3 5 11 4" xfId="9194"/>
    <cellStyle name="40% - Accent3 5 11 4 2" xfId="1924"/>
    <cellStyle name="40% - Accent3 5 11 5" xfId="5989"/>
    <cellStyle name="40% - Accent3 5 12" xfId="13462"/>
    <cellStyle name="40% - Accent3 5 12 2" xfId="11609"/>
    <cellStyle name="40% - Accent3 5 12 2 2" xfId="4297"/>
    <cellStyle name="40% - Accent3 5 12 3" xfId="10848"/>
    <cellStyle name="40% - Accent3 5 12 3 2" xfId="3536"/>
    <cellStyle name="40% - Accent3 5 12 4" xfId="9195"/>
    <cellStyle name="40% - Accent3 5 12 4 2" xfId="1925"/>
    <cellStyle name="40% - Accent3 5 12 5" xfId="5803"/>
    <cellStyle name="40% - Accent3 5 13" xfId="13040"/>
    <cellStyle name="40% - Accent3 5 13 2" xfId="11608"/>
    <cellStyle name="40% - Accent3 5 13 2 2" xfId="4296"/>
    <cellStyle name="40% - Accent3 5 13 3" xfId="10849"/>
    <cellStyle name="40% - Accent3 5 13 3 2" xfId="3537"/>
    <cellStyle name="40% - Accent3 5 13 4" xfId="9196"/>
    <cellStyle name="40% - Accent3 5 13 4 2" xfId="1926"/>
    <cellStyle name="40% - Accent3 5 13 5" xfId="5653"/>
    <cellStyle name="40% - Accent3 5 14" xfId="11612"/>
    <cellStyle name="40% - Accent3 5 14 2" xfId="4300"/>
    <cellStyle name="40% - Accent3 5 15" xfId="10845"/>
    <cellStyle name="40% - Accent3 5 15 2" xfId="3533"/>
    <cellStyle name="40% - Accent3 5 16" xfId="9192"/>
    <cellStyle name="40% - Accent3 5 16 2" xfId="1922"/>
    <cellStyle name="40% - Accent3 5 17" xfId="7185"/>
    <cellStyle name="40% - Accent3 5 2" xfId="15839"/>
    <cellStyle name="40% - Accent3 5 2 10" xfId="9197"/>
    <cellStyle name="40% - Accent3 5 2 10 2" xfId="1927"/>
    <cellStyle name="40% - Accent3 5 2 11" xfId="7097"/>
    <cellStyle name="40% - Accent3 5 2 2" xfId="15466"/>
    <cellStyle name="40% - Accent3 5 2 2 2" xfId="11606"/>
    <cellStyle name="40% - Accent3 5 2 2 2 2" xfId="4294"/>
    <cellStyle name="40% - Accent3 5 2 2 3" xfId="10851"/>
    <cellStyle name="40% - Accent3 5 2 2 3 2" xfId="3539"/>
    <cellStyle name="40% - Accent3 5 2 2 4" xfId="9198"/>
    <cellStyle name="40% - Accent3 5 2 2 4 2" xfId="1928"/>
    <cellStyle name="40% - Accent3 5 2 2 5" xfId="6835"/>
    <cellStyle name="40% - Accent3 5 2 3" xfId="15021"/>
    <cellStyle name="40% - Accent3 5 2 3 2" xfId="11605"/>
    <cellStyle name="40% - Accent3 5 2 3 2 2" xfId="4293"/>
    <cellStyle name="40% - Accent3 5 2 3 3" xfId="10852"/>
    <cellStyle name="40% - Accent3 5 2 3 3 2" xfId="3540"/>
    <cellStyle name="40% - Accent3 5 2 3 4" xfId="9199"/>
    <cellStyle name="40% - Accent3 5 2 3 4 2" xfId="1929"/>
    <cellStyle name="40% - Accent3 5 2 3 5" xfId="6639"/>
    <cellStyle name="40% - Accent3 5 2 4" xfId="13807"/>
    <cellStyle name="40% - Accent3 5 2 4 2" xfId="11604"/>
    <cellStyle name="40% - Accent3 5 2 4 2 2" xfId="4292"/>
    <cellStyle name="40% - Accent3 5 2 4 3" xfId="10853"/>
    <cellStyle name="40% - Accent3 5 2 4 3 2" xfId="3541"/>
    <cellStyle name="40% - Accent3 5 2 4 4" xfId="9200"/>
    <cellStyle name="40% - Accent3 5 2 4 4 2" xfId="1930"/>
    <cellStyle name="40% - Accent3 5 2 4 5" xfId="6114"/>
    <cellStyle name="40% - Accent3 5 2 5" xfId="14068"/>
    <cellStyle name="40% - Accent3 5 2 5 2" xfId="11603"/>
    <cellStyle name="40% - Accent3 5 2 5 2 2" xfId="4291"/>
    <cellStyle name="40% - Accent3 5 2 5 3" xfId="10854"/>
    <cellStyle name="40% - Accent3 5 2 5 3 2" xfId="3542"/>
    <cellStyle name="40% - Accent3 5 2 5 4" xfId="9201"/>
    <cellStyle name="40% - Accent3 5 2 5 4 2" xfId="1931"/>
    <cellStyle name="40% - Accent3 5 2 5 5" xfId="6349"/>
    <cellStyle name="40% - Accent3 5 2 6" xfId="13534"/>
    <cellStyle name="40% - Accent3 5 2 6 2" xfId="11602"/>
    <cellStyle name="40% - Accent3 5 2 6 2 2" xfId="4290"/>
    <cellStyle name="40% - Accent3 5 2 6 3" xfId="10855"/>
    <cellStyle name="40% - Accent3 5 2 6 3 2" xfId="3543"/>
    <cellStyle name="40% - Accent3 5 2 6 4" xfId="9202"/>
    <cellStyle name="40% - Accent3 5 2 6 4 2" xfId="1932"/>
    <cellStyle name="40% - Accent3 5 2 6 5" xfId="5866"/>
    <cellStyle name="40% - Accent3 5 2 7" xfId="12940"/>
    <cellStyle name="40% - Accent3 5 2 7 2" xfId="11601"/>
    <cellStyle name="40% - Accent3 5 2 7 2 2" xfId="4289"/>
    <cellStyle name="40% - Accent3 5 2 7 3" xfId="10856"/>
    <cellStyle name="40% - Accent3 5 2 7 3 2" xfId="3544"/>
    <cellStyle name="40% - Accent3 5 2 7 4" xfId="9203"/>
    <cellStyle name="40% - Accent3 5 2 7 4 2" xfId="1933"/>
    <cellStyle name="40% - Accent3 5 2 7 5" xfId="5562"/>
    <cellStyle name="40% - Accent3 5 2 8" xfId="11607"/>
    <cellStyle name="40% - Accent3 5 2 8 2" xfId="4295"/>
    <cellStyle name="40% - Accent3 5 2 9" xfId="10850"/>
    <cellStyle name="40% - Accent3 5 2 9 2" xfId="3538"/>
    <cellStyle name="40% - Accent3 5 3" xfId="15802"/>
    <cellStyle name="40% - Accent3 5 3 10" xfId="9204"/>
    <cellStyle name="40% - Accent3 5 3 10 2" xfId="1934"/>
    <cellStyle name="40% - Accent3 5 3 11" xfId="7062"/>
    <cellStyle name="40% - Accent3 5 3 2" xfId="15429"/>
    <cellStyle name="40% - Accent3 5 3 2 2" xfId="11599"/>
    <cellStyle name="40% - Accent3 5 3 2 2 2" xfId="4287"/>
    <cellStyle name="40% - Accent3 5 3 2 3" xfId="10858"/>
    <cellStyle name="40% - Accent3 5 3 2 3 2" xfId="3546"/>
    <cellStyle name="40% - Accent3 5 3 2 4" xfId="9205"/>
    <cellStyle name="40% - Accent3 5 3 2 4 2" xfId="1935"/>
    <cellStyle name="40% - Accent3 5 3 2 5" xfId="6800"/>
    <cellStyle name="40% - Accent3 5 3 3" xfId="14984"/>
    <cellStyle name="40% - Accent3 5 3 3 2" xfId="11598"/>
    <cellStyle name="40% - Accent3 5 3 3 2 2" xfId="4286"/>
    <cellStyle name="40% - Accent3 5 3 3 3" xfId="10859"/>
    <cellStyle name="40% - Accent3 5 3 3 3 2" xfId="3547"/>
    <cellStyle name="40% - Accent3 5 3 3 4" xfId="9206"/>
    <cellStyle name="40% - Accent3 5 3 3 4 2" xfId="1936"/>
    <cellStyle name="40% - Accent3 5 3 3 5" xfId="6602"/>
    <cellStyle name="40% - Accent3 5 3 4" xfId="13768"/>
    <cellStyle name="40% - Accent3 5 3 4 2" xfId="11597"/>
    <cellStyle name="40% - Accent3 5 3 4 2 2" xfId="4285"/>
    <cellStyle name="40% - Accent3 5 3 4 3" xfId="10860"/>
    <cellStyle name="40% - Accent3 5 3 4 3 2" xfId="3548"/>
    <cellStyle name="40% - Accent3 5 3 4 4" xfId="9207"/>
    <cellStyle name="40% - Accent3 5 3 4 4 2" xfId="1937"/>
    <cellStyle name="40% - Accent3 5 3 4 5" xfId="6075"/>
    <cellStyle name="40% - Accent3 5 3 5" xfId="13911"/>
    <cellStyle name="40% - Accent3 5 3 5 2" xfId="11596"/>
    <cellStyle name="40% - Accent3 5 3 5 2 2" xfId="4284"/>
    <cellStyle name="40% - Accent3 5 3 5 3" xfId="10861"/>
    <cellStyle name="40% - Accent3 5 3 5 3 2" xfId="3549"/>
    <cellStyle name="40% - Accent3 5 3 5 4" xfId="9208"/>
    <cellStyle name="40% - Accent3 5 3 5 4 2" xfId="1938"/>
    <cellStyle name="40% - Accent3 5 3 5 5" xfId="6214"/>
    <cellStyle name="40% - Accent3 5 3 6" xfId="13607"/>
    <cellStyle name="40% - Accent3 5 3 6 2" xfId="11595"/>
    <cellStyle name="40% - Accent3 5 3 6 2 2" xfId="4283"/>
    <cellStyle name="40% - Accent3 5 3 6 3" xfId="10862"/>
    <cellStyle name="40% - Accent3 5 3 6 3 2" xfId="3550"/>
    <cellStyle name="40% - Accent3 5 3 6 4" xfId="9209"/>
    <cellStyle name="40% - Accent3 5 3 6 4 2" xfId="1939"/>
    <cellStyle name="40% - Accent3 5 3 6 5" xfId="5927"/>
    <cellStyle name="40% - Accent3 5 3 7" xfId="12901"/>
    <cellStyle name="40% - Accent3 5 3 7 2" xfId="11594"/>
    <cellStyle name="40% - Accent3 5 3 7 2 2" xfId="4282"/>
    <cellStyle name="40% - Accent3 5 3 7 3" xfId="10863"/>
    <cellStyle name="40% - Accent3 5 3 7 3 2" xfId="3551"/>
    <cellStyle name="40% - Accent3 5 3 7 4" xfId="9210"/>
    <cellStyle name="40% - Accent3 5 3 7 4 2" xfId="1940"/>
    <cellStyle name="40% - Accent3 5 3 7 5" xfId="5525"/>
    <cellStyle name="40% - Accent3 5 3 8" xfId="11600"/>
    <cellStyle name="40% - Accent3 5 3 8 2" xfId="4288"/>
    <cellStyle name="40% - Accent3 5 3 9" xfId="10857"/>
    <cellStyle name="40% - Accent3 5 3 9 2" xfId="3545"/>
    <cellStyle name="40% - Accent3 5 4" xfId="15587"/>
    <cellStyle name="40% - Accent3 5 4 2" xfId="11593"/>
    <cellStyle name="40% - Accent3 5 4 2 2" xfId="4281"/>
    <cellStyle name="40% - Accent3 5 4 3" xfId="10864"/>
    <cellStyle name="40% - Accent3 5 4 3 2" xfId="3552"/>
    <cellStyle name="40% - Accent3 5 4 4" xfId="9211"/>
    <cellStyle name="40% - Accent3 5 4 4 2" xfId="1941"/>
    <cellStyle name="40% - Accent3 5 4 5" xfId="6934"/>
    <cellStyle name="40% - Accent3 5 5" xfId="15142"/>
    <cellStyle name="40% - Accent3 5 5 2" xfId="11592"/>
    <cellStyle name="40% - Accent3 5 5 2 2" xfId="4280"/>
    <cellStyle name="40% - Accent3 5 5 3" xfId="10865"/>
    <cellStyle name="40% - Accent3 5 5 3 2" xfId="3553"/>
    <cellStyle name="40% - Accent3 5 5 4" xfId="9212"/>
    <cellStyle name="40% - Accent3 5 5 4 2" xfId="1942"/>
    <cellStyle name="40% - Accent3 5 5 5" xfId="6730"/>
    <cellStyle name="40% - Accent3 5 6" xfId="14667"/>
    <cellStyle name="40% - Accent3 5 7" xfId="14600"/>
    <cellStyle name="40% - Accent3 5 8" xfId="14309"/>
    <cellStyle name="40% - Accent3 5 9" xfId="14461"/>
    <cellStyle name="40% - Accent3 6" xfId="15988"/>
    <cellStyle name="40% - Accent3 7" xfId="15927"/>
    <cellStyle name="40% - Accent3 7 10" xfId="11586"/>
    <cellStyle name="40% - Accent3 7 10 2" xfId="4274"/>
    <cellStyle name="40% - Accent3 7 11" xfId="10868"/>
    <cellStyle name="40% - Accent3 7 11 2" xfId="3556"/>
    <cellStyle name="40% - Accent3 7 12" xfId="9213"/>
    <cellStyle name="40% - Accent3 7 12 2" xfId="1943"/>
    <cellStyle name="40% - Accent3 7 13" xfId="7169"/>
    <cellStyle name="40% - Accent3 7 2" xfId="15818"/>
    <cellStyle name="40% - Accent3 7 2 10" xfId="9214"/>
    <cellStyle name="40% - Accent3 7 2 10 2" xfId="1944"/>
    <cellStyle name="40% - Accent3 7 2 11" xfId="7076"/>
    <cellStyle name="40% - Accent3 7 2 2" xfId="15445"/>
    <cellStyle name="40% - Accent3 7 2 2 2" xfId="11584"/>
    <cellStyle name="40% - Accent3 7 2 2 2 2" xfId="4272"/>
    <cellStyle name="40% - Accent3 7 2 2 3" xfId="10870"/>
    <cellStyle name="40% - Accent3 7 2 2 3 2" xfId="3558"/>
    <cellStyle name="40% - Accent3 7 2 2 4" xfId="9215"/>
    <cellStyle name="40% - Accent3 7 2 2 4 2" xfId="1945"/>
    <cellStyle name="40% - Accent3 7 2 2 5" xfId="6814"/>
    <cellStyle name="40% - Accent3 7 2 3" xfId="14998"/>
    <cellStyle name="40% - Accent3 7 2 3 2" xfId="11583"/>
    <cellStyle name="40% - Accent3 7 2 3 2 2" xfId="4271"/>
    <cellStyle name="40% - Accent3 7 2 3 3" xfId="10871"/>
    <cellStyle name="40% - Accent3 7 2 3 3 2" xfId="3559"/>
    <cellStyle name="40% - Accent3 7 2 3 4" xfId="9216"/>
    <cellStyle name="40% - Accent3 7 2 3 4 2" xfId="1946"/>
    <cellStyle name="40% - Accent3 7 2 3 5" xfId="6616"/>
    <cellStyle name="40% - Accent3 7 2 4" xfId="13784"/>
    <cellStyle name="40% - Accent3 7 2 4 2" xfId="11582"/>
    <cellStyle name="40% - Accent3 7 2 4 2 2" xfId="4270"/>
    <cellStyle name="40% - Accent3 7 2 4 3" xfId="10872"/>
    <cellStyle name="40% - Accent3 7 2 4 3 2" xfId="3560"/>
    <cellStyle name="40% - Accent3 7 2 4 4" xfId="9217"/>
    <cellStyle name="40% - Accent3 7 2 4 4 2" xfId="1947"/>
    <cellStyle name="40% - Accent3 7 2 4 5" xfId="6091"/>
    <cellStyle name="40% - Accent3 7 2 5" xfId="14081"/>
    <cellStyle name="40% - Accent3 7 2 5 2" xfId="11581"/>
    <cellStyle name="40% - Accent3 7 2 5 2 2" xfId="4269"/>
    <cellStyle name="40% - Accent3 7 2 5 3" xfId="10873"/>
    <cellStyle name="40% - Accent3 7 2 5 3 2" xfId="3561"/>
    <cellStyle name="40% - Accent3 7 2 5 4" xfId="9218"/>
    <cellStyle name="40% - Accent3 7 2 5 4 2" xfId="1948"/>
    <cellStyle name="40% - Accent3 7 2 5 5" xfId="6362"/>
    <cellStyle name="40% - Accent3 7 2 6" xfId="13679"/>
    <cellStyle name="40% - Accent3 7 2 6 2" xfId="11580"/>
    <cellStyle name="40% - Accent3 7 2 6 2 2" xfId="4268"/>
    <cellStyle name="40% - Accent3 7 2 6 3" xfId="10874"/>
    <cellStyle name="40% - Accent3 7 2 6 3 2" xfId="3562"/>
    <cellStyle name="40% - Accent3 7 2 6 4" xfId="9219"/>
    <cellStyle name="40% - Accent3 7 2 6 4 2" xfId="1949"/>
    <cellStyle name="40% - Accent3 7 2 6 5" xfId="5994"/>
    <cellStyle name="40% - Accent3 7 2 7" xfId="12917"/>
    <cellStyle name="40% - Accent3 7 2 7 2" xfId="11579"/>
    <cellStyle name="40% - Accent3 7 2 7 2 2" xfId="4267"/>
    <cellStyle name="40% - Accent3 7 2 7 3" xfId="10875"/>
    <cellStyle name="40% - Accent3 7 2 7 3 2" xfId="3563"/>
    <cellStyle name="40% - Accent3 7 2 7 4" xfId="9220"/>
    <cellStyle name="40% - Accent3 7 2 7 4 2" xfId="1950"/>
    <cellStyle name="40% - Accent3 7 2 7 5" xfId="5539"/>
    <cellStyle name="40% - Accent3 7 2 8" xfId="11585"/>
    <cellStyle name="40% - Accent3 7 2 8 2" xfId="4273"/>
    <cellStyle name="40% - Accent3 7 2 9" xfId="10869"/>
    <cellStyle name="40% - Accent3 7 2 9 2" xfId="3557"/>
    <cellStyle name="40% - Accent3 7 3" xfId="15786"/>
    <cellStyle name="40% - Accent3 7 3 10" xfId="9221"/>
    <cellStyle name="40% - Accent3 7 3 10 2" xfId="1951"/>
    <cellStyle name="40% - Accent3 7 3 11" xfId="7046"/>
    <cellStyle name="40% - Accent3 7 3 2" xfId="15413"/>
    <cellStyle name="40% - Accent3 7 3 2 2" xfId="11577"/>
    <cellStyle name="40% - Accent3 7 3 2 2 2" xfId="4265"/>
    <cellStyle name="40% - Accent3 7 3 2 3" xfId="10877"/>
    <cellStyle name="40% - Accent3 7 3 2 3 2" xfId="3565"/>
    <cellStyle name="40% - Accent3 7 3 2 4" xfId="9222"/>
    <cellStyle name="40% - Accent3 7 3 2 4 2" xfId="1952"/>
    <cellStyle name="40% - Accent3 7 3 2 5" xfId="6784"/>
    <cellStyle name="40% - Accent3 7 3 3" xfId="14968"/>
    <cellStyle name="40% - Accent3 7 3 3 2" xfId="11576"/>
    <cellStyle name="40% - Accent3 7 3 3 2 2" xfId="4264"/>
    <cellStyle name="40% - Accent3 7 3 3 3" xfId="10878"/>
    <cellStyle name="40% - Accent3 7 3 3 3 2" xfId="3566"/>
    <cellStyle name="40% - Accent3 7 3 3 4" xfId="9223"/>
    <cellStyle name="40% - Accent3 7 3 3 4 2" xfId="1953"/>
    <cellStyle name="40% - Accent3 7 3 3 5" xfId="6586"/>
    <cellStyle name="40% - Accent3 7 3 4" xfId="13752"/>
    <cellStyle name="40% - Accent3 7 3 4 2" xfId="11575"/>
    <cellStyle name="40% - Accent3 7 3 4 2 2" xfId="4263"/>
    <cellStyle name="40% - Accent3 7 3 4 3" xfId="10879"/>
    <cellStyle name="40% - Accent3 7 3 4 3 2" xfId="3567"/>
    <cellStyle name="40% - Accent3 7 3 4 4" xfId="9224"/>
    <cellStyle name="40% - Accent3 7 3 4 4 2" xfId="1954"/>
    <cellStyle name="40% - Accent3 7 3 4 5" xfId="6059"/>
    <cellStyle name="40% - Accent3 7 3 5" xfId="13529"/>
    <cellStyle name="40% - Accent3 7 3 5 2" xfId="11574"/>
    <cellStyle name="40% - Accent3 7 3 5 2 2" xfId="4262"/>
    <cellStyle name="40% - Accent3 7 3 5 3" xfId="10880"/>
    <cellStyle name="40% - Accent3 7 3 5 3 2" xfId="3568"/>
    <cellStyle name="40% - Accent3 7 3 5 4" xfId="9225"/>
    <cellStyle name="40% - Accent3 7 3 5 4 2" xfId="1955"/>
    <cellStyle name="40% - Accent3 7 3 5 5" xfId="5861"/>
    <cellStyle name="40% - Accent3 7 3 6" xfId="13415"/>
    <cellStyle name="40% - Accent3 7 3 6 2" xfId="11573"/>
    <cellStyle name="40% - Accent3 7 3 6 2 2" xfId="4261"/>
    <cellStyle name="40% - Accent3 7 3 6 3" xfId="10881"/>
    <cellStyle name="40% - Accent3 7 3 6 3 2" xfId="3569"/>
    <cellStyle name="40% - Accent3 7 3 6 4" xfId="9226"/>
    <cellStyle name="40% - Accent3 7 3 6 4 2" xfId="1956"/>
    <cellStyle name="40% - Accent3 7 3 6 5" xfId="5769"/>
    <cellStyle name="40% - Accent3 7 3 7" xfId="12885"/>
    <cellStyle name="40% - Accent3 7 3 7 2" xfId="11572"/>
    <cellStyle name="40% - Accent3 7 3 7 2 2" xfId="4260"/>
    <cellStyle name="40% - Accent3 7 3 7 3" xfId="10882"/>
    <cellStyle name="40% - Accent3 7 3 7 3 2" xfId="3570"/>
    <cellStyle name="40% - Accent3 7 3 7 4" xfId="9227"/>
    <cellStyle name="40% - Accent3 7 3 7 4 2" xfId="1957"/>
    <cellStyle name="40% - Accent3 7 3 7 5" xfId="5509"/>
    <cellStyle name="40% - Accent3 7 3 8" xfId="11578"/>
    <cellStyle name="40% - Accent3 7 3 8 2" xfId="4266"/>
    <cellStyle name="40% - Accent3 7 3 9" xfId="10876"/>
    <cellStyle name="40% - Accent3 7 3 9 2" xfId="3564"/>
    <cellStyle name="40% - Accent3 7 4" xfId="15549"/>
    <cellStyle name="40% - Accent3 7 4 2" xfId="11571"/>
    <cellStyle name="40% - Accent3 7 4 2 2" xfId="4259"/>
    <cellStyle name="40% - Accent3 7 4 3" xfId="10883"/>
    <cellStyle name="40% - Accent3 7 4 3 2" xfId="3571"/>
    <cellStyle name="40% - Accent3 7 4 4" xfId="9228"/>
    <cellStyle name="40% - Accent3 7 4 4 2" xfId="1958"/>
    <cellStyle name="40% - Accent3 7 4 5" xfId="6912"/>
    <cellStyle name="40% - Accent3 7 5" xfId="15107"/>
    <cellStyle name="40% - Accent3 7 5 2" xfId="11570"/>
    <cellStyle name="40% - Accent3 7 5 2 2" xfId="4258"/>
    <cellStyle name="40% - Accent3 7 5 3" xfId="10884"/>
    <cellStyle name="40% - Accent3 7 5 3 2" xfId="3572"/>
    <cellStyle name="40% - Accent3 7 5 4" xfId="9229"/>
    <cellStyle name="40% - Accent3 7 5 4 2" xfId="1959"/>
    <cellStyle name="40% - Accent3 7 5 5" xfId="6714"/>
    <cellStyle name="40% - Accent3 7 6" xfId="13898"/>
    <cellStyle name="40% - Accent3 7 6 2" xfId="11569"/>
    <cellStyle name="40% - Accent3 7 6 2 2" xfId="4257"/>
    <cellStyle name="40% - Accent3 7 6 3" xfId="10885"/>
    <cellStyle name="40% - Accent3 7 6 3 2" xfId="3573"/>
    <cellStyle name="40% - Accent3 7 6 4" xfId="9230"/>
    <cellStyle name="40% - Accent3 7 6 4 2" xfId="1960"/>
    <cellStyle name="40% - Accent3 7 6 5" xfId="6203"/>
    <cellStyle name="40% - Accent3 7 7" xfId="13980"/>
    <cellStyle name="40% - Accent3 7 7 2" xfId="11568"/>
    <cellStyle name="40% - Accent3 7 7 2 2" xfId="4256"/>
    <cellStyle name="40% - Accent3 7 7 3" xfId="10886"/>
    <cellStyle name="40% - Accent3 7 7 3 2" xfId="3574"/>
    <cellStyle name="40% - Accent3 7 7 4" xfId="9231"/>
    <cellStyle name="40% - Accent3 7 7 4 2" xfId="1961"/>
    <cellStyle name="40% - Accent3 7 7 5" xfId="6275"/>
    <cellStyle name="40% - Accent3 7 8" xfId="13594"/>
    <cellStyle name="40% - Accent3 7 8 2" xfId="11567"/>
    <cellStyle name="40% - Accent3 7 8 2 2" xfId="4255"/>
    <cellStyle name="40% - Accent3 7 8 3" xfId="10887"/>
    <cellStyle name="40% - Accent3 7 8 3 2" xfId="3575"/>
    <cellStyle name="40% - Accent3 7 8 4" xfId="9232"/>
    <cellStyle name="40% - Accent3 7 8 4 2" xfId="1962"/>
    <cellStyle name="40% - Accent3 7 8 5" xfId="5917"/>
    <cellStyle name="40% - Accent3 7 9" xfId="13022"/>
    <cellStyle name="40% - Accent3 7 9 2" xfId="11566"/>
    <cellStyle name="40% - Accent3 7 9 2 2" xfId="4254"/>
    <cellStyle name="40% - Accent3 7 9 3" xfId="10888"/>
    <cellStyle name="40% - Accent3 7 9 3 2" xfId="3576"/>
    <cellStyle name="40% - Accent3 7 9 4" xfId="9233"/>
    <cellStyle name="40% - Accent3 7 9 4 2" xfId="1963"/>
    <cellStyle name="40% - Accent3 7 9 5" xfId="5637"/>
    <cellStyle name="40% - Accent3 8" xfId="15903"/>
    <cellStyle name="40% - Accent3 8 10" xfId="9234"/>
    <cellStyle name="40% - Accent3 8 10 2" xfId="1964"/>
    <cellStyle name="40% - Accent3 8 11" xfId="7151"/>
    <cellStyle name="40% - Accent3 8 2" xfId="15527"/>
    <cellStyle name="40% - Accent3 8 2 2" xfId="11564"/>
    <cellStyle name="40% - Accent3 8 2 2 2" xfId="4252"/>
    <cellStyle name="40% - Accent3 8 2 3" xfId="10890"/>
    <cellStyle name="40% - Accent3 8 2 3 2" xfId="3578"/>
    <cellStyle name="40% - Accent3 8 2 4" xfId="9235"/>
    <cellStyle name="40% - Accent3 8 2 4 2" xfId="1965"/>
    <cellStyle name="40% - Accent3 8 2 5" xfId="6891"/>
    <cellStyle name="40% - Accent3 8 3" xfId="15085"/>
    <cellStyle name="40% - Accent3 8 3 2" xfId="11563"/>
    <cellStyle name="40% - Accent3 8 3 2 2" xfId="4251"/>
    <cellStyle name="40% - Accent3 8 3 3" xfId="10891"/>
    <cellStyle name="40% - Accent3 8 3 3 2" xfId="3579"/>
    <cellStyle name="40% - Accent3 8 3 4" xfId="9236"/>
    <cellStyle name="40% - Accent3 8 3 4 2" xfId="1966"/>
    <cellStyle name="40% - Accent3 8 3 5" xfId="6695"/>
    <cellStyle name="40% - Accent3 8 4" xfId="13873"/>
    <cellStyle name="40% - Accent3 8 4 2" xfId="11562"/>
    <cellStyle name="40% - Accent3 8 4 2 2" xfId="4250"/>
    <cellStyle name="40% - Accent3 8 4 3" xfId="10892"/>
    <cellStyle name="40% - Accent3 8 4 3 2" xfId="3580"/>
    <cellStyle name="40% - Accent3 8 4 4" xfId="9237"/>
    <cellStyle name="40% - Accent3 8 4 4 2" xfId="1967"/>
    <cellStyle name="40% - Accent3 8 4 5" xfId="6178"/>
    <cellStyle name="40% - Accent3 8 5" xfId="14135"/>
    <cellStyle name="40% - Accent3 8 5 2" xfId="11561"/>
    <cellStyle name="40% - Accent3 8 5 2 2" xfId="4249"/>
    <cellStyle name="40% - Accent3 8 5 3" xfId="10893"/>
    <cellStyle name="40% - Accent3 8 5 3 2" xfId="3581"/>
    <cellStyle name="40% - Accent3 8 5 4" xfId="9238"/>
    <cellStyle name="40% - Accent3 8 5 4 2" xfId="1968"/>
    <cellStyle name="40% - Accent3 8 5 5" xfId="6415"/>
    <cellStyle name="40% - Accent3 8 6" xfId="14023"/>
    <cellStyle name="40% - Accent3 8 6 2" xfId="11560"/>
    <cellStyle name="40% - Accent3 8 6 2 2" xfId="4248"/>
    <cellStyle name="40% - Accent3 8 6 3" xfId="10894"/>
    <cellStyle name="40% - Accent3 8 6 3 2" xfId="3582"/>
    <cellStyle name="40% - Accent3 8 6 4" xfId="9239"/>
    <cellStyle name="40% - Accent3 8 6 4 2" xfId="1969"/>
    <cellStyle name="40% - Accent3 8 6 5" xfId="6308"/>
    <cellStyle name="40% - Accent3 8 7" xfId="13000"/>
    <cellStyle name="40% - Accent3 8 7 2" xfId="11559"/>
    <cellStyle name="40% - Accent3 8 7 2 2" xfId="4247"/>
    <cellStyle name="40% - Accent3 8 7 3" xfId="10895"/>
    <cellStyle name="40% - Accent3 8 7 3 2" xfId="3583"/>
    <cellStyle name="40% - Accent3 8 7 4" xfId="9240"/>
    <cellStyle name="40% - Accent3 8 7 4 2" xfId="1970"/>
    <cellStyle name="40% - Accent3 8 7 5" xfId="5618"/>
    <cellStyle name="40% - Accent3 8 8" xfId="11565"/>
    <cellStyle name="40% - Accent3 8 8 2" xfId="4253"/>
    <cellStyle name="40% - Accent3 8 9" xfId="10889"/>
    <cellStyle name="40% - Accent3 8 9 2" xfId="3577"/>
    <cellStyle name="40% - Accent3 9" xfId="15871"/>
    <cellStyle name="40% - Accent3 9 10" xfId="9241"/>
    <cellStyle name="40% - Accent3 9 10 2" xfId="1971"/>
    <cellStyle name="40% - Accent3 9 11" xfId="7126"/>
    <cellStyle name="40% - Accent3 9 2" xfId="15497"/>
    <cellStyle name="40% - Accent3 9 2 2" xfId="11557"/>
    <cellStyle name="40% - Accent3 9 2 2 2" xfId="4245"/>
    <cellStyle name="40% - Accent3 9 2 3" xfId="10897"/>
    <cellStyle name="40% - Accent3 9 2 3 2" xfId="3585"/>
    <cellStyle name="40% - Accent3 9 2 4" xfId="9242"/>
    <cellStyle name="40% - Accent3 9 2 4 2" xfId="1972"/>
    <cellStyle name="40% - Accent3 9 2 5" xfId="6864"/>
    <cellStyle name="40% - Accent3 9 3" xfId="15055"/>
    <cellStyle name="40% - Accent3 9 3 2" xfId="11556"/>
    <cellStyle name="40% - Accent3 9 3 2 2" xfId="4244"/>
    <cellStyle name="40% - Accent3 9 3 3" xfId="10898"/>
    <cellStyle name="40% - Accent3 9 3 3 2" xfId="3586"/>
    <cellStyle name="40% - Accent3 9 3 4" xfId="9243"/>
    <cellStyle name="40% - Accent3 9 3 4 2" xfId="1973"/>
    <cellStyle name="40% - Accent3 9 3 5" xfId="6670"/>
    <cellStyle name="40% - Accent3 9 4" xfId="13841"/>
    <cellStyle name="40% - Accent3 9 4 2" xfId="11555"/>
    <cellStyle name="40% - Accent3 9 4 2 2" xfId="4243"/>
    <cellStyle name="40% - Accent3 9 4 3" xfId="10899"/>
    <cellStyle name="40% - Accent3 9 4 3 2" xfId="3587"/>
    <cellStyle name="40% - Accent3 9 4 4" xfId="9244"/>
    <cellStyle name="40% - Accent3 9 4 4 2" xfId="1974"/>
    <cellStyle name="40% - Accent3 9 4 5" xfId="6146"/>
    <cellStyle name="40% - Accent3 9 5" xfId="14133"/>
    <cellStyle name="40% - Accent3 9 5 2" xfId="11554"/>
    <cellStyle name="40% - Accent3 9 5 2 2" xfId="4242"/>
    <cellStyle name="40% - Accent3 9 5 3" xfId="10900"/>
    <cellStyle name="40% - Accent3 9 5 3 2" xfId="3588"/>
    <cellStyle name="40% - Accent3 9 5 4" xfId="9245"/>
    <cellStyle name="40% - Accent3 9 5 4 2" xfId="1975"/>
    <cellStyle name="40% - Accent3 9 5 5" xfId="6413"/>
    <cellStyle name="40% - Accent3 9 6" xfId="14125"/>
    <cellStyle name="40% - Accent3 9 6 2" xfId="11553"/>
    <cellStyle name="40% - Accent3 9 6 2 2" xfId="4241"/>
    <cellStyle name="40% - Accent3 9 6 3" xfId="10901"/>
    <cellStyle name="40% - Accent3 9 6 3 2" xfId="3589"/>
    <cellStyle name="40% - Accent3 9 6 4" xfId="9246"/>
    <cellStyle name="40% - Accent3 9 6 4 2" xfId="1976"/>
    <cellStyle name="40% - Accent3 9 6 5" xfId="6405"/>
    <cellStyle name="40% - Accent3 9 7" xfId="12973"/>
    <cellStyle name="40% - Accent3 9 7 2" xfId="11552"/>
    <cellStyle name="40% - Accent3 9 7 2 2" xfId="4240"/>
    <cellStyle name="40% - Accent3 9 7 3" xfId="10902"/>
    <cellStyle name="40% - Accent3 9 7 3 2" xfId="3590"/>
    <cellStyle name="40% - Accent3 9 7 4" xfId="9247"/>
    <cellStyle name="40% - Accent3 9 7 4 2" xfId="1977"/>
    <cellStyle name="40% - Accent3 9 7 5" xfId="5593"/>
    <cellStyle name="40% - Accent3 9 8" xfId="11558"/>
    <cellStyle name="40% - Accent3 9 8 2" xfId="4246"/>
    <cellStyle name="40% - Accent3 9 9" xfId="10896"/>
    <cellStyle name="40% - Accent3 9 9 2" xfId="3584"/>
    <cellStyle name="40% - Accent4" xfId="16448" builtinId="43" customBuiltin="1"/>
    <cellStyle name="40% - Accent4 10" xfId="15758"/>
    <cellStyle name="40% - Accent4 10 10" xfId="9249"/>
    <cellStyle name="40% - Accent4 10 10 2" xfId="1979"/>
    <cellStyle name="40% - Accent4 10 11" xfId="7018"/>
    <cellStyle name="40% - Accent4 10 2" xfId="15388"/>
    <cellStyle name="40% - Accent4 10 2 2" xfId="11549"/>
    <cellStyle name="40% - Accent4 10 2 2 2" xfId="4237"/>
    <cellStyle name="40% - Accent4 10 2 3" xfId="10905"/>
    <cellStyle name="40% - Accent4 10 2 3 2" xfId="3593"/>
    <cellStyle name="40% - Accent4 10 2 4" xfId="9250"/>
    <cellStyle name="40% - Accent4 10 2 4 2" xfId="1980"/>
    <cellStyle name="40% - Accent4 10 2 5" xfId="6759"/>
    <cellStyle name="40% - Accent4 10 3" xfId="14940"/>
    <cellStyle name="40% - Accent4 10 3 2" xfId="11548"/>
    <cellStyle name="40% - Accent4 10 3 2 2" xfId="4236"/>
    <cellStyle name="40% - Accent4 10 3 3" xfId="10906"/>
    <cellStyle name="40% - Accent4 10 3 3 2" xfId="3594"/>
    <cellStyle name="40% - Accent4 10 3 4" xfId="9251"/>
    <cellStyle name="40% - Accent4 10 3 4 2" xfId="1981"/>
    <cellStyle name="40% - Accent4 10 3 5" xfId="6558"/>
    <cellStyle name="40% - Accent4 10 4" xfId="13724"/>
    <cellStyle name="40% - Accent4 10 4 2" xfId="11547"/>
    <cellStyle name="40% - Accent4 10 4 2 2" xfId="4235"/>
    <cellStyle name="40% - Accent4 10 4 3" xfId="10907"/>
    <cellStyle name="40% - Accent4 10 4 3 2" xfId="3595"/>
    <cellStyle name="40% - Accent4 10 4 4" xfId="9252"/>
    <cellStyle name="40% - Accent4 10 4 4 2" xfId="1982"/>
    <cellStyle name="40% - Accent4 10 4 5" xfId="6031"/>
    <cellStyle name="40% - Accent4 10 5" xfId="13501"/>
    <cellStyle name="40% - Accent4 10 5 2" xfId="11546"/>
    <cellStyle name="40% - Accent4 10 5 2 2" xfId="4234"/>
    <cellStyle name="40% - Accent4 10 5 3" xfId="10908"/>
    <cellStyle name="40% - Accent4 10 5 3 2" xfId="3596"/>
    <cellStyle name="40% - Accent4 10 5 4" xfId="9253"/>
    <cellStyle name="40% - Accent4 10 5 4 2" xfId="1983"/>
    <cellStyle name="40% - Accent4 10 5 5" xfId="5833"/>
    <cellStyle name="40% - Accent4 10 6" xfId="13387"/>
    <cellStyle name="40% - Accent4 10 6 2" xfId="11545"/>
    <cellStyle name="40% - Accent4 10 6 2 2" xfId="4233"/>
    <cellStyle name="40% - Accent4 10 6 3" xfId="10909"/>
    <cellStyle name="40% - Accent4 10 6 3 2" xfId="3597"/>
    <cellStyle name="40% - Accent4 10 6 4" xfId="9254"/>
    <cellStyle name="40% - Accent4 10 6 4 2" xfId="1984"/>
    <cellStyle name="40% - Accent4 10 6 5" xfId="5741"/>
    <cellStyle name="40% - Accent4 10 7" xfId="12857"/>
    <cellStyle name="40% - Accent4 10 7 2" xfId="11544"/>
    <cellStyle name="40% - Accent4 10 7 2 2" xfId="4232"/>
    <cellStyle name="40% - Accent4 10 7 3" xfId="10910"/>
    <cellStyle name="40% - Accent4 10 7 3 2" xfId="3598"/>
    <cellStyle name="40% - Accent4 10 7 4" xfId="9255"/>
    <cellStyle name="40% - Accent4 10 7 4 2" xfId="1985"/>
    <cellStyle name="40% - Accent4 10 7 5" xfId="5481"/>
    <cellStyle name="40% - Accent4 10 8" xfId="11550"/>
    <cellStyle name="40% - Accent4 10 8 2" xfId="4238"/>
    <cellStyle name="40% - Accent4 10 9" xfId="10904"/>
    <cellStyle name="40% - Accent4 10 9 2" xfId="3592"/>
    <cellStyle name="40% - Accent4 11" xfId="15748"/>
    <cellStyle name="40% - Accent4 11 10" xfId="9256"/>
    <cellStyle name="40% - Accent4 11 10 2" xfId="1986"/>
    <cellStyle name="40% - Accent4 11 11" xfId="7008"/>
    <cellStyle name="40% - Accent4 11 2" xfId="15378"/>
    <cellStyle name="40% - Accent4 11 2 2" xfId="11542"/>
    <cellStyle name="40% - Accent4 11 2 2 2" xfId="4230"/>
    <cellStyle name="40% - Accent4 11 2 3" xfId="10912"/>
    <cellStyle name="40% - Accent4 11 2 3 2" xfId="3600"/>
    <cellStyle name="40% - Accent4 11 2 4" xfId="9257"/>
    <cellStyle name="40% - Accent4 11 2 4 2" xfId="1987"/>
    <cellStyle name="40% - Accent4 11 2 5" xfId="6749"/>
    <cellStyle name="40% - Accent4 11 3" xfId="14930"/>
    <cellStyle name="40% - Accent4 11 3 2" xfId="11541"/>
    <cellStyle name="40% - Accent4 11 3 2 2" xfId="4229"/>
    <cellStyle name="40% - Accent4 11 3 3" xfId="10913"/>
    <cellStyle name="40% - Accent4 11 3 3 2" xfId="3601"/>
    <cellStyle name="40% - Accent4 11 3 4" xfId="9258"/>
    <cellStyle name="40% - Accent4 11 3 4 2" xfId="1988"/>
    <cellStyle name="40% - Accent4 11 3 5" xfId="6548"/>
    <cellStyle name="40% - Accent4 11 4" xfId="13714"/>
    <cellStyle name="40% - Accent4 11 4 2" xfId="11540"/>
    <cellStyle name="40% - Accent4 11 4 2 2" xfId="4228"/>
    <cellStyle name="40% - Accent4 11 4 3" xfId="10914"/>
    <cellStyle name="40% - Accent4 11 4 3 2" xfId="3602"/>
    <cellStyle name="40% - Accent4 11 4 4" xfId="9259"/>
    <cellStyle name="40% - Accent4 11 4 4 2" xfId="1989"/>
    <cellStyle name="40% - Accent4 11 4 5" xfId="6021"/>
    <cellStyle name="40% - Accent4 11 5" xfId="13491"/>
    <cellStyle name="40% - Accent4 11 5 2" xfId="11539"/>
    <cellStyle name="40% - Accent4 11 5 2 2" xfId="4227"/>
    <cellStyle name="40% - Accent4 11 5 3" xfId="10915"/>
    <cellStyle name="40% - Accent4 11 5 3 2" xfId="3603"/>
    <cellStyle name="40% - Accent4 11 5 4" xfId="9260"/>
    <cellStyle name="40% - Accent4 11 5 4 2" xfId="1990"/>
    <cellStyle name="40% - Accent4 11 5 5" xfId="5823"/>
    <cellStyle name="40% - Accent4 11 6" xfId="13377"/>
    <cellStyle name="40% - Accent4 11 6 2" xfId="11538"/>
    <cellStyle name="40% - Accent4 11 6 2 2" xfId="4226"/>
    <cellStyle name="40% - Accent4 11 6 3" xfId="10916"/>
    <cellStyle name="40% - Accent4 11 6 3 2" xfId="3604"/>
    <cellStyle name="40% - Accent4 11 6 4" xfId="9261"/>
    <cellStyle name="40% - Accent4 11 6 4 2" xfId="1991"/>
    <cellStyle name="40% - Accent4 11 6 5" xfId="5731"/>
    <cellStyle name="40% - Accent4 11 7" xfId="12847"/>
    <cellStyle name="40% - Accent4 11 7 2" xfId="11537"/>
    <cellStyle name="40% - Accent4 11 7 2 2" xfId="4225"/>
    <cellStyle name="40% - Accent4 11 7 3" xfId="10917"/>
    <cellStyle name="40% - Accent4 11 7 3 2" xfId="3605"/>
    <cellStyle name="40% - Accent4 11 7 4" xfId="9262"/>
    <cellStyle name="40% - Accent4 11 7 4 2" xfId="1992"/>
    <cellStyle name="40% - Accent4 11 7 5" xfId="5471"/>
    <cellStyle name="40% - Accent4 11 8" xfId="11543"/>
    <cellStyle name="40% - Accent4 11 8 2" xfId="4231"/>
    <cellStyle name="40% - Accent4 11 9" xfId="10911"/>
    <cellStyle name="40% - Accent4 11 9 2" xfId="3599"/>
    <cellStyle name="40% - Accent4 12" xfId="15739"/>
    <cellStyle name="40% - Accent4 12 10" xfId="9263"/>
    <cellStyle name="40% - Accent4 12 10 2" xfId="1993"/>
    <cellStyle name="40% - Accent4 12 11" xfId="6999"/>
    <cellStyle name="40% - Accent4 12 2" xfId="15369"/>
    <cellStyle name="40% - Accent4 12 2 2" xfId="11535"/>
    <cellStyle name="40% - Accent4 12 2 2 2" xfId="4223"/>
    <cellStyle name="40% - Accent4 12 2 3" xfId="10919"/>
    <cellStyle name="40% - Accent4 12 2 3 2" xfId="3607"/>
    <cellStyle name="40% - Accent4 12 2 4" xfId="9264"/>
    <cellStyle name="40% - Accent4 12 2 4 2" xfId="1994"/>
    <cellStyle name="40% - Accent4 12 2 5" xfId="6740"/>
    <cellStyle name="40% - Accent4 12 3" xfId="14921"/>
    <cellStyle name="40% - Accent4 12 3 2" xfId="11534"/>
    <cellStyle name="40% - Accent4 12 3 2 2" xfId="4222"/>
    <cellStyle name="40% - Accent4 12 3 3" xfId="10920"/>
    <cellStyle name="40% - Accent4 12 3 3 2" xfId="3608"/>
    <cellStyle name="40% - Accent4 12 3 4" xfId="9265"/>
    <cellStyle name="40% - Accent4 12 3 4 2" xfId="1995"/>
    <cellStyle name="40% - Accent4 12 3 5" xfId="6539"/>
    <cellStyle name="40% - Accent4 12 4" xfId="13705"/>
    <cellStyle name="40% - Accent4 12 4 2" xfId="11533"/>
    <cellStyle name="40% - Accent4 12 4 2 2" xfId="4221"/>
    <cellStyle name="40% - Accent4 12 4 3" xfId="10921"/>
    <cellStyle name="40% - Accent4 12 4 3 2" xfId="3609"/>
    <cellStyle name="40% - Accent4 12 4 4" xfId="9266"/>
    <cellStyle name="40% - Accent4 12 4 4 2" xfId="1996"/>
    <cellStyle name="40% - Accent4 12 4 5" xfId="6012"/>
    <cellStyle name="40% - Accent4 12 5" xfId="13482"/>
    <cellStyle name="40% - Accent4 12 5 2" xfId="11532"/>
    <cellStyle name="40% - Accent4 12 5 2 2" xfId="4220"/>
    <cellStyle name="40% - Accent4 12 5 3" xfId="10922"/>
    <cellStyle name="40% - Accent4 12 5 3 2" xfId="3610"/>
    <cellStyle name="40% - Accent4 12 5 4" xfId="9267"/>
    <cellStyle name="40% - Accent4 12 5 4 2" xfId="1997"/>
    <cellStyle name="40% - Accent4 12 5 5" xfId="5814"/>
    <cellStyle name="40% - Accent4 12 6" xfId="13368"/>
    <cellStyle name="40% - Accent4 12 6 2" xfId="11531"/>
    <cellStyle name="40% - Accent4 12 6 2 2" xfId="4219"/>
    <cellStyle name="40% - Accent4 12 6 3" xfId="10923"/>
    <cellStyle name="40% - Accent4 12 6 3 2" xfId="3611"/>
    <cellStyle name="40% - Accent4 12 6 4" xfId="9268"/>
    <cellStyle name="40% - Accent4 12 6 4 2" xfId="1998"/>
    <cellStyle name="40% - Accent4 12 6 5" xfId="5722"/>
    <cellStyle name="40% - Accent4 12 7" xfId="12838"/>
    <cellStyle name="40% - Accent4 12 7 2" xfId="11530"/>
    <cellStyle name="40% - Accent4 12 7 2 2" xfId="4218"/>
    <cellStyle name="40% - Accent4 12 7 3" xfId="10924"/>
    <cellStyle name="40% - Accent4 12 7 3 2" xfId="3612"/>
    <cellStyle name="40% - Accent4 12 7 4" xfId="9269"/>
    <cellStyle name="40% - Accent4 12 7 4 2" xfId="1999"/>
    <cellStyle name="40% - Accent4 12 7 5" xfId="5462"/>
    <cellStyle name="40% - Accent4 12 8" xfId="11536"/>
    <cellStyle name="40% - Accent4 12 8 2" xfId="4224"/>
    <cellStyle name="40% - Accent4 12 9" xfId="10918"/>
    <cellStyle name="40% - Accent4 12 9 2" xfId="3606"/>
    <cellStyle name="40% - Accent4 13" xfId="15716"/>
    <cellStyle name="40% - Accent4 13 2" xfId="11529"/>
    <cellStyle name="40% - Accent4 13 2 2" xfId="4217"/>
    <cellStyle name="40% - Accent4 13 3" xfId="10925"/>
    <cellStyle name="40% - Accent4 13 3 2" xfId="3613"/>
    <cellStyle name="40% - Accent4 13 4" xfId="9270"/>
    <cellStyle name="40% - Accent4 13 4 2" xfId="2000"/>
    <cellStyle name="40% - Accent4 13 5" xfId="6981"/>
    <cellStyle name="40% - Accent4 14" xfId="15518"/>
    <cellStyle name="40% - Accent4 14 2" xfId="11528"/>
    <cellStyle name="40% - Accent4 14 2 2" xfId="4216"/>
    <cellStyle name="40% - Accent4 14 3" xfId="10926"/>
    <cellStyle name="40% - Accent4 14 3 2" xfId="3614"/>
    <cellStyle name="40% - Accent4 14 4" xfId="9271"/>
    <cellStyle name="40% - Accent4 14 4 2" xfId="2001"/>
    <cellStyle name="40% - Accent4 14 5" xfId="6883"/>
    <cellStyle name="40% - Accent4 15" xfId="15597"/>
    <cellStyle name="40% - Accent4 16" xfId="14860"/>
    <cellStyle name="40% - Accent4 17" xfId="14885"/>
    <cellStyle name="40% - Accent4 18" xfId="15576"/>
    <cellStyle name="40% - Accent4 19" xfId="14827"/>
    <cellStyle name="40% - Accent4 2" xfId="16097"/>
    <cellStyle name="40% - Accent4 2 2" xfId="14664"/>
    <cellStyle name="40% - Accent4 2 3" xfId="14663"/>
    <cellStyle name="40% - Accent4 20" xfId="14786"/>
    <cellStyle name="40% - Accent4 21" xfId="14666"/>
    <cellStyle name="40% - Accent4 21 2" xfId="11518"/>
    <cellStyle name="40% - Accent4 21 2 2" xfId="4206"/>
    <cellStyle name="40% - Accent4 21 3" xfId="10933"/>
    <cellStyle name="40% - Accent4 21 3 2" xfId="3621"/>
    <cellStyle name="40% - Accent4 21 4" xfId="9272"/>
    <cellStyle name="40% - Accent4 21 4 2" xfId="2002"/>
    <cellStyle name="40% - Accent4 21 5" xfId="6514"/>
    <cellStyle name="40% - Accent4 22" xfId="14603"/>
    <cellStyle name="40% - Accent4 22 2" xfId="11517"/>
    <cellStyle name="40% - Accent4 22 2 2" xfId="4205"/>
    <cellStyle name="40% - Accent4 22 3" xfId="10934"/>
    <cellStyle name="40% - Accent4 22 3 2" xfId="3622"/>
    <cellStyle name="40% - Accent4 22 4" xfId="9273"/>
    <cellStyle name="40% - Accent4 22 4 2" xfId="2003"/>
    <cellStyle name="40% - Accent4 22 5" xfId="6504"/>
    <cellStyle name="40% - Accent4 23" xfId="14310"/>
    <cellStyle name="40% - Accent4 23 2" xfId="11516"/>
    <cellStyle name="40% - Accent4 23 2 2" xfId="4204"/>
    <cellStyle name="40% - Accent4 23 3" xfId="10935"/>
    <cellStyle name="40% - Accent4 23 3 2" xfId="3623"/>
    <cellStyle name="40% - Accent4 23 4" xfId="9274"/>
    <cellStyle name="40% - Accent4 23 4 2" xfId="2004"/>
    <cellStyle name="40% - Accent4 23 5" xfId="6467"/>
    <cellStyle name="40% - Accent4 24" xfId="14462"/>
    <cellStyle name="40% - Accent4 24 2" xfId="11515"/>
    <cellStyle name="40% - Accent4 24 2 2" xfId="4203"/>
    <cellStyle name="40% - Accent4 24 3" xfId="10936"/>
    <cellStyle name="40% - Accent4 24 3 2" xfId="3624"/>
    <cellStyle name="40% - Accent4 24 4" xfId="9275"/>
    <cellStyle name="40% - Accent4 24 4 2" xfId="2005"/>
    <cellStyle name="40% - Accent4 24 5" xfId="6488"/>
    <cellStyle name="40% - Accent4 25" xfId="14110"/>
    <cellStyle name="40% - Accent4 25 2" xfId="11514"/>
    <cellStyle name="40% - Accent4 25 2 2" xfId="4202"/>
    <cellStyle name="40% - Accent4 25 3" xfId="10937"/>
    <cellStyle name="40% - Accent4 25 3 2" xfId="3625"/>
    <cellStyle name="40% - Accent4 25 4" xfId="9276"/>
    <cellStyle name="40% - Accent4 25 4 2" xfId="2006"/>
    <cellStyle name="40% - Accent4 25 5" xfId="6390"/>
    <cellStyle name="40% - Accent4 26" xfId="13597"/>
    <cellStyle name="40% - Accent4 26 2" xfId="11513"/>
    <cellStyle name="40% - Accent4 26 2 2" xfId="4201"/>
    <cellStyle name="40% - Accent4 26 3" xfId="10938"/>
    <cellStyle name="40% - Accent4 26 3 2" xfId="3626"/>
    <cellStyle name="40% - Accent4 26 4" xfId="9277"/>
    <cellStyle name="40% - Accent4 26 4 2" xfId="2007"/>
    <cellStyle name="40% - Accent4 26 5" xfId="5920"/>
    <cellStyle name="40% - Accent4 27" xfId="13439"/>
    <cellStyle name="40% - Accent4 27 2" xfId="11512"/>
    <cellStyle name="40% - Accent4 27 2 2" xfId="4200"/>
    <cellStyle name="40% - Accent4 27 3" xfId="10939"/>
    <cellStyle name="40% - Accent4 27 3 2" xfId="3627"/>
    <cellStyle name="40% - Accent4 27 4" xfId="9278"/>
    <cellStyle name="40% - Accent4 27 4 2" xfId="2008"/>
    <cellStyle name="40% - Accent4 27 5" xfId="5785"/>
    <cellStyle name="40% - Accent4 28" xfId="13100"/>
    <cellStyle name="40% - Accent4 28 2" xfId="11511"/>
    <cellStyle name="40% - Accent4 28 2 2" xfId="4199"/>
    <cellStyle name="40% - Accent4 28 3" xfId="10940"/>
    <cellStyle name="40% - Accent4 28 3 2" xfId="3628"/>
    <cellStyle name="40% - Accent4 28 4" xfId="9279"/>
    <cellStyle name="40% - Accent4 28 4 2" xfId="2009"/>
    <cellStyle name="40% - Accent4 28 5" xfId="5682"/>
    <cellStyle name="40% - Accent4 29" xfId="11551"/>
    <cellStyle name="40% - Accent4 29 2" xfId="4239"/>
    <cellStyle name="40% - Accent4 3" xfId="16096"/>
    <cellStyle name="40% - Accent4 3 2" xfId="14661"/>
    <cellStyle name="40% - Accent4 3 3" xfId="14660"/>
    <cellStyle name="40% - Accent4 30" xfId="10903"/>
    <cellStyle name="40% - Accent4 30 2" xfId="3591"/>
    <cellStyle name="40% - Accent4 31" xfId="9248"/>
    <cellStyle name="40% - Accent4 31 2" xfId="1978"/>
    <cellStyle name="40% - Accent4 32" xfId="7251"/>
    <cellStyle name="40% - Accent4 4" xfId="16010"/>
    <cellStyle name="40% - Accent4 4 10" xfId="13992"/>
    <cellStyle name="40% - Accent4 4 10 2" xfId="11506"/>
    <cellStyle name="40% - Accent4 4 10 2 2" xfId="4194"/>
    <cellStyle name="40% - Accent4 4 10 3" xfId="10942"/>
    <cellStyle name="40% - Accent4 4 10 3 2" xfId="3630"/>
    <cellStyle name="40% - Accent4 4 10 4" xfId="9281"/>
    <cellStyle name="40% - Accent4 4 10 4 2" xfId="2011"/>
    <cellStyle name="40% - Accent4 4 10 5" xfId="6284"/>
    <cellStyle name="40% - Accent4 4 11" xfId="13886"/>
    <cellStyle name="40% - Accent4 4 11 2" xfId="11505"/>
    <cellStyle name="40% - Accent4 4 11 2 2" xfId="4193"/>
    <cellStyle name="40% - Accent4 4 11 3" xfId="10943"/>
    <cellStyle name="40% - Accent4 4 11 3 2" xfId="3631"/>
    <cellStyle name="40% - Accent4 4 11 4" xfId="9282"/>
    <cellStyle name="40% - Accent4 4 11 4 2" xfId="2012"/>
    <cellStyle name="40% - Accent4 4 11 5" xfId="6191"/>
    <cellStyle name="40% - Accent4 4 12" xfId="14031"/>
    <cellStyle name="40% - Accent4 4 12 2" xfId="11504"/>
    <cellStyle name="40% - Accent4 4 12 2 2" xfId="4192"/>
    <cellStyle name="40% - Accent4 4 12 3" xfId="10944"/>
    <cellStyle name="40% - Accent4 4 12 3 2" xfId="3632"/>
    <cellStyle name="40% - Accent4 4 12 4" xfId="9283"/>
    <cellStyle name="40% - Accent4 4 12 4 2" xfId="2013"/>
    <cellStyle name="40% - Accent4 4 12 5" xfId="6314"/>
    <cellStyle name="40% - Accent4 4 13" xfId="13059"/>
    <cellStyle name="40% - Accent4 4 13 2" xfId="11503"/>
    <cellStyle name="40% - Accent4 4 13 2 2" xfId="4191"/>
    <cellStyle name="40% - Accent4 4 13 3" xfId="10945"/>
    <cellStyle name="40% - Accent4 4 13 3 2" xfId="3633"/>
    <cellStyle name="40% - Accent4 4 13 4" xfId="9284"/>
    <cellStyle name="40% - Accent4 4 13 4 2" xfId="2014"/>
    <cellStyle name="40% - Accent4 4 13 5" xfId="5665"/>
    <cellStyle name="40% - Accent4 4 14" xfId="11507"/>
    <cellStyle name="40% - Accent4 4 14 2" xfId="4195"/>
    <cellStyle name="40% - Accent4 4 15" xfId="10941"/>
    <cellStyle name="40% - Accent4 4 15 2" xfId="3629"/>
    <cellStyle name="40% - Accent4 4 16" xfId="9280"/>
    <cellStyle name="40% - Accent4 4 16 2" xfId="2010"/>
    <cellStyle name="40% - Accent4 4 17" xfId="7197"/>
    <cellStyle name="40% - Accent4 4 2" xfId="15855"/>
    <cellStyle name="40% - Accent4 4 2 10" xfId="13986"/>
    <cellStyle name="40% - Accent4 4 2 10 2" xfId="11501"/>
    <cellStyle name="40% - Accent4 4 2 10 2 2" xfId="4189"/>
    <cellStyle name="40% - Accent4 4 2 10 3" xfId="10947"/>
    <cellStyle name="40% - Accent4 4 2 10 3 2" xfId="3635"/>
    <cellStyle name="40% - Accent4 4 2 10 4" xfId="9286"/>
    <cellStyle name="40% - Accent4 4 2 10 4 2" xfId="2016"/>
    <cellStyle name="40% - Accent4 4 2 10 5" xfId="6279"/>
    <cellStyle name="40% - Accent4 4 2 11" xfId="12957"/>
    <cellStyle name="40% - Accent4 4 2 11 2" xfId="11500"/>
    <cellStyle name="40% - Accent4 4 2 11 2 2" xfId="4188"/>
    <cellStyle name="40% - Accent4 4 2 11 3" xfId="10948"/>
    <cellStyle name="40% - Accent4 4 2 11 3 2" xfId="3636"/>
    <cellStyle name="40% - Accent4 4 2 11 4" xfId="9287"/>
    <cellStyle name="40% - Accent4 4 2 11 4 2" xfId="2017"/>
    <cellStyle name="40% - Accent4 4 2 11 5" xfId="5579"/>
    <cellStyle name="40% - Accent4 4 2 12" xfId="11502"/>
    <cellStyle name="40% - Accent4 4 2 12 2" xfId="4190"/>
    <cellStyle name="40% - Accent4 4 2 13" xfId="10946"/>
    <cellStyle name="40% - Accent4 4 2 13 2" xfId="3634"/>
    <cellStyle name="40% - Accent4 4 2 14" xfId="9285"/>
    <cellStyle name="40% - Accent4 4 2 14 2" xfId="2015"/>
    <cellStyle name="40% - Accent4 4 2 15" xfId="7112"/>
    <cellStyle name="40% - Accent4 4 2 2" xfId="15482"/>
    <cellStyle name="40% - Accent4 4 2 2 2" xfId="11499"/>
    <cellStyle name="40% - Accent4 4 2 2 2 2" xfId="4187"/>
    <cellStyle name="40% - Accent4 4 2 2 3" xfId="10949"/>
    <cellStyle name="40% - Accent4 4 2 2 3 2" xfId="3637"/>
    <cellStyle name="40% - Accent4 4 2 2 4" xfId="9288"/>
    <cellStyle name="40% - Accent4 4 2 2 4 2" xfId="2018"/>
    <cellStyle name="40% - Accent4 4 2 2 5" xfId="6850"/>
    <cellStyle name="40% - Accent4 4 2 3" xfId="15039"/>
    <cellStyle name="40% - Accent4 4 2 3 2" xfId="11498"/>
    <cellStyle name="40% - Accent4 4 2 3 2 2" xfId="4186"/>
    <cellStyle name="40% - Accent4 4 2 3 3" xfId="10950"/>
    <cellStyle name="40% - Accent4 4 2 3 3 2" xfId="3638"/>
    <cellStyle name="40% - Accent4 4 2 3 4" xfId="9289"/>
    <cellStyle name="40% - Accent4 4 2 3 4 2" xfId="2019"/>
    <cellStyle name="40% - Accent4 4 2 3 5" xfId="6656"/>
    <cellStyle name="40% - Accent4 4 2 4" xfId="14658"/>
    <cellStyle name="40% - Accent4 4 2 4 2" xfId="11497"/>
    <cellStyle name="40% - Accent4 4 2 4 2 2" xfId="4185"/>
    <cellStyle name="40% - Accent4 4 2 4 3" xfId="10951"/>
    <cellStyle name="40% - Accent4 4 2 4 3 2" xfId="3639"/>
    <cellStyle name="40% - Accent4 4 2 4 4" xfId="9290"/>
    <cellStyle name="40% - Accent4 4 2 4 4 2" xfId="2020"/>
    <cellStyle name="40% - Accent4 4 2 4 5" xfId="6513"/>
    <cellStyle name="40% - Accent4 4 2 5" xfId="14621"/>
    <cellStyle name="40% - Accent4 4 2 5 2" xfId="11496"/>
    <cellStyle name="40% - Accent4 4 2 5 2 2" xfId="4184"/>
    <cellStyle name="40% - Accent4 4 2 5 3" xfId="10952"/>
    <cellStyle name="40% - Accent4 4 2 5 3 2" xfId="3640"/>
    <cellStyle name="40% - Accent4 4 2 5 4" xfId="9291"/>
    <cellStyle name="40% - Accent4 4 2 5 4 2" xfId="2021"/>
    <cellStyle name="40% - Accent4 4 2 5 5" xfId="6506"/>
    <cellStyle name="40% - Accent4 4 2 6" xfId="14314"/>
    <cellStyle name="40% - Accent4 4 2 6 2" xfId="11495"/>
    <cellStyle name="40% - Accent4 4 2 6 2 2" xfId="4183"/>
    <cellStyle name="40% - Accent4 4 2 6 3" xfId="10953"/>
    <cellStyle name="40% - Accent4 4 2 6 3 2" xfId="3641"/>
    <cellStyle name="40% - Accent4 4 2 6 4" xfId="9292"/>
    <cellStyle name="40% - Accent4 4 2 6 4 2" xfId="2022"/>
    <cellStyle name="40% - Accent4 4 2 6 5" xfId="6468"/>
    <cellStyle name="40% - Accent4 4 2 7" xfId="14511"/>
    <cellStyle name="40% - Accent4 4 2 7 2" xfId="11494"/>
    <cellStyle name="40% - Accent4 4 2 7 2 2" xfId="4182"/>
    <cellStyle name="40% - Accent4 4 2 7 3" xfId="10954"/>
    <cellStyle name="40% - Accent4 4 2 7 3 2" xfId="3642"/>
    <cellStyle name="40% - Accent4 4 2 7 4" xfId="9293"/>
    <cellStyle name="40% - Accent4 4 2 7 4 2" xfId="2023"/>
    <cellStyle name="40% - Accent4 4 2 7 5" xfId="6493"/>
    <cellStyle name="40% - Accent4 4 2 8" xfId="13825"/>
    <cellStyle name="40% - Accent4 4 2 8 2" xfId="11493"/>
    <cellStyle name="40% - Accent4 4 2 8 2 2" xfId="4181"/>
    <cellStyle name="40% - Accent4 4 2 8 3" xfId="10955"/>
    <cellStyle name="40% - Accent4 4 2 8 3 2" xfId="3643"/>
    <cellStyle name="40% - Accent4 4 2 8 4" xfId="9294"/>
    <cellStyle name="40% - Accent4 4 2 8 4 2" xfId="2024"/>
    <cellStyle name="40% - Accent4 4 2 8 5" xfId="6131"/>
    <cellStyle name="40% - Accent4 4 2 9" xfId="14116"/>
    <cellStyle name="40% - Accent4 4 2 9 2" xfId="11492"/>
    <cellStyle name="40% - Accent4 4 2 9 2 2" xfId="4180"/>
    <cellStyle name="40% - Accent4 4 2 9 3" xfId="10956"/>
    <cellStyle name="40% - Accent4 4 2 9 3 2" xfId="3644"/>
    <cellStyle name="40% - Accent4 4 2 9 4" xfId="9295"/>
    <cellStyle name="40% - Accent4 4 2 9 4 2" xfId="2025"/>
    <cellStyle name="40% - Accent4 4 2 9 5" xfId="6396"/>
    <cellStyle name="40% - Accent4 4 3" xfId="15827"/>
    <cellStyle name="40% - Accent4 4 3 10" xfId="14007"/>
    <cellStyle name="40% - Accent4 4 3 10 2" xfId="11490"/>
    <cellStyle name="40% - Accent4 4 3 10 2 2" xfId="4178"/>
    <cellStyle name="40% - Accent4 4 3 10 3" xfId="10958"/>
    <cellStyle name="40% - Accent4 4 3 10 3 2" xfId="3646"/>
    <cellStyle name="40% - Accent4 4 3 10 4" xfId="9297"/>
    <cellStyle name="40% - Accent4 4 3 10 4 2" xfId="2027"/>
    <cellStyle name="40% - Accent4 4 3 10 5" xfId="6297"/>
    <cellStyle name="40% - Accent4 4 3 11" xfId="12928"/>
    <cellStyle name="40% - Accent4 4 3 11 2" xfId="11489"/>
    <cellStyle name="40% - Accent4 4 3 11 2 2" xfId="4177"/>
    <cellStyle name="40% - Accent4 4 3 11 3" xfId="10959"/>
    <cellStyle name="40% - Accent4 4 3 11 3 2" xfId="3647"/>
    <cellStyle name="40% - Accent4 4 3 11 4" xfId="9298"/>
    <cellStyle name="40% - Accent4 4 3 11 4 2" xfId="2028"/>
    <cellStyle name="40% - Accent4 4 3 11 5" xfId="5550"/>
    <cellStyle name="40% - Accent4 4 3 12" xfId="11491"/>
    <cellStyle name="40% - Accent4 4 3 12 2" xfId="4179"/>
    <cellStyle name="40% - Accent4 4 3 13" xfId="10957"/>
    <cellStyle name="40% - Accent4 4 3 13 2" xfId="3645"/>
    <cellStyle name="40% - Accent4 4 3 14" xfId="9296"/>
    <cellStyle name="40% - Accent4 4 3 14 2" xfId="2026"/>
    <cellStyle name="40% - Accent4 4 3 15" xfId="7085"/>
    <cellStyle name="40% - Accent4 4 3 2" xfId="15455"/>
    <cellStyle name="40% - Accent4 4 3 2 2" xfId="11488"/>
    <cellStyle name="40% - Accent4 4 3 2 2 2" xfId="4176"/>
    <cellStyle name="40% - Accent4 4 3 2 3" xfId="10960"/>
    <cellStyle name="40% - Accent4 4 3 2 3 2" xfId="3648"/>
    <cellStyle name="40% - Accent4 4 3 2 4" xfId="9299"/>
    <cellStyle name="40% - Accent4 4 3 2 4 2" xfId="2029"/>
    <cellStyle name="40% - Accent4 4 3 2 5" xfId="6824"/>
    <cellStyle name="40% - Accent4 4 3 3" xfId="15009"/>
    <cellStyle name="40% - Accent4 4 3 3 2" xfId="11487"/>
    <cellStyle name="40% - Accent4 4 3 3 2 2" xfId="4175"/>
    <cellStyle name="40% - Accent4 4 3 3 3" xfId="10961"/>
    <cellStyle name="40% - Accent4 4 3 3 3 2" xfId="3649"/>
    <cellStyle name="40% - Accent4 4 3 3 4" xfId="9300"/>
    <cellStyle name="40% - Accent4 4 3 3 4 2" xfId="2030"/>
    <cellStyle name="40% - Accent4 4 3 3 5" xfId="6627"/>
    <cellStyle name="40% - Accent4 4 3 4" xfId="14657"/>
    <cellStyle name="40% - Accent4 4 3 5" xfId="14624"/>
    <cellStyle name="40% - Accent4 4 3 6" xfId="14315"/>
    <cellStyle name="40% - Accent4 4 3 7" xfId="14512"/>
    <cellStyle name="40% - Accent4 4 3 8" xfId="13795"/>
    <cellStyle name="40% - Accent4 4 3 8 2" xfId="11482"/>
    <cellStyle name="40% - Accent4 4 3 8 2 2" xfId="4170"/>
    <cellStyle name="40% - Accent4 4 3 8 3" xfId="10963"/>
    <cellStyle name="40% - Accent4 4 3 8 3 2" xfId="3651"/>
    <cellStyle name="40% - Accent4 4 3 8 4" xfId="9301"/>
    <cellStyle name="40% - Accent4 4 3 8 4 2" xfId="2031"/>
    <cellStyle name="40% - Accent4 4 3 8 5" xfId="6102"/>
    <cellStyle name="40% - Accent4 4 3 9" xfId="14074"/>
    <cellStyle name="40% - Accent4 4 3 9 2" xfId="11481"/>
    <cellStyle name="40% - Accent4 4 3 9 2 2" xfId="4169"/>
    <cellStyle name="40% - Accent4 4 3 9 3" xfId="10964"/>
    <cellStyle name="40% - Accent4 4 3 9 3 2" xfId="3652"/>
    <cellStyle name="40% - Accent4 4 3 9 4" xfId="9302"/>
    <cellStyle name="40% - Accent4 4 3 9 4 2" xfId="2032"/>
    <cellStyle name="40% - Accent4 4 3 9 5" xfId="6355"/>
    <cellStyle name="40% - Accent4 4 4" xfId="15630"/>
    <cellStyle name="40% - Accent4 4 4 2" xfId="11480"/>
    <cellStyle name="40% - Accent4 4 4 2 2" xfId="4168"/>
    <cellStyle name="40% - Accent4 4 4 3" xfId="10965"/>
    <cellStyle name="40% - Accent4 4 4 3 2" xfId="3653"/>
    <cellStyle name="40% - Accent4 4 4 4" xfId="9303"/>
    <cellStyle name="40% - Accent4 4 4 4 2" xfId="2033"/>
    <cellStyle name="40% - Accent4 4 4 5" xfId="6953"/>
    <cellStyle name="40% - Accent4 4 5" xfId="15596"/>
    <cellStyle name="40% - Accent4 4 5 2" xfId="11479"/>
    <cellStyle name="40% - Accent4 4 5 2 2" xfId="4167"/>
    <cellStyle name="40% - Accent4 4 5 3" xfId="10966"/>
    <cellStyle name="40% - Accent4 4 5 3 2" xfId="3654"/>
    <cellStyle name="40% - Accent4 4 5 4" xfId="9304"/>
    <cellStyle name="40% - Accent4 4 5 4 2" xfId="2034"/>
    <cellStyle name="40% - Accent4 4 5 5" xfId="6941"/>
    <cellStyle name="40% - Accent4 4 6" xfId="14659"/>
    <cellStyle name="40% - Accent4 4 7" xfId="14618"/>
    <cellStyle name="40% - Accent4 4 8" xfId="14313"/>
    <cellStyle name="40% - Accent4 4 9" xfId="14508"/>
    <cellStyle name="40% - Accent4 5" xfId="15974"/>
    <cellStyle name="40% - Accent4 5 10" xfId="13943"/>
    <cellStyle name="40% - Accent4 5 10 2" xfId="11473"/>
    <cellStyle name="40% - Accent4 5 10 2 2" xfId="4161"/>
    <cellStyle name="40% - Accent4 5 10 3" xfId="10972"/>
    <cellStyle name="40% - Accent4 5 10 3 2" xfId="3660"/>
    <cellStyle name="40% - Accent4 5 10 4" xfId="9306"/>
    <cellStyle name="40% - Accent4 5 10 4 2" xfId="2036"/>
    <cellStyle name="40% - Accent4 5 10 5" xfId="6245"/>
    <cellStyle name="40% - Accent4 5 11" xfId="13868"/>
    <cellStyle name="40% - Accent4 5 11 2" xfId="11472"/>
    <cellStyle name="40% - Accent4 5 11 2 2" xfId="4160"/>
    <cellStyle name="40% - Accent4 5 11 3" xfId="10973"/>
    <cellStyle name="40% - Accent4 5 11 3 2" xfId="3661"/>
    <cellStyle name="40% - Accent4 5 11 4" xfId="9307"/>
    <cellStyle name="40% - Accent4 5 11 4 2" xfId="2037"/>
    <cellStyle name="40% - Accent4 5 11 5" xfId="6173"/>
    <cellStyle name="40% - Accent4 5 12" xfId="13959"/>
    <cellStyle name="40% - Accent4 5 12 2" xfId="11471"/>
    <cellStyle name="40% - Accent4 5 12 2 2" xfId="4159"/>
    <cellStyle name="40% - Accent4 5 12 3" xfId="10974"/>
    <cellStyle name="40% - Accent4 5 12 3 2" xfId="3662"/>
    <cellStyle name="40% - Accent4 5 12 4" xfId="9308"/>
    <cellStyle name="40% - Accent4 5 12 4 2" xfId="2038"/>
    <cellStyle name="40% - Accent4 5 12 5" xfId="6260"/>
    <cellStyle name="40% - Accent4 5 13" xfId="13038"/>
    <cellStyle name="40% - Accent4 5 13 2" xfId="11470"/>
    <cellStyle name="40% - Accent4 5 13 2 2" xfId="4158"/>
    <cellStyle name="40% - Accent4 5 13 3" xfId="10975"/>
    <cellStyle name="40% - Accent4 5 13 3 2" xfId="3663"/>
    <cellStyle name="40% - Accent4 5 13 4" xfId="9309"/>
    <cellStyle name="40% - Accent4 5 13 4 2" xfId="2039"/>
    <cellStyle name="40% - Accent4 5 13 5" xfId="5651"/>
    <cellStyle name="40% - Accent4 5 14" xfId="11474"/>
    <cellStyle name="40% - Accent4 5 14 2" xfId="4162"/>
    <cellStyle name="40% - Accent4 5 15" xfId="10971"/>
    <cellStyle name="40% - Accent4 5 15 2" xfId="3659"/>
    <cellStyle name="40% - Accent4 5 16" xfId="9305"/>
    <cellStyle name="40% - Accent4 5 16 2" xfId="2035"/>
    <cellStyle name="40% - Accent4 5 17" xfId="7183"/>
    <cellStyle name="40% - Accent4 5 2" xfId="15837"/>
    <cellStyle name="40% - Accent4 5 2 10" xfId="9310"/>
    <cellStyle name="40% - Accent4 5 2 10 2" xfId="2040"/>
    <cellStyle name="40% - Accent4 5 2 11" xfId="7095"/>
    <cellStyle name="40% - Accent4 5 2 2" xfId="15464"/>
    <cellStyle name="40% - Accent4 5 2 2 2" xfId="11468"/>
    <cellStyle name="40% - Accent4 5 2 2 2 2" xfId="4156"/>
    <cellStyle name="40% - Accent4 5 2 2 3" xfId="10977"/>
    <cellStyle name="40% - Accent4 5 2 2 3 2" xfId="3665"/>
    <cellStyle name="40% - Accent4 5 2 2 4" xfId="9311"/>
    <cellStyle name="40% - Accent4 5 2 2 4 2" xfId="2041"/>
    <cellStyle name="40% - Accent4 5 2 2 5" xfId="6833"/>
    <cellStyle name="40% - Accent4 5 2 3" xfId="15019"/>
    <cellStyle name="40% - Accent4 5 2 3 2" xfId="11467"/>
    <cellStyle name="40% - Accent4 5 2 3 2 2" xfId="4155"/>
    <cellStyle name="40% - Accent4 5 2 3 3" xfId="10978"/>
    <cellStyle name="40% - Accent4 5 2 3 3 2" xfId="3666"/>
    <cellStyle name="40% - Accent4 5 2 3 4" xfId="9312"/>
    <cellStyle name="40% - Accent4 5 2 3 4 2" xfId="2042"/>
    <cellStyle name="40% - Accent4 5 2 3 5" xfId="6637"/>
    <cellStyle name="40% - Accent4 5 2 4" xfId="13805"/>
    <cellStyle name="40% - Accent4 5 2 4 2" xfId="11466"/>
    <cellStyle name="40% - Accent4 5 2 4 2 2" xfId="4154"/>
    <cellStyle name="40% - Accent4 5 2 4 3" xfId="10979"/>
    <cellStyle name="40% - Accent4 5 2 4 3 2" xfId="3667"/>
    <cellStyle name="40% - Accent4 5 2 4 4" xfId="9313"/>
    <cellStyle name="40% - Accent4 5 2 4 4 2" xfId="2043"/>
    <cellStyle name="40% - Accent4 5 2 4 5" xfId="6112"/>
    <cellStyle name="40% - Accent4 5 2 5" xfId="14109"/>
    <cellStyle name="40% - Accent4 5 2 5 2" xfId="11465"/>
    <cellStyle name="40% - Accent4 5 2 5 2 2" xfId="4153"/>
    <cellStyle name="40% - Accent4 5 2 5 3" xfId="10980"/>
    <cellStyle name="40% - Accent4 5 2 5 3 2" xfId="3668"/>
    <cellStyle name="40% - Accent4 5 2 5 4" xfId="9314"/>
    <cellStyle name="40% - Accent4 5 2 5 4 2" xfId="2044"/>
    <cellStyle name="40% - Accent4 5 2 5 5" xfId="6389"/>
    <cellStyle name="40% - Accent4 5 2 6" xfId="13552"/>
    <cellStyle name="40% - Accent4 5 2 6 2" xfId="11464"/>
    <cellStyle name="40% - Accent4 5 2 6 2 2" xfId="4152"/>
    <cellStyle name="40% - Accent4 5 2 6 3" xfId="10981"/>
    <cellStyle name="40% - Accent4 5 2 6 3 2" xfId="3669"/>
    <cellStyle name="40% - Accent4 5 2 6 4" xfId="9315"/>
    <cellStyle name="40% - Accent4 5 2 6 4 2" xfId="2045"/>
    <cellStyle name="40% - Accent4 5 2 6 5" xfId="5880"/>
    <cellStyle name="40% - Accent4 5 2 7" xfId="12938"/>
    <cellStyle name="40% - Accent4 5 2 7 2" xfId="11463"/>
    <cellStyle name="40% - Accent4 5 2 7 2 2" xfId="4151"/>
    <cellStyle name="40% - Accent4 5 2 7 3" xfId="10982"/>
    <cellStyle name="40% - Accent4 5 2 7 3 2" xfId="3670"/>
    <cellStyle name="40% - Accent4 5 2 7 4" xfId="9316"/>
    <cellStyle name="40% - Accent4 5 2 7 4 2" xfId="2046"/>
    <cellStyle name="40% - Accent4 5 2 7 5" xfId="5560"/>
    <cellStyle name="40% - Accent4 5 2 8" xfId="11469"/>
    <cellStyle name="40% - Accent4 5 2 8 2" xfId="4157"/>
    <cellStyle name="40% - Accent4 5 2 9" xfId="10976"/>
    <cellStyle name="40% - Accent4 5 2 9 2" xfId="3664"/>
    <cellStyle name="40% - Accent4 5 3" xfId="15800"/>
    <cellStyle name="40% - Accent4 5 3 10" xfId="9317"/>
    <cellStyle name="40% - Accent4 5 3 10 2" xfId="2047"/>
    <cellStyle name="40% - Accent4 5 3 11" xfId="7060"/>
    <cellStyle name="40% - Accent4 5 3 2" xfId="15427"/>
    <cellStyle name="40% - Accent4 5 3 2 2" xfId="11461"/>
    <cellStyle name="40% - Accent4 5 3 2 2 2" xfId="4149"/>
    <cellStyle name="40% - Accent4 5 3 2 3" xfId="10984"/>
    <cellStyle name="40% - Accent4 5 3 2 3 2" xfId="3672"/>
    <cellStyle name="40% - Accent4 5 3 2 4" xfId="9318"/>
    <cellStyle name="40% - Accent4 5 3 2 4 2" xfId="2048"/>
    <cellStyle name="40% - Accent4 5 3 2 5" xfId="6798"/>
    <cellStyle name="40% - Accent4 5 3 3" xfId="14982"/>
    <cellStyle name="40% - Accent4 5 3 3 2" xfId="11460"/>
    <cellStyle name="40% - Accent4 5 3 3 2 2" xfId="4148"/>
    <cellStyle name="40% - Accent4 5 3 3 3" xfId="10985"/>
    <cellStyle name="40% - Accent4 5 3 3 3 2" xfId="3673"/>
    <cellStyle name="40% - Accent4 5 3 3 4" xfId="9319"/>
    <cellStyle name="40% - Accent4 5 3 3 4 2" xfId="2049"/>
    <cellStyle name="40% - Accent4 5 3 3 5" xfId="6600"/>
    <cellStyle name="40% - Accent4 5 3 4" xfId="13766"/>
    <cellStyle name="40% - Accent4 5 3 4 2" xfId="11459"/>
    <cellStyle name="40% - Accent4 5 3 4 2 2" xfId="4147"/>
    <cellStyle name="40% - Accent4 5 3 4 3" xfId="10986"/>
    <cellStyle name="40% - Accent4 5 3 4 3 2" xfId="3674"/>
    <cellStyle name="40% - Accent4 5 3 4 4" xfId="9320"/>
    <cellStyle name="40% - Accent4 5 3 4 4 2" xfId="2050"/>
    <cellStyle name="40% - Accent4 5 3 4 5" xfId="6073"/>
    <cellStyle name="40% - Accent4 5 3 5" xfId="14093"/>
    <cellStyle name="40% - Accent4 5 3 5 2" xfId="11458"/>
    <cellStyle name="40% - Accent4 5 3 5 2 2" xfId="4146"/>
    <cellStyle name="40% - Accent4 5 3 5 3" xfId="10987"/>
    <cellStyle name="40% - Accent4 5 3 5 3 2" xfId="3675"/>
    <cellStyle name="40% - Accent4 5 3 5 4" xfId="9321"/>
    <cellStyle name="40% - Accent4 5 3 5 4 2" xfId="2051"/>
    <cellStyle name="40% - Accent4 5 3 5 5" xfId="6374"/>
    <cellStyle name="40% - Accent4 5 3 6" xfId="13564"/>
    <cellStyle name="40% - Accent4 5 3 6 2" xfId="11457"/>
    <cellStyle name="40% - Accent4 5 3 6 2 2" xfId="4145"/>
    <cellStyle name="40% - Accent4 5 3 6 3" xfId="10988"/>
    <cellStyle name="40% - Accent4 5 3 6 3 2" xfId="3676"/>
    <cellStyle name="40% - Accent4 5 3 6 4" xfId="9322"/>
    <cellStyle name="40% - Accent4 5 3 6 4 2" xfId="2052"/>
    <cellStyle name="40% - Accent4 5 3 6 5" xfId="5890"/>
    <cellStyle name="40% - Accent4 5 3 7" xfId="12899"/>
    <cellStyle name="40% - Accent4 5 3 7 2" xfId="11456"/>
    <cellStyle name="40% - Accent4 5 3 7 2 2" xfId="4144"/>
    <cellStyle name="40% - Accent4 5 3 7 3" xfId="10989"/>
    <cellStyle name="40% - Accent4 5 3 7 3 2" xfId="3677"/>
    <cellStyle name="40% - Accent4 5 3 7 4" xfId="9323"/>
    <cellStyle name="40% - Accent4 5 3 7 4 2" xfId="2053"/>
    <cellStyle name="40% - Accent4 5 3 7 5" xfId="5523"/>
    <cellStyle name="40% - Accent4 5 3 8" xfId="11462"/>
    <cellStyle name="40% - Accent4 5 3 8 2" xfId="4150"/>
    <cellStyle name="40% - Accent4 5 3 9" xfId="10983"/>
    <cellStyle name="40% - Accent4 5 3 9 2" xfId="3671"/>
    <cellStyle name="40% - Accent4 5 4" xfId="15585"/>
    <cellStyle name="40% - Accent4 5 4 2" xfId="11455"/>
    <cellStyle name="40% - Accent4 5 4 2 2" xfId="4143"/>
    <cellStyle name="40% - Accent4 5 4 3" xfId="10990"/>
    <cellStyle name="40% - Accent4 5 4 3 2" xfId="3678"/>
    <cellStyle name="40% - Accent4 5 4 4" xfId="9324"/>
    <cellStyle name="40% - Accent4 5 4 4 2" xfId="2054"/>
    <cellStyle name="40% - Accent4 5 4 5" xfId="6932"/>
    <cellStyle name="40% - Accent4 5 5" xfId="15140"/>
    <cellStyle name="40% - Accent4 5 5 2" xfId="11454"/>
    <cellStyle name="40% - Accent4 5 5 2 2" xfId="4142"/>
    <cellStyle name="40% - Accent4 5 5 3" xfId="10991"/>
    <cellStyle name="40% - Accent4 5 5 3 2" xfId="3679"/>
    <cellStyle name="40% - Accent4 5 5 4" xfId="9325"/>
    <cellStyle name="40% - Accent4 5 5 4 2" xfId="2055"/>
    <cellStyle name="40% - Accent4 5 5 5" xfId="6728"/>
    <cellStyle name="40% - Accent4 5 6" xfId="14656"/>
    <cellStyle name="40% - Accent4 5 7" xfId="14627"/>
    <cellStyle name="40% - Accent4 5 8" xfId="14316"/>
    <cellStyle name="40% - Accent4 5 9" xfId="14515"/>
    <cellStyle name="40% - Accent4 6" xfId="15948"/>
    <cellStyle name="40% - Accent4 7" xfId="15925"/>
    <cellStyle name="40% - Accent4 7 10" xfId="11448"/>
    <cellStyle name="40% - Accent4 7 10 2" xfId="4136"/>
    <cellStyle name="40% - Accent4 7 11" xfId="10997"/>
    <cellStyle name="40% - Accent4 7 11 2" xfId="3685"/>
    <cellStyle name="40% - Accent4 7 12" xfId="9326"/>
    <cellStyle name="40% - Accent4 7 12 2" xfId="2056"/>
    <cellStyle name="40% - Accent4 7 13" xfId="7167"/>
    <cellStyle name="40% - Accent4 7 2" xfId="15816"/>
    <cellStyle name="40% - Accent4 7 2 10" xfId="9327"/>
    <cellStyle name="40% - Accent4 7 2 10 2" xfId="2057"/>
    <cellStyle name="40% - Accent4 7 2 11" xfId="7074"/>
    <cellStyle name="40% - Accent4 7 2 2" xfId="15443"/>
    <cellStyle name="40% - Accent4 7 2 2 2" xfId="11446"/>
    <cellStyle name="40% - Accent4 7 2 2 2 2" xfId="4134"/>
    <cellStyle name="40% - Accent4 7 2 2 3" xfId="10999"/>
    <cellStyle name="40% - Accent4 7 2 2 3 2" xfId="3687"/>
    <cellStyle name="40% - Accent4 7 2 2 4" xfId="9328"/>
    <cellStyle name="40% - Accent4 7 2 2 4 2" xfId="2058"/>
    <cellStyle name="40% - Accent4 7 2 2 5" xfId="6812"/>
    <cellStyle name="40% - Accent4 7 2 3" xfId="14996"/>
    <cellStyle name="40% - Accent4 7 2 3 2" xfId="11445"/>
    <cellStyle name="40% - Accent4 7 2 3 2 2" xfId="4133"/>
    <cellStyle name="40% - Accent4 7 2 3 3" xfId="11000"/>
    <cellStyle name="40% - Accent4 7 2 3 3 2" xfId="3688"/>
    <cellStyle name="40% - Accent4 7 2 3 4" xfId="9329"/>
    <cellStyle name="40% - Accent4 7 2 3 4 2" xfId="2059"/>
    <cellStyle name="40% - Accent4 7 2 3 5" xfId="6614"/>
    <cellStyle name="40% - Accent4 7 2 4" xfId="13782"/>
    <cellStyle name="40% - Accent4 7 2 4 2" xfId="11444"/>
    <cellStyle name="40% - Accent4 7 2 4 2 2" xfId="4132"/>
    <cellStyle name="40% - Accent4 7 2 4 3" xfId="11001"/>
    <cellStyle name="40% - Accent4 7 2 4 3 2" xfId="3689"/>
    <cellStyle name="40% - Accent4 7 2 4 4" xfId="9330"/>
    <cellStyle name="40% - Accent4 7 2 4 4 2" xfId="2060"/>
    <cellStyle name="40% - Accent4 7 2 4 5" xfId="6089"/>
    <cellStyle name="40% - Accent4 7 2 5" xfId="14082"/>
    <cellStyle name="40% - Accent4 7 2 5 2" xfId="11443"/>
    <cellStyle name="40% - Accent4 7 2 5 2 2" xfId="4131"/>
    <cellStyle name="40% - Accent4 7 2 5 3" xfId="11002"/>
    <cellStyle name="40% - Accent4 7 2 5 3 2" xfId="3690"/>
    <cellStyle name="40% - Accent4 7 2 5 4" xfId="9331"/>
    <cellStyle name="40% - Accent4 7 2 5 4 2" xfId="2061"/>
    <cellStyle name="40% - Accent4 7 2 5 5" xfId="6363"/>
    <cellStyle name="40% - Accent4 7 2 6" xfId="14013"/>
    <cellStyle name="40% - Accent4 7 2 6 2" xfId="11442"/>
    <cellStyle name="40% - Accent4 7 2 6 2 2" xfId="4130"/>
    <cellStyle name="40% - Accent4 7 2 6 3" xfId="11003"/>
    <cellStyle name="40% - Accent4 7 2 6 3 2" xfId="3691"/>
    <cellStyle name="40% - Accent4 7 2 6 4" xfId="9332"/>
    <cellStyle name="40% - Accent4 7 2 6 4 2" xfId="2062"/>
    <cellStyle name="40% - Accent4 7 2 6 5" xfId="6303"/>
    <cellStyle name="40% - Accent4 7 2 7" xfId="12915"/>
    <cellStyle name="40% - Accent4 7 2 7 2" xfId="11441"/>
    <cellStyle name="40% - Accent4 7 2 7 2 2" xfId="4129"/>
    <cellStyle name="40% - Accent4 7 2 7 3" xfId="11004"/>
    <cellStyle name="40% - Accent4 7 2 7 3 2" xfId="3692"/>
    <cellStyle name="40% - Accent4 7 2 7 4" xfId="12744"/>
    <cellStyle name="40% - Accent4 7 2 7 4 2" xfId="5432"/>
    <cellStyle name="40% - Accent4 7 2 7 5" xfId="5537"/>
    <cellStyle name="40% - Accent4 7 2 8" xfId="11447"/>
    <cellStyle name="40% - Accent4 7 2 8 2" xfId="4135"/>
    <cellStyle name="40% - Accent4 7 2 9" xfId="10998"/>
    <cellStyle name="40% - Accent4 7 2 9 2" xfId="3686"/>
    <cellStyle name="40% - Accent4 7 3" xfId="15784"/>
    <cellStyle name="40% - Accent4 7 3 10" xfId="12743"/>
    <cellStyle name="40% - Accent4 7 3 10 2" xfId="5431"/>
    <cellStyle name="40% - Accent4 7 3 11" xfId="7044"/>
    <cellStyle name="40% - Accent4 7 3 2" xfId="15411"/>
    <cellStyle name="40% - Accent4 7 3 2 2" xfId="11439"/>
    <cellStyle name="40% - Accent4 7 3 2 2 2" xfId="4127"/>
    <cellStyle name="40% - Accent4 7 3 2 3" xfId="11006"/>
    <cellStyle name="40% - Accent4 7 3 2 3 2" xfId="3694"/>
    <cellStyle name="40% - Accent4 7 3 2 4" xfId="12742"/>
    <cellStyle name="40% - Accent4 7 3 2 4 2" xfId="5430"/>
    <cellStyle name="40% - Accent4 7 3 2 5" xfId="6782"/>
    <cellStyle name="40% - Accent4 7 3 3" xfId="14966"/>
    <cellStyle name="40% - Accent4 7 3 3 2" xfId="11438"/>
    <cellStyle name="40% - Accent4 7 3 3 2 2" xfId="4126"/>
    <cellStyle name="40% - Accent4 7 3 3 3" xfId="11007"/>
    <cellStyle name="40% - Accent4 7 3 3 3 2" xfId="3695"/>
    <cellStyle name="40% - Accent4 7 3 3 4" xfId="12741"/>
    <cellStyle name="40% - Accent4 7 3 3 4 2" xfId="5429"/>
    <cellStyle name="40% - Accent4 7 3 3 5" xfId="6584"/>
    <cellStyle name="40% - Accent4 7 3 4" xfId="13750"/>
    <cellStyle name="40% - Accent4 7 3 4 2" xfId="11437"/>
    <cellStyle name="40% - Accent4 7 3 4 2 2" xfId="4125"/>
    <cellStyle name="40% - Accent4 7 3 4 3" xfId="11008"/>
    <cellStyle name="40% - Accent4 7 3 4 3 2" xfId="3696"/>
    <cellStyle name="40% - Accent4 7 3 4 4" xfId="12740"/>
    <cellStyle name="40% - Accent4 7 3 4 4 2" xfId="5428"/>
    <cellStyle name="40% - Accent4 7 3 4 5" xfId="6057"/>
    <cellStyle name="40% - Accent4 7 3 5" xfId="13527"/>
    <cellStyle name="40% - Accent4 7 3 5 2" xfId="11436"/>
    <cellStyle name="40% - Accent4 7 3 5 2 2" xfId="4124"/>
    <cellStyle name="40% - Accent4 7 3 5 3" xfId="11009"/>
    <cellStyle name="40% - Accent4 7 3 5 3 2" xfId="3697"/>
    <cellStyle name="40% - Accent4 7 3 5 4" xfId="12739"/>
    <cellStyle name="40% - Accent4 7 3 5 4 2" xfId="5427"/>
    <cellStyle name="40% - Accent4 7 3 5 5" xfId="5859"/>
    <cellStyle name="40% - Accent4 7 3 6" xfId="13413"/>
    <cellStyle name="40% - Accent4 7 3 6 2" xfId="11435"/>
    <cellStyle name="40% - Accent4 7 3 6 2 2" xfId="4123"/>
    <cellStyle name="40% - Accent4 7 3 6 3" xfId="11010"/>
    <cellStyle name="40% - Accent4 7 3 6 3 2" xfId="3698"/>
    <cellStyle name="40% - Accent4 7 3 6 4" xfId="12738"/>
    <cellStyle name="40% - Accent4 7 3 6 4 2" xfId="5426"/>
    <cellStyle name="40% - Accent4 7 3 6 5" xfId="5767"/>
    <cellStyle name="40% - Accent4 7 3 7" xfId="12883"/>
    <cellStyle name="40% - Accent4 7 3 7 2" xfId="11434"/>
    <cellStyle name="40% - Accent4 7 3 7 2 2" xfId="4122"/>
    <cellStyle name="40% - Accent4 7 3 7 3" xfId="11011"/>
    <cellStyle name="40% - Accent4 7 3 7 3 2" xfId="3699"/>
    <cellStyle name="40% - Accent4 7 3 7 4" xfId="12737"/>
    <cellStyle name="40% - Accent4 7 3 7 4 2" xfId="5425"/>
    <cellStyle name="40% - Accent4 7 3 7 5" xfId="5507"/>
    <cellStyle name="40% - Accent4 7 3 8" xfId="11440"/>
    <cellStyle name="40% - Accent4 7 3 8 2" xfId="4128"/>
    <cellStyle name="40% - Accent4 7 3 9" xfId="11005"/>
    <cellStyle name="40% - Accent4 7 3 9 2" xfId="3693"/>
    <cellStyle name="40% - Accent4 7 4" xfId="15547"/>
    <cellStyle name="40% - Accent4 7 4 2" xfId="11433"/>
    <cellStyle name="40% - Accent4 7 4 2 2" xfId="4121"/>
    <cellStyle name="40% - Accent4 7 4 3" xfId="11012"/>
    <cellStyle name="40% - Accent4 7 4 3 2" xfId="3700"/>
    <cellStyle name="40% - Accent4 7 4 4" xfId="12736"/>
    <cellStyle name="40% - Accent4 7 4 4 2" xfId="5424"/>
    <cellStyle name="40% - Accent4 7 4 5" xfId="6910"/>
    <cellStyle name="40% - Accent4 7 5" xfId="15105"/>
    <cellStyle name="40% - Accent4 7 5 2" xfId="11432"/>
    <cellStyle name="40% - Accent4 7 5 2 2" xfId="4120"/>
    <cellStyle name="40% - Accent4 7 5 3" xfId="11013"/>
    <cellStyle name="40% - Accent4 7 5 3 2" xfId="3701"/>
    <cellStyle name="40% - Accent4 7 5 4" xfId="12727"/>
    <cellStyle name="40% - Accent4 7 5 4 2" xfId="5415"/>
    <cellStyle name="40% - Accent4 7 5 5" xfId="6712"/>
    <cellStyle name="40% - Accent4 7 6" xfId="13896"/>
    <cellStyle name="40% - Accent4 7 6 2" xfId="11431"/>
    <cellStyle name="40% - Accent4 7 6 2 2" xfId="4119"/>
    <cellStyle name="40% - Accent4 7 6 3" xfId="11014"/>
    <cellStyle name="40% - Accent4 7 6 3 2" xfId="3702"/>
    <cellStyle name="40% - Accent4 7 6 4" xfId="12726"/>
    <cellStyle name="40% - Accent4 7 6 4 2" xfId="5414"/>
    <cellStyle name="40% - Accent4 7 6 5" xfId="6201"/>
    <cellStyle name="40% - Accent4 7 7" xfId="13978"/>
    <cellStyle name="40% - Accent4 7 7 2" xfId="11430"/>
    <cellStyle name="40% - Accent4 7 7 2 2" xfId="4118"/>
    <cellStyle name="40% - Accent4 7 7 3" xfId="11015"/>
    <cellStyle name="40% - Accent4 7 7 3 2" xfId="3703"/>
    <cellStyle name="40% - Accent4 7 7 4" xfId="12725"/>
    <cellStyle name="40% - Accent4 7 7 4 2" xfId="5413"/>
    <cellStyle name="40% - Accent4 7 7 5" xfId="6273"/>
    <cellStyle name="40% - Accent4 7 8" xfId="13661"/>
    <cellStyle name="40% - Accent4 7 8 2" xfId="11429"/>
    <cellStyle name="40% - Accent4 7 8 2 2" xfId="4117"/>
    <cellStyle name="40% - Accent4 7 8 3" xfId="11016"/>
    <cellStyle name="40% - Accent4 7 8 3 2" xfId="3704"/>
    <cellStyle name="40% - Accent4 7 8 4" xfId="12703"/>
    <cellStyle name="40% - Accent4 7 8 4 2" xfId="5391"/>
    <cellStyle name="40% - Accent4 7 8 5" xfId="5979"/>
    <cellStyle name="40% - Accent4 7 9" xfId="13020"/>
    <cellStyle name="40% - Accent4 7 9 2" xfId="11428"/>
    <cellStyle name="40% - Accent4 7 9 2 2" xfId="4116"/>
    <cellStyle name="40% - Accent4 7 9 3" xfId="11017"/>
    <cellStyle name="40% - Accent4 7 9 3 2" xfId="3705"/>
    <cellStyle name="40% - Accent4 7 9 4" xfId="12702"/>
    <cellStyle name="40% - Accent4 7 9 4 2" xfId="5390"/>
    <cellStyle name="40% - Accent4 7 9 5" xfId="5635"/>
    <cellStyle name="40% - Accent4 8" xfId="15902"/>
    <cellStyle name="40% - Accent4 8 10" xfId="12701"/>
    <cellStyle name="40% - Accent4 8 10 2" xfId="5389"/>
    <cellStyle name="40% - Accent4 8 11" xfId="7150"/>
    <cellStyle name="40% - Accent4 8 2" xfId="15526"/>
    <cellStyle name="40% - Accent4 8 2 2" xfId="11426"/>
    <cellStyle name="40% - Accent4 8 2 2 2" xfId="4114"/>
    <cellStyle name="40% - Accent4 8 2 3" xfId="11019"/>
    <cellStyle name="40% - Accent4 8 2 3 2" xfId="3707"/>
    <cellStyle name="40% - Accent4 8 2 4" xfId="12700"/>
    <cellStyle name="40% - Accent4 8 2 4 2" xfId="5388"/>
    <cellStyle name="40% - Accent4 8 2 5" xfId="6890"/>
    <cellStyle name="40% - Accent4 8 3" xfId="15084"/>
    <cellStyle name="40% - Accent4 8 3 2" xfId="11425"/>
    <cellStyle name="40% - Accent4 8 3 2 2" xfId="4113"/>
    <cellStyle name="40% - Accent4 8 3 3" xfId="11020"/>
    <cellStyle name="40% - Accent4 8 3 3 2" xfId="3708"/>
    <cellStyle name="40% - Accent4 8 3 4" xfId="12695"/>
    <cellStyle name="40% - Accent4 8 3 4 2" xfId="5383"/>
    <cellStyle name="40% - Accent4 8 3 5" xfId="6694"/>
    <cellStyle name="40% - Accent4 8 4" xfId="13872"/>
    <cellStyle name="40% - Accent4 8 4 2" xfId="11424"/>
    <cellStyle name="40% - Accent4 8 4 2 2" xfId="4112"/>
    <cellStyle name="40% - Accent4 8 4 3" xfId="11021"/>
    <cellStyle name="40% - Accent4 8 4 3 2" xfId="3709"/>
    <cellStyle name="40% - Accent4 8 4 4" xfId="12694"/>
    <cellStyle name="40% - Accent4 8 4 4 2" xfId="5382"/>
    <cellStyle name="40% - Accent4 8 4 5" xfId="6177"/>
    <cellStyle name="40% - Accent4 8 5" xfId="13933"/>
    <cellStyle name="40% - Accent4 8 5 2" xfId="11423"/>
    <cellStyle name="40% - Accent4 8 5 2 2" xfId="4111"/>
    <cellStyle name="40% - Accent4 8 5 3" xfId="11022"/>
    <cellStyle name="40% - Accent4 8 5 3 2" xfId="3710"/>
    <cellStyle name="40% - Accent4 8 5 4" xfId="12693"/>
    <cellStyle name="40% - Accent4 8 5 4 2" xfId="5381"/>
    <cellStyle name="40% - Accent4 8 5 5" xfId="6235"/>
    <cellStyle name="40% - Accent4 8 6" xfId="13562"/>
    <cellStyle name="40% - Accent4 8 6 2" xfId="11422"/>
    <cellStyle name="40% - Accent4 8 6 2 2" xfId="4110"/>
    <cellStyle name="40% - Accent4 8 6 3" xfId="11023"/>
    <cellStyle name="40% - Accent4 8 6 3 2" xfId="3711"/>
    <cellStyle name="40% - Accent4 8 6 4" xfId="12692"/>
    <cellStyle name="40% - Accent4 8 6 4 2" xfId="5380"/>
    <cellStyle name="40% - Accent4 8 6 5" xfId="5888"/>
    <cellStyle name="40% - Accent4 8 7" xfId="12999"/>
    <cellStyle name="40% - Accent4 8 7 2" xfId="11421"/>
    <cellStyle name="40% - Accent4 8 7 2 2" xfId="4109"/>
    <cellStyle name="40% - Accent4 8 7 3" xfId="11024"/>
    <cellStyle name="40% - Accent4 8 7 3 2" xfId="3712"/>
    <cellStyle name="40% - Accent4 8 7 4" xfId="12670"/>
    <cellStyle name="40% - Accent4 8 7 4 2" xfId="5358"/>
    <cellStyle name="40% - Accent4 8 7 5" xfId="5617"/>
    <cellStyle name="40% - Accent4 8 8" xfId="11427"/>
    <cellStyle name="40% - Accent4 8 8 2" xfId="4115"/>
    <cellStyle name="40% - Accent4 8 9" xfId="11018"/>
    <cellStyle name="40% - Accent4 8 9 2" xfId="3706"/>
    <cellStyle name="40% - Accent4 9" xfId="15872"/>
    <cellStyle name="40% - Accent4 9 10" xfId="12669"/>
    <cellStyle name="40% - Accent4 9 10 2" xfId="5357"/>
    <cellStyle name="40% - Accent4 9 11" xfId="7127"/>
    <cellStyle name="40% - Accent4 9 2" xfId="15498"/>
    <cellStyle name="40% - Accent4 9 2 2" xfId="11419"/>
    <cellStyle name="40% - Accent4 9 2 2 2" xfId="4107"/>
    <cellStyle name="40% - Accent4 9 2 3" xfId="11026"/>
    <cellStyle name="40% - Accent4 9 2 3 2" xfId="3714"/>
    <cellStyle name="40% - Accent4 9 2 4" xfId="12668"/>
    <cellStyle name="40% - Accent4 9 2 4 2" xfId="5356"/>
    <cellStyle name="40% - Accent4 9 2 5" xfId="6865"/>
    <cellStyle name="40% - Accent4 9 3" xfId="15056"/>
    <cellStyle name="40% - Accent4 9 3 2" xfId="11418"/>
    <cellStyle name="40% - Accent4 9 3 2 2" xfId="4106"/>
    <cellStyle name="40% - Accent4 9 3 3" xfId="11027"/>
    <cellStyle name="40% - Accent4 9 3 3 2" xfId="3715"/>
    <cellStyle name="40% - Accent4 9 3 4" xfId="12667"/>
    <cellStyle name="40% - Accent4 9 3 4 2" xfId="5355"/>
    <cellStyle name="40% - Accent4 9 3 5" xfId="6671"/>
    <cellStyle name="40% - Accent4 9 4" xfId="13842"/>
    <cellStyle name="40% - Accent4 9 4 2" xfId="11417"/>
    <cellStyle name="40% - Accent4 9 4 2 2" xfId="4105"/>
    <cellStyle name="40% - Accent4 9 4 3" xfId="11028"/>
    <cellStyle name="40% - Accent4 9 4 3 2" xfId="3716"/>
    <cellStyle name="40% - Accent4 9 4 4" xfId="12666"/>
    <cellStyle name="40% - Accent4 9 4 4 2" xfId="5354"/>
    <cellStyle name="40% - Accent4 9 4 5" xfId="6147"/>
    <cellStyle name="40% - Accent4 9 5" xfId="14051"/>
    <cellStyle name="40% - Accent4 9 5 2" xfId="11416"/>
    <cellStyle name="40% - Accent4 9 5 2 2" xfId="4104"/>
    <cellStyle name="40% - Accent4 9 5 3" xfId="11029"/>
    <cellStyle name="40% - Accent4 9 5 3 2" xfId="3717"/>
    <cellStyle name="40% - Accent4 9 5 4" xfId="12606"/>
    <cellStyle name="40% - Accent4 9 5 4 2" xfId="5294"/>
    <cellStyle name="40% - Accent4 9 5 5" xfId="6334"/>
    <cellStyle name="40% - Accent4 9 6" xfId="13561"/>
    <cellStyle name="40% - Accent4 9 6 2" xfId="11415"/>
    <cellStyle name="40% - Accent4 9 6 2 2" xfId="4103"/>
    <cellStyle name="40% - Accent4 9 6 3" xfId="11030"/>
    <cellStyle name="40% - Accent4 9 6 3 2" xfId="3718"/>
    <cellStyle name="40% - Accent4 9 6 4" xfId="12605"/>
    <cellStyle name="40% - Accent4 9 6 4 2" xfId="5293"/>
    <cellStyle name="40% - Accent4 9 6 5" xfId="5887"/>
    <cellStyle name="40% - Accent4 9 7" xfId="12974"/>
    <cellStyle name="40% - Accent4 9 7 2" xfId="11414"/>
    <cellStyle name="40% - Accent4 9 7 2 2" xfId="4102"/>
    <cellStyle name="40% - Accent4 9 7 3" xfId="11031"/>
    <cellStyle name="40% - Accent4 9 7 3 2" xfId="3719"/>
    <cellStyle name="40% - Accent4 9 7 4" xfId="12604"/>
    <cellStyle name="40% - Accent4 9 7 4 2" xfId="5292"/>
    <cellStyle name="40% - Accent4 9 7 5" xfId="5594"/>
    <cellStyle name="40% - Accent4 9 8" xfId="11420"/>
    <cellStyle name="40% - Accent4 9 8 2" xfId="4108"/>
    <cellStyle name="40% - Accent4 9 9" xfId="11025"/>
    <cellStyle name="40% - Accent4 9 9 2" xfId="3713"/>
    <cellStyle name="40% - Accent5" xfId="16444" builtinId="47" customBuiltin="1"/>
    <cellStyle name="40% - Accent5 10" xfId="15755"/>
    <cellStyle name="40% - Accent5 10 10" xfId="12602"/>
    <cellStyle name="40% - Accent5 10 10 2" xfId="5290"/>
    <cellStyle name="40% - Accent5 10 11" xfId="7015"/>
    <cellStyle name="40% - Accent5 10 2" xfId="15385"/>
    <cellStyle name="40% - Accent5 10 2 2" xfId="11411"/>
    <cellStyle name="40% - Accent5 10 2 2 2" xfId="4099"/>
    <cellStyle name="40% - Accent5 10 2 3" xfId="11034"/>
    <cellStyle name="40% - Accent5 10 2 3 2" xfId="3722"/>
    <cellStyle name="40% - Accent5 10 2 4" xfId="12601"/>
    <cellStyle name="40% - Accent5 10 2 4 2" xfId="5289"/>
    <cellStyle name="40% - Accent5 10 2 5" xfId="6756"/>
    <cellStyle name="40% - Accent5 10 3" xfId="14937"/>
    <cellStyle name="40% - Accent5 10 3 2" xfId="11410"/>
    <cellStyle name="40% - Accent5 10 3 2 2" xfId="4098"/>
    <cellStyle name="40% - Accent5 10 3 3" xfId="11035"/>
    <cellStyle name="40% - Accent5 10 3 3 2" xfId="3723"/>
    <cellStyle name="40% - Accent5 10 3 4" xfId="12600"/>
    <cellStyle name="40% - Accent5 10 3 4 2" xfId="5288"/>
    <cellStyle name="40% - Accent5 10 3 5" xfId="6555"/>
    <cellStyle name="40% - Accent5 10 4" xfId="13721"/>
    <cellStyle name="40% - Accent5 10 4 2" xfId="11409"/>
    <cellStyle name="40% - Accent5 10 4 2 2" xfId="4097"/>
    <cellStyle name="40% - Accent5 10 4 3" xfId="11036"/>
    <cellStyle name="40% - Accent5 10 4 3 2" xfId="3724"/>
    <cellStyle name="40% - Accent5 10 4 4" xfId="12599"/>
    <cellStyle name="40% - Accent5 10 4 4 2" xfId="5287"/>
    <cellStyle name="40% - Accent5 10 4 5" xfId="6028"/>
    <cellStyle name="40% - Accent5 10 5" xfId="13498"/>
    <cellStyle name="40% - Accent5 10 5 2" xfId="11408"/>
    <cellStyle name="40% - Accent5 10 5 2 2" xfId="4096"/>
    <cellStyle name="40% - Accent5 10 5 3" xfId="11037"/>
    <cellStyle name="40% - Accent5 10 5 3 2" xfId="3725"/>
    <cellStyle name="40% - Accent5 10 5 4" xfId="12598"/>
    <cellStyle name="40% - Accent5 10 5 4 2" xfId="5286"/>
    <cellStyle name="40% - Accent5 10 5 5" xfId="5830"/>
    <cellStyle name="40% - Accent5 10 6" xfId="13384"/>
    <cellStyle name="40% - Accent5 10 6 2" xfId="11407"/>
    <cellStyle name="40% - Accent5 10 6 2 2" xfId="4095"/>
    <cellStyle name="40% - Accent5 10 6 3" xfId="11038"/>
    <cellStyle name="40% - Accent5 10 6 3 2" xfId="3726"/>
    <cellStyle name="40% - Accent5 10 6 4" xfId="12589"/>
    <cellStyle name="40% - Accent5 10 6 4 2" xfId="5277"/>
    <cellStyle name="40% - Accent5 10 6 5" xfId="5738"/>
    <cellStyle name="40% - Accent5 10 7" xfId="12854"/>
    <cellStyle name="40% - Accent5 10 7 2" xfId="11406"/>
    <cellStyle name="40% - Accent5 10 7 2 2" xfId="4094"/>
    <cellStyle name="40% - Accent5 10 7 3" xfId="11039"/>
    <cellStyle name="40% - Accent5 10 7 3 2" xfId="3727"/>
    <cellStyle name="40% - Accent5 10 7 4" xfId="12588"/>
    <cellStyle name="40% - Accent5 10 7 4 2" xfId="5276"/>
    <cellStyle name="40% - Accent5 10 7 5" xfId="5478"/>
    <cellStyle name="40% - Accent5 10 8" xfId="11412"/>
    <cellStyle name="40% - Accent5 10 8 2" xfId="4100"/>
    <cellStyle name="40% - Accent5 10 9" xfId="11033"/>
    <cellStyle name="40% - Accent5 10 9 2" xfId="3721"/>
    <cellStyle name="40% - Accent5 11" xfId="15745"/>
    <cellStyle name="40% - Accent5 11 10" xfId="12587"/>
    <cellStyle name="40% - Accent5 11 10 2" xfId="5275"/>
    <cellStyle name="40% - Accent5 11 11" xfId="7005"/>
    <cellStyle name="40% - Accent5 11 2" xfId="15375"/>
    <cellStyle name="40% - Accent5 11 2 2" xfId="11404"/>
    <cellStyle name="40% - Accent5 11 2 2 2" xfId="4092"/>
    <cellStyle name="40% - Accent5 11 2 3" xfId="11041"/>
    <cellStyle name="40% - Accent5 11 2 3 2" xfId="3729"/>
    <cellStyle name="40% - Accent5 11 2 4" xfId="12565"/>
    <cellStyle name="40% - Accent5 11 2 4 2" xfId="5253"/>
    <cellStyle name="40% - Accent5 11 2 5" xfId="6746"/>
    <cellStyle name="40% - Accent5 11 3" xfId="14927"/>
    <cellStyle name="40% - Accent5 11 3 2" xfId="11403"/>
    <cellStyle name="40% - Accent5 11 3 2 2" xfId="4091"/>
    <cellStyle name="40% - Accent5 11 3 3" xfId="11042"/>
    <cellStyle name="40% - Accent5 11 3 3 2" xfId="3730"/>
    <cellStyle name="40% - Accent5 11 3 4" xfId="12564"/>
    <cellStyle name="40% - Accent5 11 3 4 2" xfId="5252"/>
    <cellStyle name="40% - Accent5 11 3 5" xfId="6545"/>
    <cellStyle name="40% - Accent5 11 4" xfId="13711"/>
    <cellStyle name="40% - Accent5 11 4 2" xfId="11402"/>
    <cellStyle name="40% - Accent5 11 4 2 2" xfId="4090"/>
    <cellStyle name="40% - Accent5 11 4 3" xfId="11043"/>
    <cellStyle name="40% - Accent5 11 4 3 2" xfId="3731"/>
    <cellStyle name="40% - Accent5 11 4 4" xfId="12563"/>
    <cellStyle name="40% - Accent5 11 4 4 2" xfId="5251"/>
    <cellStyle name="40% - Accent5 11 4 5" xfId="6018"/>
    <cellStyle name="40% - Accent5 11 5" xfId="13488"/>
    <cellStyle name="40% - Accent5 11 5 2" xfId="11401"/>
    <cellStyle name="40% - Accent5 11 5 2 2" xfId="4089"/>
    <cellStyle name="40% - Accent5 11 5 3" xfId="11044"/>
    <cellStyle name="40% - Accent5 11 5 3 2" xfId="3732"/>
    <cellStyle name="40% - Accent5 11 5 4" xfId="12562"/>
    <cellStyle name="40% - Accent5 11 5 4 2" xfId="5250"/>
    <cellStyle name="40% - Accent5 11 5 5" xfId="5820"/>
    <cellStyle name="40% - Accent5 11 6" xfId="13374"/>
    <cellStyle name="40% - Accent5 11 6 2" xfId="11400"/>
    <cellStyle name="40% - Accent5 11 6 2 2" xfId="4088"/>
    <cellStyle name="40% - Accent5 11 6 3" xfId="11045"/>
    <cellStyle name="40% - Accent5 11 6 3 2" xfId="3733"/>
    <cellStyle name="40% - Accent5 11 6 4" xfId="12557"/>
    <cellStyle name="40% - Accent5 11 6 4 2" xfId="5245"/>
    <cellStyle name="40% - Accent5 11 6 5" xfId="5728"/>
    <cellStyle name="40% - Accent5 11 7" xfId="12844"/>
    <cellStyle name="40% - Accent5 11 7 2" xfId="11399"/>
    <cellStyle name="40% - Accent5 11 7 2 2" xfId="4087"/>
    <cellStyle name="40% - Accent5 11 7 3" xfId="11046"/>
    <cellStyle name="40% - Accent5 11 7 3 2" xfId="3734"/>
    <cellStyle name="40% - Accent5 11 7 4" xfId="12556"/>
    <cellStyle name="40% - Accent5 11 7 4 2" xfId="5244"/>
    <cellStyle name="40% - Accent5 11 7 5" xfId="5468"/>
    <cellStyle name="40% - Accent5 11 8" xfId="11405"/>
    <cellStyle name="40% - Accent5 11 8 2" xfId="4093"/>
    <cellStyle name="40% - Accent5 11 9" xfId="11040"/>
    <cellStyle name="40% - Accent5 11 9 2" xfId="3728"/>
    <cellStyle name="40% - Accent5 12" xfId="15737"/>
    <cellStyle name="40% - Accent5 12 10" xfId="12555"/>
    <cellStyle name="40% - Accent5 12 10 2" xfId="5243"/>
    <cellStyle name="40% - Accent5 12 11" xfId="6997"/>
    <cellStyle name="40% - Accent5 12 2" xfId="15367"/>
    <cellStyle name="40% - Accent5 12 2 2" xfId="11397"/>
    <cellStyle name="40% - Accent5 12 2 2 2" xfId="4085"/>
    <cellStyle name="40% - Accent5 12 2 3" xfId="11048"/>
    <cellStyle name="40% - Accent5 12 2 3 2" xfId="3736"/>
    <cellStyle name="40% - Accent5 12 2 4" xfId="12554"/>
    <cellStyle name="40% - Accent5 12 2 4 2" xfId="5242"/>
    <cellStyle name="40% - Accent5 12 2 5" xfId="6738"/>
    <cellStyle name="40% - Accent5 12 3" xfId="14919"/>
    <cellStyle name="40% - Accent5 12 3 2" xfId="11396"/>
    <cellStyle name="40% - Accent5 12 3 2 2" xfId="4084"/>
    <cellStyle name="40% - Accent5 12 3 3" xfId="11049"/>
    <cellStyle name="40% - Accent5 12 3 3 2" xfId="3737"/>
    <cellStyle name="40% - Accent5 12 3 4" xfId="12532"/>
    <cellStyle name="40% - Accent5 12 3 4 2" xfId="5220"/>
    <cellStyle name="40% - Accent5 12 3 5" xfId="6537"/>
    <cellStyle name="40% - Accent5 12 4" xfId="13703"/>
    <cellStyle name="40% - Accent5 12 4 2" xfId="11395"/>
    <cellStyle name="40% - Accent5 12 4 2 2" xfId="4083"/>
    <cellStyle name="40% - Accent5 12 4 3" xfId="11050"/>
    <cellStyle name="40% - Accent5 12 4 3 2" xfId="3738"/>
    <cellStyle name="40% - Accent5 12 4 4" xfId="12531"/>
    <cellStyle name="40% - Accent5 12 4 4 2" xfId="5219"/>
    <cellStyle name="40% - Accent5 12 4 5" xfId="6010"/>
    <cellStyle name="40% - Accent5 12 5" xfId="13480"/>
    <cellStyle name="40% - Accent5 12 5 2" xfId="11394"/>
    <cellStyle name="40% - Accent5 12 5 2 2" xfId="4082"/>
    <cellStyle name="40% - Accent5 12 5 3" xfId="11051"/>
    <cellStyle name="40% - Accent5 12 5 3 2" xfId="3739"/>
    <cellStyle name="40% - Accent5 12 5 4" xfId="12530"/>
    <cellStyle name="40% - Accent5 12 5 4 2" xfId="5218"/>
    <cellStyle name="40% - Accent5 12 5 5" xfId="5812"/>
    <cellStyle name="40% - Accent5 12 6" xfId="13366"/>
    <cellStyle name="40% - Accent5 12 6 2" xfId="11393"/>
    <cellStyle name="40% - Accent5 12 6 2 2" xfId="4081"/>
    <cellStyle name="40% - Accent5 12 6 3" xfId="11052"/>
    <cellStyle name="40% - Accent5 12 6 3 2" xfId="3740"/>
    <cellStyle name="40% - Accent5 12 6 4" xfId="12529"/>
    <cellStyle name="40% - Accent5 12 6 4 2" xfId="5217"/>
    <cellStyle name="40% - Accent5 12 6 5" xfId="5720"/>
    <cellStyle name="40% - Accent5 12 7" xfId="12836"/>
    <cellStyle name="40% - Accent5 12 7 2" xfId="11392"/>
    <cellStyle name="40% - Accent5 12 7 2 2" xfId="4080"/>
    <cellStyle name="40% - Accent5 12 7 3" xfId="11053"/>
    <cellStyle name="40% - Accent5 12 7 3 2" xfId="3741"/>
    <cellStyle name="40% - Accent5 12 7 4" xfId="12528"/>
    <cellStyle name="40% - Accent5 12 7 4 2" xfId="5216"/>
    <cellStyle name="40% - Accent5 12 7 5" xfId="5460"/>
    <cellStyle name="40% - Accent5 12 8" xfId="11398"/>
    <cellStyle name="40% - Accent5 12 8 2" xfId="4086"/>
    <cellStyle name="40% - Accent5 12 9" xfId="11047"/>
    <cellStyle name="40% - Accent5 12 9 2" xfId="3735"/>
    <cellStyle name="40% - Accent5 13" xfId="15713"/>
    <cellStyle name="40% - Accent5 13 2" xfId="11391"/>
    <cellStyle name="40% - Accent5 13 2 2" xfId="4079"/>
    <cellStyle name="40% - Accent5 13 3" xfId="11054"/>
    <cellStyle name="40% - Accent5 13 3 2" xfId="3742"/>
    <cellStyle name="40% - Accent5 13 4" xfId="12468"/>
    <cellStyle name="40% - Accent5 13 4 2" xfId="5156"/>
    <cellStyle name="40% - Accent5 13 5" xfId="6979"/>
    <cellStyle name="40% - Accent5 14" xfId="15594"/>
    <cellStyle name="40% - Accent5 14 2" xfId="11390"/>
    <cellStyle name="40% - Accent5 14 2 2" xfId="4078"/>
    <cellStyle name="40% - Accent5 14 3" xfId="11055"/>
    <cellStyle name="40% - Accent5 14 3 2" xfId="3743"/>
    <cellStyle name="40% - Accent5 14 4" xfId="12467"/>
    <cellStyle name="40% - Accent5 14 4 2" xfId="5155"/>
    <cellStyle name="40% - Accent5 14 5" xfId="6940"/>
    <cellStyle name="40% - Accent5 15" xfId="15661"/>
    <cellStyle name="40% - Accent5 16" xfId="14847"/>
    <cellStyle name="40% - Accent5 17" xfId="14881"/>
    <cellStyle name="40% - Accent5 18" xfId="15129"/>
    <cellStyle name="40% - Accent5 19" xfId="14826"/>
    <cellStyle name="40% - Accent5 2" xfId="16094"/>
    <cellStyle name="40% - Accent5 2 2" xfId="14653"/>
    <cellStyle name="40% - Accent5 2 3" xfId="14652"/>
    <cellStyle name="40% - Accent5 20" xfId="14785"/>
    <cellStyle name="40% - Accent5 21" xfId="14655"/>
    <cellStyle name="40% - Accent5 21 2" xfId="11380"/>
    <cellStyle name="40% - Accent5 21 2 2" xfId="4068"/>
    <cellStyle name="40% - Accent5 21 3" xfId="11065"/>
    <cellStyle name="40% - Accent5 21 3 2" xfId="3753"/>
    <cellStyle name="40% - Accent5 21 4" xfId="12458"/>
    <cellStyle name="40% - Accent5 21 4 2" xfId="5146"/>
    <cellStyle name="40% - Accent5 21 5" xfId="6512"/>
    <cellStyle name="40% - Accent5 22" xfId="14628"/>
    <cellStyle name="40% - Accent5 22 2" xfId="11379"/>
    <cellStyle name="40% - Accent5 22 2 2" xfId="4067"/>
    <cellStyle name="40% - Accent5 22 3" xfId="11066"/>
    <cellStyle name="40% - Accent5 22 3 2" xfId="3754"/>
    <cellStyle name="40% - Accent5 22 4" xfId="12436"/>
    <cellStyle name="40% - Accent5 22 4 2" xfId="5124"/>
    <cellStyle name="40% - Accent5 22 5" xfId="6507"/>
    <cellStyle name="40% - Accent5 23" xfId="14317"/>
    <cellStyle name="40% - Accent5 23 2" xfId="11378"/>
    <cellStyle name="40% - Accent5 23 2 2" xfId="4066"/>
    <cellStyle name="40% - Accent5 23 3" xfId="11067"/>
    <cellStyle name="40% - Accent5 23 3 2" xfId="3755"/>
    <cellStyle name="40% - Accent5 23 4" xfId="12435"/>
    <cellStyle name="40% - Accent5 23 4 2" xfId="5123"/>
    <cellStyle name="40% - Accent5 23 5" xfId="6469"/>
    <cellStyle name="40% - Accent5 24" xfId="14518"/>
    <cellStyle name="40% - Accent5 24 2" xfId="11377"/>
    <cellStyle name="40% - Accent5 24 2 2" xfId="4065"/>
    <cellStyle name="40% - Accent5 24 3" xfId="11068"/>
    <cellStyle name="40% - Accent5 24 3 2" xfId="3756"/>
    <cellStyle name="40% - Accent5 24 4" xfId="12434"/>
    <cellStyle name="40% - Accent5 24 4 2" xfId="5122"/>
    <cellStyle name="40% - Accent5 24 5" xfId="6494"/>
    <cellStyle name="40% - Accent5 25" xfId="14106"/>
    <cellStyle name="40% - Accent5 25 2" xfId="11376"/>
    <cellStyle name="40% - Accent5 25 2 2" xfId="4064"/>
    <cellStyle name="40% - Accent5 25 3" xfId="11069"/>
    <cellStyle name="40% - Accent5 25 3 2" xfId="3757"/>
    <cellStyle name="40% - Accent5 25 4" xfId="12433"/>
    <cellStyle name="40% - Accent5 25 4 2" xfId="5121"/>
    <cellStyle name="40% - Accent5 25 5" xfId="6386"/>
    <cellStyle name="40% - Accent5 26" xfId="13606"/>
    <cellStyle name="40% - Accent5 26 2" xfId="11375"/>
    <cellStyle name="40% - Accent5 26 2 2" xfId="4063"/>
    <cellStyle name="40% - Accent5 26 3" xfId="11070"/>
    <cellStyle name="40% - Accent5 26 3 2" xfId="3758"/>
    <cellStyle name="40% - Accent5 26 4" xfId="12428"/>
    <cellStyle name="40% - Accent5 26 4 2" xfId="5116"/>
    <cellStyle name="40% - Accent5 26 5" xfId="5926"/>
    <cellStyle name="40% - Accent5 27" xfId="13445"/>
    <cellStyle name="40% - Accent5 27 2" xfId="11374"/>
    <cellStyle name="40% - Accent5 27 2 2" xfId="4062"/>
    <cellStyle name="40% - Accent5 27 3" xfId="11071"/>
    <cellStyle name="40% - Accent5 27 3 2" xfId="3759"/>
    <cellStyle name="40% - Accent5 27 4" xfId="12427"/>
    <cellStyle name="40% - Accent5 27 4 2" xfId="5115"/>
    <cellStyle name="40% - Accent5 27 5" xfId="5788"/>
    <cellStyle name="40% - Accent5 28" xfId="13098"/>
    <cellStyle name="40% - Accent5 28 2" xfId="11373"/>
    <cellStyle name="40% - Accent5 28 2 2" xfId="4061"/>
    <cellStyle name="40% - Accent5 28 3" xfId="11072"/>
    <cellStyle name="40% - Accent5 28 3 2" xfId="3760"/>
    <cellStyle name="40% - Accent5 28 4" xfId="12426"/>
    <cellStyle name="40% - Accent5 28 4 2" xfId="5114"/>
    <cellStyle name="40% - Accent5 28 5" xfId="5680"/>
    <cellStyle name="40% - Accent5 29" xfId="11413"/>
    <cellStyle name="40% - Accent5 29 2" xfId="4101"/>
    <cellStyle name="40% - Accent5 3" xfId="16093"/>
    <cellStyle name="40% - Accent5 3 2" xfId="14650"/>
    <cellStyle name="40% - Accent5 3 3" xfId="14649"/>
    <cellStyle name="40% - Accent5 30" xfId="11032"/>
    <cellStyle name="40% - Accent5 30 2" xfId="3720"/>
    <cellStyle name="40% - Accent5 31" xfId="12603"/>
    <cellStyle name="40% - Accent5 31 2" xfId="5291"/>
    <cellStyle name="40% - Accent5 32" xfId="7249"/>
    <cellStyle name="40% - Accent5 4" xfId="16009"/>
    <cellStyle name="40% - Accent5 4 10" xfId="13991"/>
    <cellStyle name="40% - Accent5 4 10 2" xfId="11368"/>
    <cellStyle name="40% - Accent5 4 10 2 2" xfId="4056"/>
    <cellStyle name="40% - Accent5 4 10 3" xfId="11077"/>
    <cellStyle name="40% - Accent5 4 10 3 2" xfId="3765"/>
    <cellStyle name="40% - Accent5 4 10 4" xfId="12403"/>
    <cellStyle name="40% - Accent5 4 10 4 2" xfId="5091"/>
    <cellStyle name="40% - Accent5 4 10 5" xfId="6283"/>
    <cellStyle name="40% - Accent5 4 11" xfId="13908"/>
    <cellStyle name="40% - Accent5 4 11 2" xfId="11367"/>
    <cellStyle name="40% - Accent5 4 11 2 2" xfId="4055"/>
    <cellStyle name="40% - Accent5 4 11 3" xfId="11078"/>
    <cellStyle name="40% - Accent5 4 11 3 2" xfId="3766"/>
    <cellStyle name="40% - Accent5 4 11 4" xfId="12402"/>
    <cellStyle name="40% - Accent5 4 11 4 2" xfId="5090"/>
    <cellStyle name="40% - Accent5 4 11 5" xfId="6211"/>
    <cellStyle name="40% - Accent5 4 12" xfId="13616"/>
    <cellStyle name="40% - Accent5 4 12 2" xfId="11366"/>
    <cellStyle name="40% - Accent5 4 12 2 2" xfId="4054"/>
    <cellStyle name="40% - Accent5 4 12 3" xfId="11079"/>
    <cellStyle name="40% - Accent5 4 12 3 2" xfId="3767"/>
    <cellStyle name="40% - Accent5 4 12 4" xfId="12342"/>
    <cellStyle name="40% - Accent5 4 12 4 2" xfId="5030"/>
    <cellStyle name="40% - Accent5 4 12 5" xfId="5936"/>
    <cellStyle name="40% - Accent5 4 13" xfId="13058"/>
    <cellStyle name="40% - Accent5 4 13 2" xfId="11365"/>
    <cellStyle name="40% - Accent5 4 13 2 2" xfId="4053"/>
    <cellStyle name="40% - Accent5 4 13 3" xfId="11080"/>
    <cellStyle name="40% - Accent5 4 13 3 2" xfId="3768"/>
    <cellStyle name="40% - Accent5 4 13 4" xfId="12341"/>
    <cellStyle name="40% - Accent5 4 13 4 2" xfId="5029"/>
    <cellStyle name="40% - Accent5 4 13 5" xfId="5664"/>
    <cellStyle name="40% - Accent5 4 14" xfId="11369"/>
    <cellStyle name="40% - Accent5 4 14 2" xfId="4057"/>
    <cellStyle name="40% - Accent5 4 15" xfId="11076"/>
    <cellStyle name="40% - Accent5 4 15 2" xfId="3764"/>
    <cellStyle name="40% - Accent5 4 16" xfId="12404"/>
    <cellStyle name="40% - Accent5 4 16 2" xfId="5092"/>
    <cellStyle name="40% - Accent5 4 17" xfId="7196"/>
    <cellStyle name="40% - Accent5 4 2" xfId="15854"/>
    <cellStyle name="40% - Accent5 4 2 10" xfId="13636"/>
    <cellStyle name="40% - Accent5 4 2 10 2" xfId="11363"/>
    <cellStyle name="40% - Accent5 4 2 10 2 2" xfId="4051"/>
    <cellStyle name="40% - Accent5 4 2 10 3" xfId="11082"/>
    <cellStyle name="40% - Accent5 4 2 10 3 2" xfId="3770"/>
    <cellStyle name="40% - Accent5 4 2 10 4" xfId="12339"/>
    <cellStyle name="40% - Accent5 4 2 10 4 2" xfId="5027"/>
    <cellStyle name="40% - Accent5 4 2 10 5" xfId="5955"/>
    <cellStyle name="40% - Accent5 4 2 11" xfId="12956"/>
    <cellStyle name="40% - Accent5 4 2 11 2" xfId="11362"/>
    <cellStyle name="40% - Accent5 4 2 11 2 2" xfId="4050"/>
    <cellStyle name="40% - Accent5 4 2 11 3" xfId="11083"/>
    <cellStyle name="40% - Accent5 4 2 11 3 2" xfId="3771"/>
    <cellStyle name="40% - Accent5 4 2 11 4" xfId="12338"/>
    <cellStyle name="40% - Accent5 4 2 11 4 2" xfId="5026"/>
    <cellStyle name="40% - Accent5 4 2 11 5" xfId="5578"/>
    <cellStyle name="40% - Accent5 4 2 12" xfId="11364"/>
    <cellStyle name="40% - Accent5 4 2 12 2" xfId="4052"/>
    <cellStyle name="40% - Accent5 4 2 13" xfId="11081"/>
    <cellStyle name="40% - Accent5 4 2 13 2" xfId="3769"/>
    <cellStyle name="40% - Accent5 4 2 14" xfId="12340"/>
    <cellStyle name="40% - Accent5 4 2 14 2" xfId="5028"/>
    <cellStyle name="40% - Accent5 4 2 15" xfId="7111"/>
    <cellStyle name="40% - Accent5 4 2 2" xfId="15481"/>
    <cellStyle name="40% - Accent5 4 2 2 2" xfId="11361"/>
    <cellStyle name="40% - Accent5 4 2 2 2 2" xfId="4049"/>
    <cellStyle name="40% - Accent5 4 2 2 3" xfId="11084"/>
    <cellStyle name="40% - Accent5 4 2 2 3 2" xfId="3772"/>
    <cellStyle name="40% - Accent5 4 2 2 4" xfId="12337"/>
    <cellStyle name="40% - Accent5 4 2 2 4 2" xfId="5025"/>
    <cellStyle name="40% - Accent5 4 2 2 5" xfId="6849"/>
    <cellStyle name="40% - Accent5 4 2 3" xfId="15038"/>
    <cellStyle name="40% - Accent5 4 2 3 2" xfId="11360"/>
    <cellStyle name="40% - Accent5 4 2 3 2 2" xfId="4048"/>
    <cellStyle name="40% - Accent5 4 2 3 3" xfId="11085"/>
    <cellStyle name="40% - Accent5 4 2 3 3 2" xfId="3773"/>
    <cellStyle name="40% - Accent5 4 2 3 4" xfId="12336"/>
    <cellStyle name="40% - Accent5 4 2 3 4 2" xfId="5024"/>
    <cellStyle name="40% - Accent5 4 2 3 5" xfId="6655"/>
    <cellStyle name="40% - Accent5 4 2 4" xfId="14647"/>
    <cellStyle name="40% - Accent5 4 2 4 2" xfId="11359"/>
    <cellStyle name="40% - Accent5 4 2 4 2 2" xfId="4047"/>
    <cellStyle name="40% - Accent5 4 2 4 3" xfId="11086"/>
    <cellStyle name="40% - Accent5 4 2 4 3 2" xfId="3774"/>
    <cellStyle name="40% - Accent5 4 2 4 4" xfId="12335"/>
    <cellStyle name="40% - Accent5 4 2 4 4 2" xfId="5023"/>
    <cellStyle name="40% - Accent5 4 2 4 5" xfId="6510"/>
    <cellStyle name="40% - Accent5 4 2 5" xfId="14654"/>
    <cellStyle name="40% - Accent5 4 2 5 2" xfId="11358"/>
    <cellStyle name="40% - Accent5 4 2 5 2 2" xfId="4046"/>
    <cellStyle name="40% - Accent5 4 2 5 3" xfId="11087"/>
    <cellStyle name="40% - Accent5 4 2 5 3 2" xfId="3775"/>
    <cellStyle name="40% - Accent5 4 2 5 4" xfId="12334"/>
    <cellStyle name="40% - Accent5 4 2 5 4 2" xfId="5022"/>
    <cellStyle name="40% - Accent5 4 2 5 5" xfId="6511"/>
    <cellStyle name="40% - Accent5 4 2 6" xfId="14321"/>
    <cellStyle name="40% - Accent5 4 2 6 2" xfId="11357"/>
    <cellStyle name="40% - Accent5 4 2 6 2 2" xfId="4045"/>
    <cellStyle name="40% - Accent5 4 2 6 3" xfId="11088"/>
    <cellStyle name="40% - Accent5 4 2 6 3 2" xfId="3776"/>
    <cellStyle name="40% - Accent5 4 2 6 4" xfId="12325"/>
    <cellStyle name="40% - Accent5 4 2 6 4 2" xfId="5013"/>
    <cellStyle name="40% - Accent5 4 2 6 5" xfId="6470"/>
    <cellStyle name="40% - Accent5 4 2 7" xfId="14559"/>
    <cellStyle name="40% - Accent5 4 2 7 2" xfId="11356"/>
    <cellStyle name="40% - Accent5 4 2 7 2 2" xfId="4044"/>
    <cellStyle name="40% - Accent5 4 2 7 3" xfId="11089"/>
    <cellStyle name="40% - Accent5 4 2 7 3 2" xfId="3777"/>
    <cellStyle name="40% - Accent5 4 2 7 4" xfId="12324"/>
    <cellStyle name="40% - Accent5 4 2 7 4 2" xfId="5012"/>
    <cellStyle name="40% - Accent5 4 2 7 5" xfId="6499"/>
    <cellStyle name="40% - Accent5 4 2 8" xfId="13824"/>
    <cellStyle name="40% - Accent5 4 2 8 2" xfId="11355"/>
    <cellStyle name="40% - Accent5 4 2 8 2 2" xfId="4043"/>
    <cellStyle name="40% - Accent5 4 2 8 3" xfId="11090"/>
    <cellStyle name="40% - Accent5 4 2 8 3 2" xfId="3778"/>
    <cellStyle name="40% - Accent5 4 2 8 4" xfId="12323"/>
    <cellStyle name="40% - Accent5 4 2 8 4 2" xfId="5011"/>
    <cellStyle name="40% - Accent5 4 2 8 5" xfId="6130"/>
    <cellStyle name="40% - Accent5 4 2 9" xfId="13926"/>
    <cellStyle name="40% - Accent5 4 2 9 2" xfId="11354"/>
    <cellStyle name="40% - Accent5 4 2 9 2 2" xfId="4042"/>
    <cellStyle name="40% - Accent5 4 2 9 3" xfId="11091"/>
    <cellStyle name="40% - Accent5 4 2 9 3 2" xfId="3779"/>
    <cellStyle name="40% - Accent5 4 2 9 4" xfId="12301"/>
    <cellStyle name="40% - Accent5 4 2 9 4 2" xfId="4989"/>
    <cellStyle name="40% - Accent5 4 2 9 5" xfId="6228"/>
    <cellStyle name="40% - Accent5 4 3" xfId="15885"/>
    <cellStyle name="40% - Accent5 4 3 10" xfId="13657"/>
    <cellStyle name="40% - Accent5 4 3 10 2" xfId="11352"/>
    <cellStyle name="40% - Accent5 4 3 10 2 2" xfId="4040"/>
    <cellStyle name="40% - Accent5 4 3 10 3" xfId="11093"/>
    <cellStyle name="40% - Accent5 4 3 10 3 2" xfId="3781"/>
    <cellStyle name="40% - Accent5 4 3 10 4" xfId="12299"/>
    <cellStyle name="40% - Accent5 4 3 10 4 2" xfId="4987"/>
    <cellStyle name="40% - Accent5 4 3 10 5" xfId="5975"/>
    <cellStyle name="40% - Accent5 4 3 11" xfId="12983"/>
    <cellStyle name="40% - Accent5 4 3 11 2" xfId="11351"/>
    <cellStyle name="40% - Accent5 4 3 11 2 2" xfId="4039"/>
    <cellStyle name="40% - Accent5 4 3 11 3" xfId="11094"/>
    <cellStyle name="40% - Accent5 4 3 11 3 2" xfId="3782"/>
    <cellStyle name="40% - Accent5 4 3 11 4" xfId="12298"/>
    <cellStyle name="40% - Accent5 4 3 11 4 2" xfId="4986"/>
    <cellStyle name="40% - Accent5 4 3 11 5" xfId="5602"/>
    <cellStyle name="40% - Accent5 4 3 12" xfId="11353"/>
    <cellStyle name="40% - Accent5 4 3 12 2" xfId="4041"/>
    <cellStyle name="40% - Accent5 4 3 13" xfId="11092"/>
    <cellStyle name="40% - Accent5 4 3 13 2" xfId="3780"/>
    <cellStyle name="40% - Accent5 4 3 14" xfId="12300"/>
    <cellStyle name="40% - Accent5 4 3 14 2" xfId="4988"/>
    <cellStyle name="40% - Accent5 4 3 15" xfId="7135"/>
    <cellStyle name="40% - Accent5 4 3 2" xfId="15509"/>
    <cellStyle name="40% - Accent5 4 3 2 2" xfId="11350"/>
    <cellStyle name="40% - Accent5 4 3 2 2 2" xfId="4038"/>
    <cellStyle name="40% - Accent5 4 3 2 3" xfId="11095"/>
    <cellStyle name="40% - Accent5 4 3 2 3 2" xfId="3783"/>
    <cellStyle name="40% - Accent5 4 3 2 4" xfId="12293"/>
    <cellStyle name="40% - Accent5 4 3 2 4 2" xfId="4981"/>
    <cellStyle name="40% - Accent5 4 3 2 5" xfId="6874"/>
    <cellStyle name="40% - Accent5 4 3 3" xfId="15068"/>
    <cellStyle name="40% - Accent5 4 3 3 2" xfId="11349"/>
    <cellStyle name="40% - Accent5 4 3 3 2 2" xfId="4037"/>
    <cellStyle name="40% - Accent5 4 3 3 3" xfId="11096"/>
    <cellStyle name="40% - Accent5 4 3 3 3 2" xfId="3784"/>
    <cellStyle name="40% - Accent5 4 3 3 4" xfId="12292"/>
    <cellStyle name="40% - Accent5 4 3 3 4 2" xfId="4980"/>
    <cellStyle name="40% - Accent5 4 3 3 5" xfId="6679"/>
    <cellStyle name="40% - Accent5 4 3 4" xfId="14646"/>
    <cellStyle name="40% - Accent5 4 3 5" xfId="14662"/>
    <cellStyle name="40% - Accent5 4 3 6" xfId="14322"/>
    <cellStyle name="40% - Accent5 4 3 7" xfId="14562"/>
    <cellStyle name="40% - Accent5 4 3 8" xfId="13855"/>
    <cellStyle name="40% - Accent5 4 3 8 2" xfId="11344"/>
    <cellStyle name="40% - Accent5 4 3 8 2 2" xfId="4032"/>
    <cellStyle name="40% - Accent5 4 3 8 3" xfId="11101"/>
    <cellStyle name="40% - Accent5 4 3 8 3 2" xfId="3789"/>
    <cellStyle name="40% - Accent5 4 3 8 4" xfId="12270"/>
    <cellStyle name="40% - Accent5 4 3 8 4 2" xfId="4958"/>
    <cellStyle name="40% - Accent5 4 3 8 5" xfId="6160"/>
    <cellStyle name="40% - Accent5 4 3 9" xfId="14045"/>
    <cellStyle name="40% - Accent5 4 3 9 2" xfId="11343"/>
    <cellStyle name="40% - Accent5 4 3 9 2 2" xfId="4031"/>
    <cellStyle name="40% - Accent5 4 3 9 3" xfId="11102"/>
    <cellStyle name="40% - Accent5 4 3 9 3 2" xfId="3790"/>
    <cellStyle name="40% - Accent5 4 3 9 4" xfId="12269"/>
    <cellStyle name="40% - Accent5 4 3 9 4 2" xfId="4957"/>
    <cellStyle name="40% - Accent5 4 3 9 5" xfId="6328"/>
    <cellStyle name="40% - Accent5 4 4" xfId="15629"/>
    <cellStyle name="40% - Accent5 4 4 2" xfId="11342"/>
    <cellStyle name="40% - Accent5 4 4 2 2" xfId="4030"/>
    <cellStyle name="40% - Accent5 4 4 3" xfId="11103"/>
    <cellStyle name="40% - Accent5 4 4 3 2" xfId="3791"/>
    <cellStyle name="40% - Accent5 4 4 4" xfId="12268"/>
    <cellStyle name="40% - Accent5 4 4 4 2" xfId="4956"/>
    <cellStyle name="40% - Accent5 4 4 5" xfId="6952"/>
    <cellStyle name="40% - Accent5 4 5" xfId="15691"/>
    <cellStyle name="40% - Accent5 4 5 2" xfId="11341"/>
    <cellStyle name="40% - Accent5 4 5 2 2" xfId="4029"/>
    <cellStyle name="40% - Accent5 4 5 3" xfId="11104"/>
    <cellStyle name="40% - Accent5 4 5 3 2" xfId="3792"/>
    <cellStyle name="40% - Accent5 4 5 4" xfId="12208"/>
    <cellStyle name="40% - Accent5 4 5 4 2" xfId="4896"/>
    <cellStyle name="40% - Accent5 4 5 5" xfId="6971"/>
    <cellStyle name="40% - Accent5 4 6" xfId="14648"/>
    <cellStyle name="40% - Accent5 4 7" xfId="14651"/>
    <cellStyle name="40% - Accent5 4 8" xfId="14320"/>
    <cellStyle name="40% - Accent5 4 9" xfId="14556"/>
    <cellStyle name="40% - Accent5 5" xfId="15972"/>
    <cellStyle name="40% - Accent5 5 10" xfId="13941"/>
    <cellStyle name="40% - Accent5 5 10 2" xfId="11335"/>
    <cellStyle name="40% - Accent5 5 10 2 2" xfId="4023"/>
    <cellStyle name="40% - Accent5 5 10 3" xfId="11110"/>
    <cellStyle name="40% - Accent5 5 10 3 2" xfId="3798"/>
    <cellStyle name="40% - Accent5 5 10 4" xfId="12206"/>
    <cellStyle name="40% - Accent5 5 10 4 2" xfId="4894"/>
    <cellStyle name="40% - Accent5 5 10 5" xfId="6243"/>
    <cellStyle name="40% - Accent5 5 11" xfId="13622"/>
    <cellStyle name="40% - Accent5 5 11 2" xfId="11334"/>
    <cellStyle name="40% - Accent5 5 11 2 2" xfId="4022"/>
    <cellStyle name="40% - Accent5 5 11 3" xfId="11111"/>
    <cellStyle name="40% - Accent5 5 11 3 2" xfId="3799"/>
    <cellStyle name="40% - Accent5 5 11 4" xfId="12205"/>
    <cellStyle name="40% - Accent5 5 11 4 2" xfId="4893"/>
    <cellStyle name="40% - Accent5 5 11 5" xfId="5942"/>
    <cellStyle name="40% - Accent5 5 12" xfId="13449"/>
    <cellStyle name="40% - Accent5 5 12 2" xfId="11333"/>
    <cellStyle name="40% - Accent5 5 12 2 2" xfId="4021"/>
    <cellStyle name="40% - Accent5 5 12 3" xfId="11112"/>
    <cellStyle name="40% - Accent5 5 12 3 2" xfId="3800"/>
    <cellStyle name="40% - Accent5 5 12 4" xfId="12204"/>
    <cellStyle name="40% - Accent5 5 12 4 2" xfId="4892"/>
    <cellStyle name="40% - Accent5 5 12 5" xfId="5792"/>
    <cellStyle name="40% - Accent5 5 13" xfId="13036"/>
    <cellStyle name="40% - Accent5 5 13 2" xfId="11332"/>
    <cellStyle name="40% - Accent5 5 13 2 2" xfId="4020"/>
    <cellStyle name="40% - Accent5 5 13 3" xfId="11113"/>
    <cellStyle name="40% - Accent5 5 13 3 2" xfId="3801"/>
    <cellStyle name="40% - Accent5 5 13 4" xfId="12195"/>
    <cellStyle name="40% - Accent5 5 13 4 2" xfId="4883"/>
    <cellStyle name="40% - Accent5 5 13 5" xfId="5649"/>
    <cellStyle name="40% - Accent5 5 14" xfId="11336"/>
    <cellStyle name="40% - Accent5 5 14 2" xfId="4024"/>
    <cellStyle name="40% - Accent5 5 15" xfId="11109"/>
    <cellStyle name="40% - Accent5 5 15 2" xfId="3797"/>
    <cellStyle name="40% - Accent5 5 16" xfId="12207"/>
    <cellStyle name="40% - Accent5 5 16 2" xfId="4895"/>
    <cellStyle name="40% - Accent5 5 17" xfId="7181"/>
    <cellStyle name="40% - Accent5 5 2" xfId="15835"/>
    <cellStyle name="40% - Accent5 5 2 10" xfId="12194"/>
    <cellStyle name="40% - Accent5 5 2 10 2" xfId="4882"/>
    <cellStyle name="40% - Accent5 5 2 11" xfId="7093"/>
    <cellStyle name="40% - Accent5 5 2 2" xfId="15462"/>
    <cellStyle name="40% - Accent5 5 2 2 2" xfId="11330"/>
    <cellStyle name="40% - Accent5 5 2 2 2 2" xfId="4018"/>
    <cellStyle name="40% - Accent5 5 2 2 3" xfId="11115"/>
    <cellStyle name="40% - Accent5 5 2 2 3 2" xfId="3803"/>
    <cellStyle name="40% - Accent5 5 2 2 4" xfId="12193"/>
    <cellStyle name="40% - Accent5 5 2 2 4 2" xfId="4881"/>
    <cellStyle name="40% - Accent5 5 2 2 5" xfId="6831"/>
    <cellStyle name="40% - Accent5 5 2 3" xfId="15017"/>
    <cellStyle name="40% - Accent5 5 2 3 2" xfId="11329"/>
    <cellStyle name="40% - Accent5 5 2 3 2 2" xfId="4017"/>
    <cellStyle name="40% - Accent5 5 2 3 3" xfId="11116"/>
    <cellStyle name="40% - Accent5 5 2 3 3 2" xfId="3804"/>
    <cellStyle name="40% - Accent5 5 2 3 4" xfId="12171"/>
    <cellStyle name="40% - Accent5 5 2 3 4 2" xfId="4859"/>
    <cellStyle name="40% - Accent5 5 2 3 5" xfId="6635"/>
    <cellStyle name="40% - Accent5 5 2 4" xfId="13803"/>
    <cellStyle name="40% - Accent5 5 2 4 2" xfId="11328"/>
    <cellStyle name="40% - Accent5 5 2 4 2 2" xfId="4016"/>
    <cellStyle name="40% - Accent5 5 2 4 3" xfId="11117"/>
    <cellStyle name="40% - Accent5 5 2 4 3 2" xfId="3805"/>
    <cellStyle name="40% - Accent5 5 2 4 4" xfId="12170"/>
    <cellStyle name="40% - Accent5 5 2 4 4 2" xfId="4858"/>
    <cellStyle name="40% - Accent5 5 2 4 5" xfId="6110"/>
    <cellStyle name="40% - Accent5 5 2 5" xfId="14070"/>
    <cellStyle name="40% - Accent5 5 2 5 2" xfId="11327"/>
    <cellStyle name="40% - Accent5 5 2 5 2 2" xfId="4015"/>
    <cellStyle name="40% - Accent5 5 2 5 3" xfId="11118"/>
    <cellStyle name="40% - Accent5 5 2 5 3 2" xfId="3806"/>
    <cellStyle name="40% - Accent5 5 2 5 4" xfId="12169"/>
    <cellStyle name="40% - Accent5 5 2 5 4 2" xfId="4857"/>
    <cellStyle name="40% - Accent5 5 2 5 5" xfId="6351"/>
    <cellStyle name="40% - Accent5 5 2 6" xfId="13640"/>
    <cellStyle name="40% - Accent5 5 2 6 2" xfId="11326"/>
    <cellStyle name="40% - Accent5 5 2 6 2 2" xfId="4014"/>
    <cellStyle name="40% - Accent5 5 2 6 3" xfId="11119"/>
    <cellStyle name="40% - Accent5 5 2 6 3 2" xfId="3807"/>
    <cellStyle name="40% - Accent5 5 2 6 4" xfId="12168"/>
    <cellStyle name="40% - Accent5 5 2 6 4 2" xfId="4856"/>
    <cellStyle name="40% - Accent5 5 2 6 5" xfId="5959"/>
    <cellStyle name="40% - Accent5 5 2 7" xfId="12936"/>
    <cellStyle name="40% - Accent5 5 2 7 2" xfId="11325"/>
    <cellStyle name="40% - Accent5 5 2 7 2 2" xfId="4013"/>
    <cellStyle name="40% - Accent5 5 2 7 3" xfId="11120"/>
    <cellStyle name="40% - Accent5 5 2 7 3 2" xfId="3808"/>
    <cellStyle name="40% - Accent5 5 2 7 4" xfId="12163"/>
    <cellStyle name="40% - Accent5 5 2 7 4 2" xfId="4851"/>
    <cellStyle name="40% - Accent5 5 2 7 5" xfId="5558"/>
    <cellStyle name="40% - Accent5 5 2 8" xfId="11331"/>
    <cellStyle name="40% - Accent5 5 2 8 2" xfId="4019"/>
    <cellStyle name="40% - Accent5 5 2 9" xfId="11114"/>
    <cellStyle name="40% - Accent5 5 2 9 2" xfId="3802"/>
    <cellStyle name="40% - Accent5 5 3" xfId="15798"/>
    <cellStyle name="40% - Accent5 5 3 10" xfId="12162"/>
    <cellStyle name="40% - Accent5 5 3 10 2" xfId="4850"/>
    <cellStyle name="40% - Accent5 5 3 11" xfId="7058"/>
    <cellStyle name="40% - Accent5 5 3 2" xfId="15425"/>
    <cellStyle name="40% - Accent5 5 3 2 2" xfId="11323"/>
    <cellStyle name="40% - Accent5 5 3 2 2 2" xfId="4011"/>
    <cellStyle name="40% - Accent5 5 3 2 3" xfId="11122"/>
    <cellStyle name="40% - Accent5 5 3 2 3 2" xfId="3810"/>
    <cellStyle name="40% - Accent5 5 3 2 4" xfId="12161"/>
    <cellStyle name="40% - Accent5 5 3 2 4 2" xfId="4849"/>
    <cellStyle name="40% - Accent5 5 3 2 5" xfId="6796"/>
    <cellStyle name="40% - Accent5 5 3 3" xfId="14980"/>
    <cellStyle name="40% - Accent5 5 3 3 2" xfId="11322"/>
    <cellStyle name="40% - Accent5 5 3 3 2 2" xfId="4010"/>
    <cellStyle name="40% - Accent5 5 3 3 3" xfId="11123"/>
    <cellStyle name="40% - Accent5 5 3 3 3 2" xfId="3811"/>
    <cellStyle name="40% - Accent5 5 3 3 4" xfId="12160"/>
    <cellStyle name="40% - Accent5 5 3 3 4 2" xfId="4848"/>
    <cellStyle name="40% - Accent5 5 3 3 5" xfId="6598"/>
    <cellStyle name="40% - Accent5 5 3 4" xfId="13764"/>
    <cellStyle name="40% - Accent5 5 3 4 2" xfId="11321"/>
    <cellStyle name="40% - Accent5 5 3 4 2 2" xfId="4009"/>
    <cellStyle name="40% - Accent5 5 3 4 3" xfId="11124"/>
    <cellStyle name="40% - Accent5 5 3 4 3 2" xfId="3812"/>
    <cellStyle name="40% - Accent5 5 3 4 4" xfId="12138"/>
    <cellStyle name="40% - Accent5 5 3 4 4 2" xfId="4826"/>
    <cellStyle name="40% - Accent5 5 3 4 5" xfId="6071"/>
    <cellStyle name="40% - Accent5 5 3 5" xfId="14094"/>
    <cellStyle name="40% - Accent5 5 3 5 2" xfId="11320"/>
    <cellStyle name="40% - Accent5 5 3 5 2 2" xfId="4008"/>
    <cellStyle name="40% - Accent5 5 3 5 3" xfId="11125"/>
    <cellStyle name="40% - Accent5 5 3 5 3 2" xfId="3813"/>
    <cellStyle name="40% - Accent5 5 3 5 4" xfId="12137"/>
    <cellStyle name="40% - Accent5 5 3 5 4 2" xfId="4825"/>
    <cellStyle name="40% - Accent5 5 3 5 5" xfId="6375"/>
    <cellStyle name="40% - Accent5 5 3 6" xfId="13660"/>
    <cellStyle name="40% - Accent5 5 3 6 2" xfId="11319"/>
    <cellStyle name="40% - Accent5 5 3 6 2 2" xfId="4007"/>
    <cellStyle name="40% - Accent5 5 3 6 3" xfId="11126"/>
    <cellStyle name="40% - Accent5 5 3 6 3 2" xfId="3814"/>
    <cellStyle name="40% - Accent5 5 3 6 4" xfId="12136"/>
    <cellStyle name="40% - Accent5 5 3 6 4 2" xfId="4824"/>
    <cellStyle name="40% - Accent5 5 3 6 5" xfId="5978"/>
    <cellStyle name="40% - Accent5 5 3 7" xfId="12897"/>
    <cellStyle name="40% - Accent5 5 3 7 2" xfId="11318"/>
    <cellStyle name="40% - Accent5 5 3 7 2 2" xfId="4006"/>
    <cellStyle name="40% - Accent5 5 3 7 3" xfId="11127"/>
    <cellStyle name="40% - Accent5 5 3 7 3 2" xfId="3815"/>
    <cellStyle name="40% - Accent5 5 3 7 4" xfId="12135"/>
    <cellStyle name="40% - Accent5 5 3 7 4 2" xfId="4823"/>
    <cellStyle name="40% - Accent5 5 3 7 5" xfId="5521"/>
    <cellStyle name="40% - Accent5 5 3 8" xfId="11324"/>
    <cellStyle name="40% - Accent5 5 3 8 2" xfId="4012"/>
    <cellStyle name="40% - Accent5 5 3 9" xfId="11121"/>
    <cellStyle name="40% - Accent5 5 3 9 2" xfId="3809"/>
    <cellStyle name="40% - Accent5 5 4" xfId="15583"/>
    <cellStyle name="40% - Accent5 5 4 2" xfId="11317"/>
    <cellStyle name="40% - Accent5 5 4 2 2" xfId="4005"/>
    <cellStyle name="40% - Accent5 5 4 3" xfId="11128"/>
    <cellStyle name="40% - Accent5 5 4 3 2" xfId="3816"/>
    <cellStyle name="40% - Accent5 5 4 4" xfId="12134"/>
    <cellStyle name="40% - Accent5 5 4 4 2" xfId="4822"/>
    <cellStyle name="40% - Accent5 5 4 5" xfId="6930"/>
    <cellStyle name="40% - Accent5 5 5" xfId="15138"/>
    <cellStyle name="40% - Accent5 5 5 2" xfId="11316"/>
    <cellStyle name="40% - Accent5 5 5 2 2" xfId="4004"/>
    <cellStyle name="40% - Accent5 5 5 3" xfId="11129"/>
    <cellStyle name="40% - Accent5 5 5 3 2" xfId="3817"/>
    <cellStyle name="40% - Accent5 5 5 4" xfId="12074"/>
    <cellStyle name="40% - Accent5 5 5 4 2" xfId="4762"/>
    <cellStyle name="40% - Accent5 5 5 5" xfId="6726"/>
    <cellStyle name="40% - Accent5 5 6" xfId="14645"/>
    <cellStyle name="40% - Accent5 5 7" xfId="14665"/>
    <cellStyle name="40% - Accent5 5 8" xfId="14323"/>
    <cellStyle name="40% - Accent5 5 9" xfId="14565"/>
    <cellStyle name="40% - Accent5 6" xfId="15949"/>
    <cellStyle name="40% - Accent5 7" xfId="15923"/>
    <cellStyle name="40% - Accent5 7 10" xfId="11310"/>
    <cellStyle name="40% - Accent5 7 10 2" xfId="3998"/>
    <cellStyle name="40% - Accent5 7 11" xfId="11135"/>
    <cellStyle name="40% - Accent5 7 11 2" xfId="3823"/>
    <cellStyle name="40% - Accent5 7 12" xfId="11892"/>
    <cellStyle name="40% - Accent5 7 12 2" xfId="4580"/>
    <cellStyle name="40% - Accent5 7 13" xfId="7165"/>
    <cellStyle name="40% - Accent5 7 2" xfId="15814"/>
    <cellStyle name="40% - Accent5 7 2 10" xfId="11891"/>
    <cellStyle name="40% - Accent5 7 2 10 2" xfId="4579"/>
    <cellStyle name="40% - Accent5 7 2 11" xfId="7072"/>
    <cellStyle name="40% - Accent5 7 2 2" xfId="15441"/>
    <cellStyle name="40% - Accent5 7 2 2 2" xfId="11308"/>
    <cellStyle name="40% - Accent5 7 2 2 2 2" xfId="3996"/>
    <cellStyle name="40% - Accent5 7 2 2 3" xfId="11137"/>
    <cellStyle name="40% - Accent5 7 2 2 3 2" xfId="3825"/>
    <cellStyle name="40% - Accent5 7 2 2 4" xfId="11890"/>
    <cellStyle name="40% - Accent5 7 2 2 4 2" xfId="4578"/>
    <cellStyle name="40% - Accent5 7 2 2 5" xfId="6810"/>
    <cellStyle name="40% - Accent5 7 2 3" xfId="14994"/>
    <cellStyle name="40% - Accent5 7 2 3 2" xfId="11307"/>
    <cellStyle name="40% - Accent5 7 2 3 2 2" xfId="3995"/>
    <cellStyle name="40% - Accent5 7 2 3 3" xfId="11173"/>
    <cellStyle name="40% - Accent5 7 2 3 3 2" xfId="3861"/>
    <cellStyle name="40% - Accent5 7 2 3 4" xfId="11889"/>
    <cellStyle name="40% - Accent5 7 2 3 4 2" xfId="4577"/>
    <cellStyle name="40% - Accent5 7 2 3 5" xfId="6612"/>
    <cellStyle name="40% - Accent5 7 2 4" xfId="13780"/>
    <cellStyle name="40% - Accent5 7 2 4 2" xfId="11306"/>
    <cellStyle name="40% - Accent5 7 2 4 2 2" xfId="3994"/>
    <cellStyle name="40% - Accent5 7 2 4 3" xfId="11174"/>
    <cellStyle name="40% - Accent5 7 2 4 3 2" xfId="3862"/>
    <cellStyle name="40% - Accent5 7 2 4 4" xfId="11754"/>
    <cellStyle name="40% - Accent5 7 2 4 4 2" xfId="4442"/>
    <cellStyle name="40% - Accent5 7 2 4 5" xfId="6087"/>
    <cellStyle name="40% - Accent5 7 2 5" xfId="13914"/>
    <cellStyle name="40% - Accent5 7 2 5 2" xfId="11305"/>
    <cellStyle name="40% - Accent5 7 2 5 2 2" xfId="3993"/>
    <cellStyle name="40% - Accent5 7 2 5 3" xfId="11175"/>
    <cellStyle name="40% - Accent5 7 2 5 3 2" xfId="3863"/>
    <cellStyle name="40% - Accent5 7 2 5 4" xfId="11753"/>
    <cellStyle name="40% - Accent5 7 2 5 4 2" xfId="4441"/>
    <cellStyle name="40% - Accent5 7 2 5 5" xfId="6217"/>
    <cellStyle name="40% - Accent5 7 2 6" xfId="13568"/>
    <cellStyle name="40% - Accent5 7 2 6 2" xfId="11304"/>
    <cellStyle name="40% - Accent5 7 2 6 2 2" xfId="3992"/>
    <cellStyle name="40% - Accent5 7 2 6 3" xfId="11176"/>
    <cellStyle name="40% - Accent5 7 2 6 3 2" xfId="3864"/>
    <cellStyle name="40% - Accent5 7 2 6 4" xfId="11752"/>
    <cellStyle name="40% - Accent5 7 2 6 4 2" xfId="4440"/>
    <cellStyle name="40% - Accent5 7 2 6 5" xfId="5894"/>
    <cellStyle name="40% - Accent5 7 2 7" xfId="12913"/>
    <cellStyle name="40% - Accent5 7 2 7 2" xfId="11303"/>
    <cellStyle name="40% - Accent5 7 2 7 2 2" xfId="3991"/>
    <cellStyle name="40% - Accent5 7 2 7 3" xfId="11177"/>
    <cellStyle name="40% - Accent5 7 2 7 3 2" xfId="3865"/>
    <cellStyle name="40% - Accent5 7 2 7 4" xfId="11751"/>
    <cellStyle name="40% - Accent5 7 2 7 4 2" xfId="4439"/>
    <cellStyle name="40% - Accent5 7 2 7 5" xfId="5535"/>
    <cellStyle name="40% - Accent5 7 2 8" xfId="11309"/>
    <cellStyle name="40% - Accent5 7 2 8 2" xfId="3997"/>
    <cellStyle name="40% - Accent5 7 2 9" xfId="11136"/>
    <cellStyle name="40% - Accent5 7 2 9 2" xfId="3824"/>
    <cellStyle name="40% - Accent5 7 3" xfId="15782"/>
    <cellStyle name="40% - Accent5 7 3 10" xfId="11725"/>
    <cellStyle name="40% - Accent5 7 3 10 2" xfId="4413"/>
    <cellStyle name="40% - Accent5 7 3 11" xfId="7042"/>
    <cellStyle name="40% - Accent5 7 3 2" xfId="15409"/>
    <cellStyle name="40% - Accent5 7 3 2 2" xfId="11301"/>
    <cellStyle name="40% - Accent5 7 3 2 2 2" xfId="3989"/>
    <cellStyle name="40% - Accent5 7 3 2 3" xfId="11200"/>
    <cellStyle name="40% - Accent5 7 3 2 3 2" xfId="3888"/>
    <cellStyle name="40% - Accent5 7 3 2 4" xfId="11665"/>
    <cellStyle name="40% - Accent5 7 3 2 4 2" xfId="4353"/>
    <cellStyle name="40% - Accent5 7 3 2 5" xfId="6780"/>
    <cellStyle name="40% - Accent5 7 3 3" xfId="14964"/>
    <cellStyle name="40% - Accent5 7 3 3 2" xfId="11300"/>
    <cellStyle name="40% - Accent5 7 3 3 2 2" xfId="3988"/>
    <cellStyle name="40% - Accent5 7 3 3 3" xfId="11201"/>
    <cellStyle name="40% - Accent5 7 3 3 3 2" xfId="3889"/>
    <cellStyle name="40% - Accent5 7 3 3 4" xfId="11664"/>
    <cellStyle name="40% - Accent5 7 3 3 4 2" xfId="4352"/>
    <cellStyle name="40% - Accent5 7 3 3 5" xfId="6582"/>
    <cellStyle name="40% - Accent5 7 3 4" xfId="13748"/>
    <cellStyle name="40% - Accent5 7 3 4 2" xfId="11299"/>
    <cellStyle name="40% - Accent5 7 3 4 2 2" xfId="3987"/>
    <cellStyle name="40% - Accent5 7 3 4 3" xfId="11202"/>
    <cellStyle name="40% - Accent5 7 3 4 3 2" xfId="3890"/>
    <cellStyle name="40% - Accent5 7 3 4 4" xfId="11663"/>
    <cellStyle name="40% - Accent5 7 3 4 4 2" xfId="4351"/>
    <cellStyle name="40% - Accent5 7 3 4 5" xfId="6055"/>
    <cellStyle name="40% - Accent5 7 3 5" xfId="13525"/>
    <cellStyle name="40% - Accent5 7 3 5 2" xfId="11298"/>
    <cellStyle name="40% - Accent5 7 3 5 2 2" xfId="3986"/>
    <cellStyle name="40% - Accent5 7 3 5 3" xfId="11207"/>
    <cellStyle name="40% - Accent5 7 3 5 3 2" xfId="3895"/>
    <cellStyle name="40% - Accent5 7 3 5 4" xfId="11587"/>
    <cellStyle name="40% - Accent5 7 3 5 4 2" xfId="4275"/>
    <cellStyle name="40% - Accent5 7 3 5 5" xfId="5857"/>
    <cellStyle name="40% - Accent5 7 3 6" xfId="13411"/>
    <cellStyle name="40% - Accent5 7 3 6 2" xfId="11297"/>
    <cellStyle name="40% - Accent5 7 3 6 2 2" xfId="3985"/>
    <cellStyle name="40% - Accent5 7 3 6 3" xfId="11208"/>
    <cellStyle name="40% - Accent5 7 3 6 3 2" xfId="3896"/>
    <cellStyle name="40% - Accent5 7 3 6 4" xfId="11527"/>
    <cellStyle name="40% - Accent5 7 3 6 4 2" xfId="4215"/>
    <cellStyle name="40% - Accent5 7 3 6 5" xfId="5765"/>
    <cellStyle name="40% - Accent5 7 3 7" xfId="12881"/>
    <cellStyle name="40% - Accent5 7 3 7 2" xfId="11296"/>
    <cellStyle name="40% - Accent5 7 3 7 2 2" xfId="3984"/>
    <cellStyle name="40% - Accent5 7 3 7 3" xfId="11209"/>
    <cellStyle name="40% - Accent5 7 3 7 3 2" xfId="3897"/>
    <cellStyle name="40% - Accent5 7 3 7 4" xfId="11526"/>
    <cellStyle name="40% - Accent5 7 3 7 4 2" xfId="4214"/>
    <cellStyle name="40% - Accent5 7 3 7 5" xfId="5505"/>
    <cellStyle name="40% - Accent5 7 3 8" xfId="11302"/>
    <cellStyle name="40% - Accent5 7 3 8 2" xfId="3990"/>
    <cellStyle name="40% - Accent5 7 3 9" xfId="11199"/>
    <cellStyle name="40% - Accent5 7 3 9 2" xfId="3887"/>
    <cellStyle name="40% - Accent5 7 4" xfId="15545"/>
    <cellStyle name="40% - Accent5 7 4 2" xfId="11295"/>
    <cellStyle name="40% - Accent5 7 4 2 2" xfId="3983"/>
    <cellStyle name="40% - Accent5 7 4 3" xfId="11210"/>
    <cellStyle name="40% - Accent5 7 4 3 2" xfId="3898"/>
    <cellStyle name="40% - Accent5 7 4 4" xfId="11509"/>
    <cellStyle name="40% - Accent5 7 4 4 2" xfId="4197"/>
    <cellStyle name="40% - Accent5 7 4 5" xfId="6908"/>
    <cellStyle name="40% - Accent5 7 5" xfId="15103"/>
    <cellStyle name="40% - Accent5 7 5 2" xfId="11294"/>
    <cellStyle name="40% - Accent5 7 5 2 2" xfId="3982"/>
    <cellStyle name="40% - Accent5 7 5 3" xfId="11232"/>
    <cellStyle name="40% - Accent5 7 5 3 2" xfId="3920"/>
    <cellStyle name="40% - Accent5 7 5 4" xfId="11508"/>
    <cellStyle name="40% - Accent5 7 5 4 2" xfId="4196"/>
    <cellStyle name="40% - Accent5 7 5 5" xfId="6710"/>
    <cellStyle name="40% - Accent5 7 6" xfId="13894"/>
    <cellStyle name="40% - Accent5 7 6 2" xfId="11293"/>
    <cellStyle name="40% - Accent5 7 6 2 2" xfId="3981"/>
    <cellStyle name="40% - Accent5 7 6 3" xfId="11233"/>
    <cellStyle name="40% - Accent5 7 6 3 2" xfId="3921"/>
    <cellStyle name="40% - Accent5 7 6 4" xfId="11486"/>
    <cellStyle name="40% - Accent5 7 6 4 2" xfId="4174"/>
    <cellStyle name="40% - Accent5 7 6 5" xfId="6199"/>
    <cellStyle name="40% - Accent5 7 7" xfId="13976"/>
    <cellStyle name="40% - Accent5 7 7 2" xfId="11292"/>
    <cellStyle name="40% - Accent5 7 7 2 2" xfId="3980"/>
    <cellStyle name="40% - Accent5 7 7 3" xfId="11234"/>
    <cellStyle name="40% - Accent5 7 7 3 2" xfId="3922"/>
    <cellStyle name="40% - Accent5 7 7 4" xfId="11485"/>
    <cellStyle name="40% - Accent5 7 7 4 2" xfId="4173"/>
    <cellStyle name="40% - Accent5 7 7 5" xfId="6271"/>
    <cellStyle name="40% - Accent5 7 8" xfId="13596"/>
    <cellStyle name="40% - Accent5 7 8 2" xfId="11291"/>
    <cellStyle name="40% - Accent5 7 8 2 2" xfId="3979"/>
    <cellStyle name="40% - Accent5 7 8 3" xfId="11243"/>
    <cellStyle name="40% - Accent5 7 8 3 2" xfId="3931"/>
    <cellStyle name="40% - Accent5 7 8 4" xfId="11484"/>
    <cellStyle name="40% - Accent5 7 8 4 2" xfId="4172"/>
    <cellStyle name="40% - Accent5 7 8 5" xfId="5919"/>
    <cellStyle name="40% - Accent5 7 9" xfId="13018"/>
    <cellStyle name="40% - Accent5 7 9 2" xfId="11290"/>
    <cellStyle name="40% - Accent5 7 9 2 2" xfId="3978"/>
    <cellStyle name="40% - Accent5 7 9 3" xfId="11244"/>
    <cellStyle name="40% - Accent5 7 9 3 2" xfId="3932"/>
    <cellStyle name="40% - Accent5 7 9 4" xfId="11483"/>
    <cellStyle name="40% - Accent5 7 9 4 2" xfId="4171"/>
    <cellStyle name="40% - Accent5 7 9 5" xfId="5633"/>
    <cellStyle name="40% - Accent5 8" xfId="15901"/>
    <cellStyle name="40% - Accent5 8 10" xfId="11478"/>
    <cellStyle name="40% - Accent5 8 10 2" xfId="4166"/>
    <cellStyle name="40% - Accent5 8 11" xfId="7149"/>
    <cellStyle name="40% - Accent5 8 2" xfId="15525"/>
    <cellStyle name="40% - Accent5 8 2 2" xfId="11288"/>
    <cellStyle name="40% - Accent5 8 2 2 2" xfId="3976"/>
    <cellStyle name="40% - Accent5 8 2 3" xfId="11246"/>
    <cellStyle name="40% - Accent5 8 2 3 2" xfId="3934"/>
    <cellStyle name="40% - Accent5 8 2 4" xfId="11477"/>
    <cellStyle name="40% - Accent5 8 2 4 2" xfId="4165"/>
    <cellStyle name="40% - Accent5 8 2 5" xfId="6889"/>
    <cellStyle name="40% - Accent5 8 3" xfId="15083"/>
    <cellStyle name="40% - Accent5 8 3 2" xfId="11287"/>
    <cellStyle name="40% - Accent5 8 3 2 2" xfId="3975"/>
    <cellStyle name="40% - Accent5 8 3 3" xfId="11247"/>
    <cellStyle name="40% - Accent5 8 3 3 2" xfId="3935"/>
    <cellStyle name="40% - Accent5 8 3 4" xfId="11476"/>
    <cellStyle name="40% - Accent5 8 3 4 2" xfId="4164"/>
    <cellStyle name="40% - Accent5 8 3 5" xfId="6693"/>
    <cellStyle name="40% - Accent5 8 4" xfId="13871"/>
    <cellStyle name="40% - Accent5 8 4 2" xfId="11286"/>
    <cellStyle name="40% - Accent5 8 4 2 2" xfId="3974"/>
    <cellStyle name="40% - Accent5 8 4 3" xfId="11248"/>
    <cellStyle name="40% - Accent5 8 4 3 2" xfId="3936"/>
    <cellStyle name="40% - Accent5 8 4 4" xfId="11134"/>
    <cellStyle name="40% - Accent5 8 4 4 2" xfId="3822"/>
    <cellStyle name="40% - Accent5 8 4 5" xfId="6176"/>
    <cellStyle name="40% - Accent5 8 5" xfId="14037"/>
    <cellStyle name="40% - Accent5 8 5 2" xfId="11285"/>
    <cellStyle name="40% - Accent5 8 5 2 2" xfId="3973"/>
    <cellStyle name="40% - Accent5 8 5 3" xfId="11249"/>
    <cellStyle name="40% - Accent5 8 5 3 2" xfId="3937"/>
    <cellStyle name="40% - Accent5 8 5 4" xfId="11133"/>
    <cellStyle name="40% - Accent5 8 5 4 2" xfId="3821"/>
    <cellStyle name="40% - Accent5 8 5 5" xfId="6320"/>
    <cellStyle name="40% - Accent5 8 6" xfId="13625"/>
    <cellStyle name="40% - Accent5 8 6 2" xfId="11284"/>
    <cellStyle name="40% - Accent5 8 6 2 2" xfId="3972"/>
    <cellStyle name="40% - Accent5 8 6 3" xfId="11250"/>
    <cellStyle name="40% - Accent5 8 6 3 2" xfId="3938"/>
    <cellStyle name="40% - Accent5 8 6 4" xfId="11132"/>
    <cellStyle name="40% - Accent5 8 6 4 2" xfId="3820"/>
    <cellStyle name="40% - Accent5 8 6 5" xfId="5945"/>
    <cellStyle name="40% - Accent5 8 7" xfId="12998"/>
    <cellStyle name="40% - Accent5 8 7 2" xfId="11283"/>
    <cellStyle name="40% - Accent5 8 7 2 2" xfId="3971"/>
    <cellStyle name="40% - Accent5 8 7 3" xfId="11251"/>
    <cellStyle name="40% - Accent5 8 7 3 2" xfId="3939"/>
    <cellStyle name="40% - Accent5 8 7 4" xfId="11131"/>
    <cellStyle name="40% - Accent5 8 7 4 2" xfId="3819"/>
    <cellStyle name="40% - Accent5 8 7 5" xfId="5616"/>
    <cellStyle name="40% - Accent5 8 8" xfId="11289"/>
    <cellStyle name="40% - Accent5 8 8 2" xfId="3977"/>
    <cellStyle name="40% - Accent5 8 9" xfId="11245"/>
    <cellStyle name="40% - Accent5 8 9 2" xfId="3933"/>
    <cellStyle name="40% - Accent5 9" xfId="15891"/>
    <cellStyle name="40% - Accent5 9 10" xfId="11130"/>
    <cellStyle name="40% - Accent5 9 10 2" xfId="3818"/>
    <cellStyle name="40% - Accent5 9 11" xfId="7141"/>
    <cellStyle name="40% - Accent5 9 2" xfId="15515"/>
    <cellStyle name="40% - Accent5 9 2 2" xfId="11281"/>
    <cellStyle name="40% - Accent5 9 2 2 2" xfId="3969"/>
    <cellStyle name="40% - Accent5 9 2 3" xfId="11312"/>
    <cellStyle name="40% - Accent5 9 2 3 2" xfId="4000"/>
    <cellStyle name="40% - Accent5 9 2 4" xfId="11108"/>
    <cellStyle name="40% - Accent5 9 2 4 2" xfId="3796"/>
    <cellStyle name="40% - Accent5 9 2 5" xfId="6880"/>
    <cellStyle name="40% - Accent5 9 3" xfId="15074"/>
    <cellStyle name="40% - Accent5 9 3 2" xfId="11280"/>
    <cellStyle name="40% - Accent5 9 3 2 2" xfId="3968"/>
    <cellStyle name="40% - Accent5 9 3 3" xfId="11313"/>
    <cellStyle name="40% - Accent5 9 3 3 2" xfId="4001"/>
    <cellStyle name="40% - Accent5 9 3 4" xfId="11107"/>
    <cellStyle name="40% - Accent5 9 3 4 2" xfId="3795"/>
    <cellStyle name="40% - Accent5 9 3 5" xfId="6685"/>
    <cellStyle name="40% - Accent5 9 4" xfId="13861"/>
    <cellStyle name="40% - Accent5 9 4 2" xfId="11279"/>
    <cellStyle name="40% - Accent5 9 4 2 2" xfId="3967"/>
    <cellStyle name="40% - Accent5 9 4 3" xfId="11314"/>
    <cellStyle name="40% - Accent5 9 4 3 2" xfId="4002"/>
    <cellStyle name="40% - Accent5 9 4 4" xfId="11106"/>
    <cellStyle name="40% - Accent5 9 4 4 2" xfId="3794"/>
    <cellStyle name="40% - Accent5 9 4 5" xfId="6166"/>
    <cellStyle name="40% - Accent5 9 5" xfId="14138"/>
    <cellStyle name="40% - Accent5 9 5 2" xfId="11278"/>
    <cellStyle name="40% - Accent5 9 5 2 2" xfId="3966"/>
    <cellStyle name="40% - Accent5 9 5 3" xfId="11315"/>
    <cellStyle name="40% - Accent5 9 5 3 2" xfId="4003"/>
    <cellStyle name="40% - Accent5 9 5 4" xfId="11105"/>
    <cellStyle name="40% - Accent5 9 5 4 2" xfId="3793"/>
    <cellStyle name="40% - Accent5 9 5 5" xfId="6418"/>
    <cellStyle name="40% - Accent5 9 6" xfId="14022"/>
    <cellStyle name="40% - Accent5 9 6 2" xfId="11277"/>
    <cellStyle name="40% - Accent5 9 6 2 2" xfId="3965"/>
    <cellStyle name="40% - Accent5 9 6 3" xfId="11337"/>
    <cellStyle name="40% - Accent5 9 6 3 2" xfId="4025"/>
    <cellStyle name="40% - Accent5 9 6 4" xfId="11100"/>
    <cellStyle name="40% - Accent5 9 6 4 2" xfId="3788"/>
    <cellStyle name="40% - Accent5 9 6 5" xfId="6307"/>
    <cellStyle name="40% - Accent5 9 7" xfId="12989"/>
    <cellStyle name="40% - Accent5 9 7 2" xfId="11276"/>
    <cellStyle name="40% - Accent5 9 7 2 2" xfId="3964"/>
    <cellStyle name="40% - Accent5 9 7 3" xfId="11338"/>
    <cellStyle name="40% - Accent5 9 7 3 2" xfId="4026"/>
    <cellStyle name="40% - Accent5 9 7 4" xfId="11099"/>
    <cellStyle name="40% - Accent5 9 7 4 2" xfId="3787"/>
    <cellStyle name="40% - Accent5 9 7 5" xfId="5608"/>
    <cellStyle name="40% - Accent5 9 8" xfId="11282"/>
    <cellStyle name="40% - Accent5 9 8 2" xfId="3970"/>
    <cellStyle name="40% - Accent5 9 9" xfId="11311"/>
    <cellStyle name="40% - Accent5 9 9 2" xfId="3999"/>
    <cellStyle name="40% - Accent6" xfId="16440" builtinId="51" customBuiltin="1"/>
    <cellStyle name="40% - Accent6 10" xfId="15752"/>
    <cellStyle name="40% - Accent6 10 10" xfId="11097"/>
    <cellStyle name="40% - Accent6 10 10 2" xfId="3785"/>
    <cellStyle name="40% - Accent6 10 11" xfId="7012"/>
    <cellStyle name="40% - Accent6 10 2" xfId="15382"/>
    <cellStyle name="40% - Accent6 10 2 2" xfId="11273"/>
    <cellStyle name="40% - Accent6 10 2 2 2" xfId="3961"/>
    <cellStyle name="40% - Accent6 10 2 3" xfId="11345"/>
    <cellStyle name="40% - Accent6 10 2 3 2" xfId="4033"/>
    <cellStyle name="40% - Accent6 10 2 4" xfId="11075"/>
    <cellStyle name="40% - Accent6 10 2 4 2" xfId="3763"/>
    <cellStyle name="40% - Accent6 10 2 5" xfId="6753"/>
    <cellStyle name="40% - Accent6 10 3" xfId="14934"/>
    <cellStyle name="40% - Accent6 10 3 2" xfId="11272"/>
    <cellStyle name="40% - Accent6 10 3 2 2" xfId="3960"/>
    <cellStyle name="40% - Accent6 10 3 3" xfId="11346"/>
    <cellStyle name="40% - Accent6 10 3 3 2" xfId="4034"/>
    <cellStyle name="40% - Accent6 10 3 4" xfId="11074"/>
    <cellStyle name="40% - Accent6 10 3 4 2" xfId="3762"/>
    <cellStyle name="40% - Accent6 10 3 5" xfId="6552"/>
    <cellStyle name="40% - Accent6 10 4" xfId="13718"/>
    <cellStyle name="40% - Accent6 10 4 2" xfId="11271"/>
    <cellStyle name="40% - Accent6 10 4 2 2" xfId="3959"/>
    <cellStyle name="40% - Accent6 10 4 3" xfId="11347"/>
    <cellStyle name="40% - Accent6 10 4 3 2" xfId="4035"/>
    <cellStyle name="40% - Accent6 10 4 4" xfId="11073"/>
    <cellStyle name="40% - Accent6 10 4 4 2" xfId="3761"/>
    <cellStyle name="40% - Accent6 10 4 5" xfId="6025"/>
    <cellStyle name="40% - Accent6 10 5" xfId="13495"/>
    <cellStyle name="40% - Accent6 10 5 2" xfId="11270"/>
    <cellStyle name="40% - Accent6 10 5 2 2" xfId="3958"/>
    <cellStyle name="40% - Accent6 10 5 3" xfId="11348"/>
    <cellStyle name="40% - Accent6 10 5 3 2" xfId="4036"/>
    <cellStyle name="40% - Accent6 10 5 4" xfId="11064"/>
    <cellStyle name="40% - Accent6 10 5 4 2" xfId="3752"/>
    <cellStyle name="40% - Accent6 10 5 5" xfId="5827"/>
    <cellStyle name="40% - Accent6 10 6" xfId="13381"/>
    <cellStyle name="40% - Accent6 10 6 2" xfId="11269"/>
    <cellStyle name="40% - Accent6 10 6 2 2" xfId="3957"/>
    <cellStyle name="40% - Accent6 10 6 3" xfId="11370"/>
    <cellStyle name="40% - Accent6 10 6 3 2" xfId="4058"/>
    <cellStyle name="40% - Accent6 10 6 4" xfId="11063"/>
    <cellStyle name="40% - Accent6 10 6 4 2" xfId="3751"/>
    <cellStyle name="40% - Accent6 10 6 5" xfId="5735"/>
    <cellStyle name="40% - Accent6 10 7" xfId="12851"/>
    <cellStyle name="40% - Accent6 10 7 2" xfId="11268"/>
    <cellStyle name="40% - Accent6 10 7 2 2" xfId="3956"/>
    <cellStyle name="40% - Accent6 10 7 3" xfId="11371"/>
    <cellStyle name="40% - Accent6 10 7 3 2" xfId="4059"/>
    <cellStyle name="40% - Accent6 10 7 4" xfId="11062"/>
    <cellStyle name="40% - Accent6 10 7 4 2" xfId="3750"/>
    <cellStyle name="40% - Accent6 10 7 5" xfId="5475"/>
    <cellStyle name="40% - Accent6 10 8" xfId="11274"/>
    <cellStyle name="40% - Accent6 10 8 2" xfId="3962"/>
    <cellStyle name="40% - Accent6 10 9" xfId="11340"/>
    <cellStyle name="40% - Accent6 10 9 2" xfId="4028"/>
    <cellStyle name="40% - Accent6 11" xfId="15742"/>
    <cellStyle name="40% - Accent6 11 10" xfId="11061"/>
    <cellStyle name="40% - Accent6 11 10 2" xfId="3749"/>
    <cellStyle name="40% - Accent6 11 11" xfId="7002"/>
    <cellStyle name="40% - Accent6 11 2" xfId="15372"/>
    <cellStyle name="40% - Accent6 11 2 2" xfId="11266"/>
    <cellStyle name="40% - Accent6 11 2 2 2" xfId="3954"/>
    <cellStyle name="40% - Accent6 11 2 3" xfId="11381"/>
    <cellStyle name="40% - Accent6 11 2 3 2" xfId="4069"/>
    <cellStyle name="40% - Accent6 11 2 4" xfId="11060"/>
    <cellStyle name="40% - Accent6 11 2 4 2" xfId="3748"/>
    <cellStyle name="40% - Accent6 11 2 5" xfId="6743"/>
    <cellStyle name="40% - Accent6 11 3" xfId="14924"/>
    <cellStyle name="40% - Accent6 11 3 2" xfId="11265"/>
    <cellStyle name="40% - Accent6 11 3 2 2" xfId="3953"/>
    <cellStyle name="40% - Accent6 11 3 3" xfId="11382"/>
    <cellStyle name="40% - Accent6 11 3 3 2" xfId="4070"/>
    <cellStyle name="40% - Accent6 11 3 4" xfId="11059"/>
    <cellStyle name="40% - Accent6 11 3 4 2" xfId="3747"/>
    <cellStyle name="40% - Accent6 11 3 5" xfId="6542"/>
    <cellStyle name="40% - Accent6 11 4" xfId="13708"/>
    <cellStyle name="40% - Accent6 11 4 2" xfId="11264"/>
    <cellStyle name="40% - Accent6 11 4 2 2" xfId="3952"/>
    <cellStyle name="40% - Accent6 11 4 3" xfId="11383"/>
    <cellStyle name="40% - Accent6 11 4 3 2" xfId="4071"/>
    <cellStyle name="40% - Accent6 11 4 4" xfId="11058"/>
    <cellStyle name="40% - Accent6 11 4 4 2" xfId="3746"/>
    <cellStyle name="40% - Accent6 11 4 5" xfId="6015"/>
    <cellStyle name="40% - Accent6 11 5" xfId="13485"/>
    <cellStyle name="40% - Accent6 11 5 2" xfId="11263"/>
    <cellStyle name="40% - Accent6 11 5 2 2" xfId="3951"/>
    <cellStyle name="40% - Accent6 11 5 3" xfId="11384"/>
    <cellStyle name="40% - Accent6 11 5 3 2" xfId="4072"/>
    <cellStyle name="40% - Accent6 11 5 4" xfId="11057"/>
    <cellStyle name="40% - Accent6 11 5 4 2" xfId="3745"/>
    <cellStyle name="40% - Accent6 11 5 5" xfId="5817"/>
    <cellStyle name="40% - Accent6 11 6" xfId="13371"/>
    <cellStyle name="40% - Accent6 11 6 2" xfId="11262"/>
    <cellStyle name="40% - Accent6 11 6 2 2" xfId="3950"/>
    <cellStyle name="40% - Accent6 11 6 3" xfId="11385"/>
    <cellStyle name="40% - Accent6 11 6 3 2" xfId="4073"/>
    <cellStyle name="40% - Accent6 11 6 4" xfId="11056"/>
    <cellStyle name="40% - Accent6 11 6 4 2" xfId="3744"/>
    <cellStyle name="40% - Accent6 11 6 5" xfId="5725"/>
    <cellStyle name="40% - Accent6 11 7" xfId="12841"/>
    <cellStyle name="40% - Accent6 11 7 2" xfId="11261"/>
    <cellStyle name="40% - Accent6 11 7 2 2" xfId="3949"/>
    <cellStyle name="40% - Accent6 11 7 3" xfId="11386"/>
    <cellStyle name="40% - Accent6 11 7 3 2" xfId="4074"/>
    <cellStyle name="40% - Accent6 11 7 4" xfId="10996"/>
    <cellStyle name="40% - Accent6 11 7 4 2" xfId="3684"/>
    <cellStyle name="40% - Accent6 11 7 5" xfId="5465"/>
    <cellStyle name="40% - Accent6 11 8" xfId="11267"/>
    <cellStyle name="40% - Accent6 11 8 2" xfId="3955"/>
    <cellStyle name="40% - Accent6 11 9" xfId="11372"/>
    <cellStyle name="40% - Accent6 11 9 2" xfId="4060"/>
    <cellStyle name="40% - Accent6 12" xfId="15735"/>
    <cellStyle name="40% - Accent6 12 10" xfId="10995"/>
    <cellStyle name="40% - Accent6 12 10 2" xfId="3683"/>
    <cellStyle name="40% - Accent6 12 11" xfId="6995"/>
    <cellStyle name="40% - Accent6 12 2" xfId="15365"/>
    <cellStyle name="40% - Accent6 12 2 2" xfId="11259"/>
    <cellStyle name="40% - Accent6 12 2 2 2" xfId="3947"/>
    <cellStyle name="40% - Accent6 12 2 3" xfId="11388"/>
    <cellStyle name="40% - Accent6 12 2 3 2" xfId="4076"/>
    <cellStyle name="40% - Accent6 12 2 4" xfId="10994"/>
    <cellStyle name="40% - Accent6 12 2 4 2" xfId="3682"/>
    <cellStyle name="40% - Accent6 12 2 5" xfId="6736"/>
    <cellStyle name="40% - Accent6 12 3" xfId="14917"/>
    <cellStyle name="40% - Accent6 12 3 2" xfId="11258"/>
    <cellStyle name="40% - Accent6 12 3 2 2" xfId="3946"/>
    <cellStyle name="40% - Accent6 12 3 3" xfId="11389"/>
    <cellStyle name="40% - Accent6 12 3 3 2" xfId="4077"/>
    <cellStyle name="40% - Accent6 12 3 4" xfId="10993"/>
    <cellStyle name="40% - Accent6 12 3 4 2" xfId="3681"/>
    <cellStyle name="40% - Accent6 12 3 5" xfId="6535"/>
    <cellStyle name="40% - Accent6 12 4" xfId="13701"/>
    <cellStyle name="40% - Accent6 12 4 2" xfId="11257"/>
    <cellStyle name="40% - Accent6 12 4 2 2" xfId="3945"/>
    <cellStyle name="40% - Accent6 12 4 3" xfId="11449"/>
    <cellStyle name="40% - Accent6 12 4 3 2" xfId="4137"/>
    <cellStyle name="40% - Accent6 12 4 4" xfId="10992"/>
    <cellStyle name="40% - Accent6 12 4 4 2" xfId="3680"/>
    <cellStyle name="40% - Accent6 12 4 5" xfId="6008"/>
    <cellStyle name="40% - Accent6 12 5" xfId="13478"/>
    <cellStyle name="40% - Accent6 12 5 2" xfId="11256"/>
    <cellStyle name="40% - Accent6 12 5 2 2" xfId="3944"/>
    <cellStyle name="40% - Accent6 12 5 3" xfId="11450"/>
    <cellStyle name="40% - Accent6 12 5 3 2" xfId="4138"/>
    <cellStyle name="40% - Accent6 12 5 4" xfId="10970"/>
    <cellStyle name="40% - Accent6 12 5 4 2" xfId="3658"/>
    <cellStyle name="40% - Accent6 12 5 5" xfId="5810"/>
    <cellStyle name="40% - Accent6 12 6" xfId="13364"/>
    <cellStyle name="40% - Accent6 12 6 2" xfId="11255"/>
    <cellStyle name="40% - Accent6 12 6 2 2" xfId="3943"/>
    <cellStyle name="40% - Accent6 12 6 3" xfId="11451"/>
    <cellStyle name="40% - Accent6 12 6 3 2" xfId="4139"/>
    <cellStyle name="40% - Accent6 12 6 4" xfId="10969"/>
    <cellStyle name="40% - Accent6 12 6 4 2" xfId="3657"/>
    <cellStyle name="40% - Accent6 12 6 5" xfId="5718"/>
    <cellStyle name="40% - Accent6 12 7" xfId="12834"/>
    <cellStyle name="40% - Accent6 12 7 2" xfId="11254"/>
    <cellStyle name="40% - Accent6 12 7 2 2" xfId="3942"/>
    <cellStyle name="40% - Accent6 12 7 3" xfId="11452"/>
    <cellStyle name="40% - Accent6 12 7 3 2" xfId="4140"/>
    <cellStyle name="40% - Accent6 12 7 4" xfId="10968"/>
    <cellStyle name="40% - Accent6 12 7 4 2" xfId="3656"/>
    <cellStyle name="40% - Accent6 12 7 5" xfId="5458"/>
    <cellStyle name="40% - Accent6 12 8" xfId="11260"/>
    <cellStyle name="40% - Accent6 12 8 2" xfId="3948"/>
    <cellStyle name="40% - Accent6 12 9" xfId="11387"/>
    <cellStyle name="40% - Accent6 12 9 2" xfId="4075"/>
    <cellStyle name="40% - Accent6 13" xfId="15709"/>
    <cellStyle name="40% - Accent6 13 2" xfId="11253"/>
    <cellStyle name="40% - Accent6 13 2 2" xfId="3941"/>
    <cellStyle name="40% - Accent6 13 3" xfId="11453"/>
    <cellStyle name="40% - Accent6 13 3 2" xfId="4141"/>
    <cellStyle name="40% - Accent6 13 4" xfId="10967"/>
    <cellStyle name="40% - Accent6 13 4 2" xfId="3655"/>
    <cellStyle name="40% - Accent6 13 5" xfId="6977"/>
    <cellStyle name="40% - Accent6 14" xfId="15621"/>
    <cellStyle name="40% - Accent6 14 2" xfId="11252"/>
    <cellStyle name="40% - Accent6 14 2 2" xfId="3940"/>
    <cellStyle name="40% - Accent6 14 3" xfId="11475"/>
    <cellStyle name="40% - Accent6 14 3 2" xfId="4163"/>
    <cellStyle name="40% - Accent6 14 4" xfId="10962"/>
    <cellStyle name="40% - Accent6 14 4 2" xfId="3650"/>
    <cellStyle name="40% - Accent6 14 5" xfId="6947"/>
    <cellStyle name="40% - Accent6 15" xfId="15133"/>
    <cellStyle name="40% - Accent6 16" xfId="14859"/>
    <cellStyle name="40% - Accent6 17" xfId="14878"/>
    <cellStyle name="40% - Accent6 18" xfId="15734"/>
    <cellStyle name="40% - Accent6 19" xfId="14825"/>
    <cellStyle name="40% - Accent6 2" xfId="16092"/>
    <cellStyle name="40% - Accent6 2 2" xfId="14643"/>
    <cellStyle name="40% - Accent6 2 3" xfId="14642"/>
    <cellStyle name="40% - Accent6 20" xfId="14784"/>
    <cellStyle name="40% - Accent6 21" xfId="14644"/>
    <cellStyle name="40% - Accent6 21 2" xfId="11242"/>
    <cellStyle name="40% - Accent6 21 2 2" xfId="3930"/>
    <cellStyle name="40% - Accent6 21 3" xfId="11510"/>
    <cellStyle name="40% - Accent6 21 3 2" xfId="4198"/>
    <cellStyle name="40% - Accent6 21 4" xfId="10932"/>
    <cellStyle name="40% - Accent6 21 4 2" xfId="3620"/>
    <cellStyle name="40% - Accent6 21 5" xfId="6509"/>
    <cellStyle name="40% - Accent6 22" xfId="14673"/>
    <cellStyle name="40% - Accent6 22 2" xfId="11241"/>
    <cellStyle name="40% - Accent6 22 2 2" xfId="3929"/>
    <cellStyle name="40% - Accent6 22 3" xfId="11519"/>
    <cellStyle name="40% - Accent6 22 3 2" xfId="4207"/>
    <cellStyle name="40% - Accent6 22 4" xfId="10931"/>
    <cellStyle name="40% - Accent6 22 4 2" xfId="3619"/>
    <cellStyle name="40% - Accent6 22 5" xfId="6516"/>
    <cellStyle name="40% - Accent6 23" xfId="14324"/>
    <cellStyle name="40% - Accent6 23 2" xfId="11240"/>
    <cellStyle name="40% - Accent6 23 2 2" xfId="3928"/>
    <cellStyle name="40% - Accent6 23 3" xfId="11520"/>
    <cellStyle name="40% - Accent6 23 3 2" xfId="4208"/>
    <cellStyle name="40% - Accent6 23 4" xfId="10930"/>
    <cellStyle name="40% - Accent6 23 4 2" xfId="3618"/>
    <cellStyle name="40% - Accent6 23 5" xfId="6471"/>
    <cellStyle name="40% - Accent6 24" xfId="14566"/>
    <cellStyle name="40% - Accent6 24 2" xfId="11239"/>
    <cellStyle name="40% - Accent6 24 2 2" xfId="3927"/>
    <cellStyle name="40% - Accent6 24 3" xfId="11521"/>
    <cellStyle name="40% - Accent6 24 3 2" xfId="4209"/>
    <cellStyle name="40% - Accent6 24 4" xfId="10929"/>
    <cellStyle name="40% - Accent6 24 4 2" xfId="3617"/>
    <cellStyle name="40% - Accent6 24 5" xfId="6500"/>
    <cellStyle name="40% - Accent6 25" xfId="14102"/>
    <cellStyle name="40% - Accent6 25 2" xfId="11238"/>
    <cellStyle name="40% - Accent6 25 2 2" xfId="3926"/>
    <cellStyle name="40% - Accent6 25 3" xfId="11522"/>
    <cellStyle name="40% - Accent6 25 3 2" xfId="4210"/>
    <cellStyle name="40% - Accent6 25 4" xfId="10928"/>
    <cellStyle name="40% - Accent6 25 4 2" xfId="3616"/>
    <cellStyle name="40% - Accent6 25 5" xfId="6382"/>
    <cellStyle name="40% - Accent6 26" xfId="13846"/>
    <cellStyle name="40% - Accent6 26 2" xfId="11237"/>
    <cellStyle name="40% - Accent6 26 2 2" xfId="3925"/>
    <cellStyle name="40% - Accent6 26 3" xfId="11523"/>
    <cellStyle name="40% - Accent6 26 3 2" xfId="4211"/>
    <cellStyle name="40% - Accent6 26 4" xfId="10927"/>
    <cellStyle name="40% - Accent6 26 4 2" xfId="3615"/>
    <cellStyle name="40% - Accent6 26 5" xfId="6151"/>
    <cellStyle name="40% - Accent6 27" xfId="14049"/>
    <cellStyle name="40% - Accent6 27 2" xfId="11236"/>
    <cellStyle name="40% - Accent6 27 2 2" xfId="3924"/>
    <cellStyle name="40% - Accent6 27 3" xfId="11524"/>
    <cellStyle name="40% - Accent6 27 3 2" xfId="4212"/>
    <cellStyle name="40% - Accent6 27 4" xfId="10867"/>
    <cellStyle name="40% - Accent6 27 4 2" xfId="3555"/>
    <cellStyle name="40% - Accent6 27 5" xfId="6332"/>
    <cellStyle name="40% - Accent6 28" xfId="13096"/>
    <cellStyle name="40% - Accent6 28 2" xfId="11235"/>
    <cellStyle name="40% - Accent6 28 2 2" xfId="3923"/>
    <cellStyle name="40% - Accent6 28 3" xfId="11525"/>
    <cellStyle name="40% - Accent6 28 3 2" xfId="4213"/>
    <cellStyle name="40% - Accent6 28 4" xfId="10866"/>
    <cellStyle name="40% - Accent6 28 4 2" xfId="3554"/>
    <cellStyle name="40% - Accent6 28 5" xfId="5678"/>
    <cellStyle name="40% - Accent6 29" xfId="11275"/>
    <cellStyle name="40% - Accent6 29 2" xfId="3963"/>
    <cellStyle name="40% - Accent6 3" xfId="16091"/>
    <cellStyle name="40% - Accent6 3 2" xfId="14640"/>
    <cellStyle name="40% - Accent6 3 3" xfId="14639"/>
    <cellStyle name="40% - Accent6 30" xfId="11339"/>
    <cellStyle name="40% - Accent6 30 2" xfId="4027"/>
    <cellStyle name="40% - Accent6 31" xfId="11098"/>
    <cellStyle name="40% - Accent6 31 2" xfId="3786"/>
    <cellStyle name="40% - Accent6 32" xfId="7247"/>
    <cellStyle name="40% - Accent6 4" xfId="16008"/>
    <cellStyle name="40% - Accent6 4 10" xfId="13990"/>
    <cellStyle name="40% - Accent6 4 10 2" xfId="11230"/>
    <cellStyle name="40% - Accent6 4 10 2 2" xfId="3918"/>
    <cellStyle name="40% - Accent6 4 10 3" xfId="11589"/>
    <cellStyle name="40% - Accent6 4 10 3 2" xfId="4277"/>
    <cellStyle name="40% - Accent6 4 10 4" xfId="10843"/>
    <cellStyle name="40% - Accent6 4 10 4 2" xfId="3531"/>
    <cellStyle name="40% - Accent6 4 10 5" xfId="6282"/>
    <cellStyle name="40% - Accent6 4 11" xfId="13665"/>
    <cellStyle name="40% - Accent6 4 11 2" xfId="11229"/>
    <cellStyle name="40% - Accent6 4 11 2 2" xfId="3917"/>
    <cellStyle name="40% - Accent6 4 11 3" xfId="11590"/>
    <cellStyle name="40% - Accent6 4 11 3 2" xfId="4278"/>
    <cellStyle name="40% - Accent6 4 11 4" xfId="10842"/>
    <cellStyle name="40% - Accent6 4 11 4 2" xfId="3530"/>
    <cellStyle name="40% - Accent6 4 11 5" xfId="5982"/>
    <cellStyle name="40% - Accent6 4 12" xfId="13458"/>
    <cellStyle name="40% - Accent6 4 12 2" xfId="11228"/>
    <cellStyle name="40% - Accent6 4 12 2 2" xfId="3916"/>
    <cellStyle name="40% - Accent6 4 12 3" xfId="11591"/>
    <cellStyle name="40% - Accent6 4 12 3 2" xfId="4279"/>
    <cellStyle name="40% - Accent6 4 12 4" xfId="10841"/>
    <cellStyle name="40% - Accent6 4 12 4 2" xfId="3529"/>
    <cellStyle name="40% - Accent6 4 12 5" xfId="5800"/>
    <cellStyle name="40% - Accent6 4 13" xfId="13057"/>
    <cellStyle name="40% - Accent6 4 13 2" xfId="11227"/>
    <cellStyle name="40% - Accent6 4 13 2 2" xfId="3915"/>
    <cellStyle name="40% - Accent6 4 13 3" xfId="11613"/>
    <cellStyle name="40% - Accent6 4 13 3 2" xfId="4301"/>
    <cellStyle name="40% - Accent6 4 13 4" xfId="10836"/>
    <cellStyle name="40% - Accent6 4 13 4 2" xfId="3524"/>
    <cellStyle name="40% - Accent6 4 13 5" xfId="5663"/>
    <cellStyle name="40% - Accent6 4 14" xfId="11231"/>
    <cellStyle name="40% - Accent6 4 14 2" xfId="3919"/>
    <cellStyle name="40% - Accent6 4 15" xfId="11588"/>
    <cellStyle name="40% - Accent6 4 15 2" xfId="4276"/>
    <cellStyle name="40% - Accent6 4 16" xfId="10844"/>
    <cellStyle name="40% - Accent6 4 16 2" xfId="3532"/>
    <cellStyle name="40% - Accent6 4 17" xfId="7195"/>
    <cellStyle name="40% - Accent6 4 2" xfId="15853"/>
    <cellStyle name="40% - Accent6 4 2 10" xfId="13650"/>
    <cellStyle name="40% - Accent6 4 2 10 2" xfId="11225"/>
    <cellStyle name="40% - Accent6 4 2 10 2 2" xfId="3913"/>
    <cellStyle name="40% - Accent6 4 2 10 3" xfId="11615"/>
    <cellStyle name="40% - Accent6 4 2 10 3 2" xfId="4303"/>
    <cellStyle name="40% - Accent6 4 2 10 4" xfId="10834"/>
    <cellStyle name="40% - Accent6 4 2 10 4 2" xfId="3522"/>
    <cellStyle name="40% - Accent6 4 2 10 5" xfId="5968"/>
    <cellStyle name="40% - Accent6 4 2 11" xfId="12955"/>
    <cellStyle name="40% - Accent6 4 2 11 2" xfId="11224"/>
    <cellStyle name="40% - Accent6 4 2 11 2 2" xfId="3912"/>
    <cellStyle name="40% - Accent6 4 2 11 3" xfId="11616"/>
    <cellStyle name="40% - Accent6 4 2 11 3 2" xfId="4304"/>
    <cellStyle name="40% - Accent6 4 2 11 4" xfId="10833"/>
    <cellStyle name="40% - Accent6 4 2 11 4 2" xfId="3521"/>
    <cellStyle name="40% - Accent6 4 2 11 5" xfId="5577"/>
    <cellStyle name="40% - Accent6 4 2 12" xfId="11226"/>
    <cellStyle name="40% - Accent6 4 2 12 2" xfId="3914"/>
    <cellStyle name="40% - Accent6 4 2 13" xfId="11614"/>
    <cellStyle name="40% - Accent6 4 2 13 2" xfId="4302"/>
    <cellStyle name="40% - Accent6 4 2 14" xfId="10835"/>
    <cellStyle name="40% - Accent6 4 2 14 2" xfId="3523"/>
    <cellStyle name="40% - Accent6 4 2 15" xfId="7110"/>
    <cellStyle name="40% - Accent6 4 2 2" xfId="15480"/>
    <cellStyle name="40% - Accent6 4 2 2 2" xfId="11223"/>
    <cellStyle name="40% - Accent6 4 2 2 2 2" xfId="3911"/>
    <cellStyle name="40% - Accent6 4 2 2 3" xfId="11621"/>
    <cellStyle name="40% - Accent6 4 2 2 3 2" xfId="4309"/>
    <cellStyle name="40% - Accent6 4 2 2 4" xfId="10811"/>
    <cellStyle name="40% - Accent6 4 2 2 4 2" xfId="3499"/>
    <cellStyle name="40% - Accent6 4 2 2 5" xfId="6848"/>
    <cellStyle name="40% - Accent6 4 2 3" xfId="15037"/>
    <cellStyle name="40% - Accent6 4 2 3 2" xfId="11222"/>
    <cellStyle name="40% - Accent6 4 2 3 2 2" xfId="3910"/>
    <cellStyle name="40% - Accent6 4 2 3 3" xfId="11622"/>
    <cellStyle name="40% - Accent6 4 2 3 3 2" xfId="4310"/>
    <cellStyle name="40% - Accent6 4 2 3 4" xfId="10810"/>
    <cellStyle name="40% - Accent6 4 2 3 4 2" xfId="3498"/>
    <cellStyle name="40% - Accent6 4 2 3 5" xfId="6654"/>
    <cellStyle name="40% - Accent6 4 2 4" xfId="14637"/>
    <cellStyle name="40% - Accent6 4 2 4 2" xfId="11221"/>
    <cellStyle name="40% - Accent6 4 2 4 2 2" xfId="3909"/>
    <cellStyle name="40% - Accent6 4 2 4 3" xfId="11623"/>
    <cellStyle name="40% - Accent6 4 2 4 3 2" xfId="4311"/>
    <cellStyle name="40% - Accent6 4 2 4 4" xfId="10809"/>
    <cellStyle name="40% - Accent6 4 2 4 4 2" xfId="3497"/>
    <cellStyle name="40% - Accent6 4 2 4 5" xfId="6508"/>
    <cellStyle name="40% - Accent6 4 2 5" xfId="14712"/>
    <cellStyle name="40% - Accent6 4 2 5 2" xfId="11220"/>
    <cellStyle name="40% - Accent6 4 2 5 2 2" xfId="3908"/>
    <cellStyle name="40% - Accent6 4 2 5 3" xfId="11624"/>
    <cellStyle name="40% - Accent6 4 2 5 3 2" xfId="4312"/>
    <cellStyle name="40% - Accent6 4 2 5 4" xfId="10800"/>
    <cellStyle name="40% - Accent6 4 2 5 4 2" xfId="3488"/>
    <cellStyle name="40% - Accent6 4 2 5 5" xfId="6525"/>
    <cellStyle name="40% - Accent6 4 2 6" xfId="14327"/>
    <cellStyle name="40% - Accent6 4 2 6 2" xfId="11219"/>
    <cellStyle name="40% - Accent6 4 2 6 2 2" xfId="3907"/>
    <cellStyle name="40% - Accent6 4 2 6 3" xfId="11646"/>
    <cellStyle name="40% - Accent6 4 2 6 3 2" xfId="4334"/>
    <cellStyle name="40% - Accent6 4 2 6 4" xfId="10799"/>
    <cellStyle name="40% - Accent6 4 2 6 4 2" xfId="3487"/>
    <cellStyle name="40% - Accent6 4 2 6 5" xfId="6472"/>
    <cellStyle name="40% - Accent6 4 2 7" xfId="14609"/>
    <cellStyle name="40% - Accent6 4 2 7 2" xfId="11218"/>
    <cellStyle name="40% - Accent6 4 2 7 2 2" xfId="3906"/>
    <cellStyle name="40% - Accent6 4 2 7 3" xfId="11647"/>
    <cellStyle name="40% - Accent6 4 2 7 3 2" xfId="4335"/>
    <cellStyle name="40% - Accent6 4 2 7 4" xfId="10798"/>
    <cellStyle name="40% - Accent6 4 2 7 4 2" xfId="3486"/>
    <cellStyle name="40% - Accent6 4 2 7 5" xfId="6505"/>
    <cellStyle name="40% - Accent6 4 2 8" xfId="13823"/>
    <cellStyle name="40% - Accent6 4 2 8 2" xfId="11217"/>
    <cellStyle name="40% - Accent6 4 2 8 2 2" xfId="3905"/>
    <cellStyle name="40% - Accent6 4 2 8 3" xfId="11648"/>
    <cellStyle name="40% - Accent6 4 2 8 3 2" xfId="4336"/>
    <cellStyle name="40% - Accent6 4 2 8 4" xfId="10797"/>
    <cellStyle name="40% - Accent6 4 2 8 4 2" xfId="3485"/>
    <cellStyle name="40% - Accent6 4 2 8 5" xfId="6129"/>
    <cellStyle name="40% - Accent6 4 2 9" xfId="14060"/>
    <cellStyle name="40% - Accent6 4 2 9 2" xfId="11216"/>
    <cellStyle name="40% - Accent6 4 2 9 2 2" xfId="3904"/>
    <cellStyle name="40% - Accent6 4 2 9 3" xfId="11657"/>
    <cellStyle name="40% - Accent6 4 2 9 3 2" xfId="4345"/>
    <cellStyle name="40% - Accent6 4 2 9 4" xfId="10796"/>
    <cellStyle name="40% - Accent6 4 2 9 4 2" xfId="3484"/>
    <cellStyle name="40% - Accent6 4 2 9 5" xfId="6342"/>
    <cellStyle name="40% - Accent6 4 3" xfId="15886"/>
    <cellStyle name="40% - Accent6 4 3 10" xfId="13696"/>
    <cellStyle name="40% - Accent6 4 3 10 2" xfId="11214"/>
    <cellStyle name="40% - Accent6 4 3 10 2 2" xfId="3902"/>
    <cellStyle name="40% - Accent6 4 3 10 3" xfId="11659"/>
    <cellStyle name="40% - Accent6 4 3 10 3 2" xfId="4347"/>
    <cellStyle name="40% - Accent6 4 3 10 4" xfId="10794"/>
    <cellStyle name="40% - Accent6 4 3 10 4 2" xfId="3482"/>
    <cellStyle name="40% - Accent6 4 3 10 5" xfId="6006"/>
    <cellStyle name="40% - Accent6 4 3 11" xfId="12984"/>
    <cellStyle name="40% - Accent6 4 3 11 2" xfId="11213"/>
    <cellStyle name="40% - Accent6 4 3 11 2 2" xfId="3901"/>
    <cellStyle name="40% - Accent6 4 3 11 3" xfId="11660"/>
    <cellStyle name="40% - Accent6 4 3 11 3 2" xfId="4348"/>
    <cellStyle name="40% - Accent6 4 3 11 4" xfId="10793"/>
    <cellStyle name="40% - Accent6 4 3 11 4 2" xfId="3481"/>
    <cellStyle name="40% - Accent6 4 3 11 5" xfId="5603"/>
    <cellStyle name="40% - Accent6 4 3 12" xfId="11215"/>
    <cellStyle name="40% - Accent6 4 3 12 2" xfId="3903"/>
    <cellStyle name="40% - Accent6 4 3 13" xfId="11658"/>
    <cellStyle name="40% - Accent6 4 3 13 2" xfId="4346"/>
    <cellStyle name="40% - Accent6 4 3 14" xfId="10795"/>
    <cellStyle name="40% - Accent6 4 3 14 2" xfId="3483"/>
    <cellStyle name="40% - Accent6 4 3 15" xfId="7136"/>
    <cellStyle name="40% - Accent6 4 3 2" xfId="15510"/>
    <cellStyle name="40% - Accent6 4 3 2 2" xfId="11212"/>
    <cellStyle name="40% - Accent6 4 3 2 2 2" xfId="3900"/>
    <cellStyle name="40% - Accent6 4 3 2 3" xfId="11661"/>
    <cellStyle name="40% - Accent6 4 3 2 3 2" xfId="4349"/>
    <cellStyle name="40% - Accent6 4 3 2 4" xfId="10792"/>
    <cellStyle name="40% - Accent6 4 3 2 4 2" xfId="3480"/>
    <cellStyle name="40% - Accent6 4 3 2 5" xfId="6875"/>
    <cellStyle name="40% - Accent6 4 3 3" xfId="15069"/>
    <cellStyle name="40% - Accent6 4 3 3 2" xfId="11211"/>
    <cellStyle name="40% - Accent6 4 3 3 2 2" xfId="3899"/>
    <cellStyle name="40% - Accent6 4 3 3 3" xfId="11662"/>
    <cellStyle name="40% - Accent6 4 3 3 3 2" xfId="4350"/>
    <cellStyle name="40% - Accent6 4 3 3 4" xfId="10732"/>
    <cellStyle name="40% - Accent6 4 3 3 4 2" xfId="3420"/>
    <cellStyle name="40% - Accent6 4 3 3 5" xfId="6680"/>
    <cellStyle name="40% - Accent6 4 3 4" xfId="14636"/>
    <cellStyle name="40% - Accent6 4 3 5" xfId="14715"/>
    <cellStyle name="40% - Accent6 4 3 6" xfId="14328"/>
    <cellStyle name="40% - Accent6 4 3 7" xfId="14610"/>
    <cellStyle name="40% - Accent6 4 3 8" xfId="13856"/>
    <cellStyle name="40% - Accent6 4 3 8 2" xfId="11206"/>
    <cellStyle name="40% - Accent6 4 3 8 2 2" xfId="3894"/>
    <cellStyle name="40% - Accent6 4 3 8 3" xfId="11726"/>
    <cellStyle name="40% - Accent6 4 3 8 3 2" xfId="4414"/>
    <cellStyle name="40% - Accent6 4 3 8 4" xfId="10710"/>
    <cellStyle name="40% - Accent6 4 3 8 4 2" xfId="3398"/>
    <cellStyle name="40% - Accent6 4 3 8 5" xfId="6161"/>
    <cellStyle name="40% - Accent6 4 3 9" xfId="13963"/>
    <cellStyle name="40% - Accent6 4 3 9 2" xfId="11205"/>
    <cellStyle name="40% - Accent6 4 3 9 2 2" xfId="3893"/>
    <cellStyle name="40% - Accent6 4 3 9 3" xfId="11727"/>
    <cellStyle name="40% - Accent6 4 3 9 3 2" xfId="4415"/>
    <cellStyle name="40% - Accent6 4 3 9 4" xfId="10709"/>
    <cellStyle name="40% - Accent6 4 3 9 4 2" xfId="3397"/>
    <cellStyle name="40% - Accent6 4 3 9 5" xfId="6264"/>
    <cellStyle name="40% - Accent6 4 4" xfId="15628"/>
    <cellStyle name="40% - Accent6 4 4 2" xfId="11204"/>
    <cellStyle name="40% - Accent6 4 4 2 2" xfId="3892"/>
    <cellStyle name="40% - Accent6 4 4 3" xfId="11728"/>
    <cellStyle name="40% - Accent6 4 4 3 2" xfId="4416"/>
    <cellStyle name="40% - Accent6 4 4 4" xfId="10708"/>
    <cellStyle name="40% - Accent6 4 4 4 2" xfId="3396"/>
    <cellStyle name="40% - Accent6 4 4 5" xfId="6951"/>
    <cellStyle name="40% - Accent6 4 5" xfId="15692"/>
    <cellStyle name="40% - Accent6 4 5 2" xfId="11203"/>
    <cellStyle name="40% - Accent6 4 5 2 2" xfId="3891"/>
    <cellStyle name="40% - Accent6 4 5 3" xfId="11729"/>
    <cellStyle name="40% - Accent6 4 5 3 2" xfId="4417"/>
    <cellStyle name="40% - Accent6 4 5 4" xfId="10707"/>
    <cellStyle name="40% - Accent6 4 5 4 2" xfId="3395"/>
    <cellStyle name="40% - Accent6 4 5 5" xfId="6972"/>
    <cellStyle name="40% - Accent6 4 6" xfId="14638"/>
    <cellStyle name="40% - Accent6 4 7" xfId="14704"/>
    <cellStyle name="40% - Accent6 4 8" xfId="14325"/>
    <cellStyle name="40% - Accent6 4 9" xfId="14590"/>
    <cellStyle name="40% - Accent6 5" xfId="15970"/>
    <cellStyle name="40% - Accent6 5 10" xfId="13939"/>
    <cellStyle name="40% - Accent6 5 10 2" xfId="11197"/>
    <cellStyle name="40% - Accent6 5 10 2 2" xfId="3885"/>
    <cellStyle name="40% - Accent6 5 10 3" xfId="11760"/>
    <cellStyle name="40% - Accent6 5 10 3 2" xfId="4448"/>
    <cellStyle name="40% - Accent6 5 10 4" xfId="10680"/>
    <cellStyle name="40% - Accent6 5 10 4 2" xfId="3368"/>
    <cellStyle name="40% - Accent6 5 10 5" xfId="6241"/>
    <cellStyle name="40% - Accent6 5 11" xfId="13676"/>
    <cellStyle name="40% - Accent6 5 11 2" xfId="11196"/>
    <cellStyle name="40% - Accent6 5 11 2 2" xfId="3884"/>
    <cellStyle name="40% - Accent6 5 11 3" xfId="11761"/>
    <cellStyle name="40% - Accent6 5 11 3 2" xfId="4449"/>
    <cellStyle name="40% - Accent6 5 11 4" xfId="10679"/>
    <cellStyle name="40% - Accent6 5 11 4 2" xfId="3367"/>
    <cellStyle name="40% - Accent6 5 11 5" xfId="5992"/>
    <cellStyle name="40% - Accent6 5 12" xfId="13463"/>
    <cellStyle name="40% - Accent6 5 12 2" xfId="11195"/>
    <cellStyle name="40% - Accent6 5 12 2 2" xfId="3883"/>
    <cellStyle name="40% - Accent6 5 12 3" xfId="11762"/>
    <cellStyle name="40% - Accent6 5 12 3 2" xfId="4450"/>
    <cellStyle name="40% - Accent6 5 12 4" xfId="10670"/>
    <cellStyle name="40% - Accent6 5 12 4 2" xfId="3358"/>
    <cellStyle name="40% - Accent6 5 12 5" xfId="5804"/>
    <cellStyle name="40% - Accent6 5 13" xfId="13034"/>
    <cellStyle name="40% - Accent6 5 13 2" xfId="11194"/>
    <cellStyle name="40% - Accent6 5 13 2 2" xfId="3882"/>
    <cellStyle name="40% - Accent6 5 13 3" xfId="11784"/>
    <cellStyle name="40% - Accent6 5 13 3 2" xfId="4472"/>
    <cellStyle name="40% - Accent6 5 13 4" xfId="10669"/>
    <cellStyle name="40% - Accent6 5 13 4 2" xfId="3357"/>
    <cellStyle name="40% - Accent6 5 13 5" xfId="5647"/>
    <cellStyle name="40% - Accent6 5 14" xfId="11198"/>
    <cellStyle name="40% - Accent6 5 14 2" xfId="3886"/>
    <cellStyle name="40% - Accent6 5 15" xfId="11759"/>
    <cellStyle name="40% - Accent6 5 15 2" xfId="4447"/>
    <cellStyle name="40% - Accent6 5 16" xfId="10681"/>
    <cellStyle name="40% - Accent6 5 16 2" xfId="3369"/>
    <cellStyle name="40% - Accent6 5 17" xfId="7179"/>
    <cellStyle name="40% - Accent6 5 2" xfId="15833"/>
    <cellStyle name="40% - Accent6 5 2 10" xfId="10668"/>
    <cellStyle name="40% - Accent6 5 2 10 2" xfId="3356"/>
    <cellStyle name="40% - Accent6 5 2 11" xfId="7091"/>
    <cellStyle name="40% - Accent6 5 2 2" xfId="15460"/>
    <cellStyle name="40% - Accent6 5 2 2 2" xfId="11192"/>
    <cellStyle name="40% - Accent6 5 2 2 2 2" xfId="3880"/>
    <cellStyle name="40% - Accent6 5 2 2 3" xfId="11786"/>
    <cellStyle name="40% - Accent6 5 2 2 3 2" xfId="4474"/>
    <cellStyle name="40% - Accent6 5 2 2 4" xfId="10667"/>
    <cellStyle name="40% - Accent6 5 2 2 4 2" xfId="3355"/>
    <cellStyle name="40% - Accent6 5 2 2 5" xfId="6829"/>
    <cellStyle name="40% - Accent6 5 2 3" xfId="15015"/>
    <cellStyle name="40% - Accent6 5 2 3 2" xfId="11191"/>
    <cellStyle name="40% - Accent6 5 2 3 2 2" xfId="3879"/>
    <cellStyle name="40% - Accent6 5 2 3 3" xfId="11795"/>
    <cellStyle name="40% - Accent6 5 2 3 3 2" xfId="4483"/>
    <cellStyle name="40% - Accent6 5 2 3 4" xfId="10666"/>
    <cellStyle name="40% - Accent6 5 2 3 4 2" xfId="3354"/>
    <cellStyle name="40% - Accent6 5 2 3 5" xfId="6633"/>
    <cellStyle name="40% - Accent6 5 2 4" xfId="13801"/>
    <cellStyle name="40% - Accent6 5 2 4 2" xfId="11190"/>
    <cellStyle name="40% - Accent6 5 2 4 2 2" xfId="3878"/>
    <cellStyle name="40% - Accent6 5 2 4 3" xfId="11796"/>
    <cellStyle name="40% - Accent6 5 2 4 3 2" xfId="4484"/>
    <cellStyle name="40% - Accent6 5 2 4 4" xfId="10665"/>
    <cellStyle name="40% - Accent6 5 2 4 4 2" xfId="3353"/>
    <cellStyle name="40% - Accent6 5 2 4 5" xfId="6108"/>
    <cellStyle name="40% - Accent6 5 2 5" xfId="14113"/>
    <cellStyle name="40% - Accent6 5 2 5 2" xfId="11189"/>
    <cellStyle name="40% - Accent6 5 2 5 2 2" xfId="3877"/>
    <cellStyle name="40% - Accent6 5 2 5 3" xfId="11797"/>
    <cellStyle name="40% - Accent6 5 2 5 3 2" xfId="4485"/>
    <cellStyle name="40% - Accent6 5 2 5 4" xfId="10664"/>
    <cellStyle name="40% - Accent6 5 2 5 4 2" xfId="3352"/>
    <cellStyle name="40% - Accent6 5 2 5 5" xfId="6393"/>
    <cellStyle name="40% - Accent6 5 2 6" xfId="13574"/>
    <cellStyle name="40% - Accent6 5 2 6 2" xfId="11188"/>
    <cellStyle name="40% - Accent6 5 2 6 2 2" xfId="3876"/>
    <cellStyle name="40% - Accent6 5 2 6 3" xfId="11798"/>
    <cellStyle name="40% - Accent6 5 2 6 3 2" xfId="4486"/>
    <cellStyle name="40% - Accent6 5 2 6 4" xfId="10663"/>
    <cellStyle name="40% - Accent6 5 2 6 4 2" xfId="3351"/>
    <cellStyle name="40% - Accent6 5 2 6 5" xfId="5900"/>
    <cellStyle name="40% - Accent6 5 2 7" xfId="12934"/>
    <cellStyle name="40% - Accent6 5 2 7 2" xfId="11187"/>
    <cellStyle name="40% - Accent6 5 2 7 2 2" xfId="3875"/>
    <cellStyle name="40% - Accent6 5 2 7 3" xfId="11799"/>
    <cellStyle name="40% - Accent6 5 2 7 3 2" xfId="4487"/>
    <cellStyle name="40% - Accent6 5 2 7 4" xfId="10662"/>
    <cellStyle name="40% - Accent6 5 2 7 4 2" xfId="3350"/>
    <cellStyle name="40% - Accent6 5 2 7 5" xfId="5556"/>
    <cellStyle name="40% - Accent6 5 2 8" xfId="11193"/>
    <cellStyle name="40% - Accent6 5 2 8 2" xfId="3881"/>
    <cellStyle name="40% - Accent6 5 2 9" xfId="11785"/>
    <cellStyle name="40% - Accent6 5 2 9 2" xfId="4473"/>
    <cellStyle name="40% - Accent6 5 3" xfId="15796"/>
    <cellStyle name="40% - Accent6 5 3 10" xfId="10586"/>
    <cellStyle name="40% - Accent6 5 3 10 2" xfId="3288"/>
    <cellStyle name="40% - Accent6 5 3 11" xfId="7056"/>
    <cellStyle name="40% - Accent6 5 3 2" xfId="15423"/>
    <cellStyle name="40% - Accent6 5 3 2 2" xfId="11185"/>
    <cellStyle name="40% - Accent6 5 3 2 2 2" xfId="3873"/>
    <cellStyle name="40% - Accent6 5 3 2 3" xfId="11801"/>
    <cellStyle name="40% - Accent6 5 3 2 3 2" xfId="4489"/>
    <cellStyle name="40% - Accent6 5 3 2 4" xfId="10585"/>
    <cellStyle name="40% - Accent6 5 3 2 4 2" xfId="3287"/>
    <cellStyle name="40% - Accent6 5 3 2 5" xfId="6794"/>
    <cellStyle name="40% - Accent6 5 3 3" xfId="14978"/>
    <cellStyle name="40% - Accent6 5 3 3 2" xfId="11184"/>
    <cellStyle name="40% - Accent6 5 3 3 2 2" xfId="3872"/>
    <cellStyle name="40% - Accent6 5 3 3 3" xfId="11802"/>
    <cellStyle name="40% - Accent6 5 3 3 3 2" xfId="4490"/>
    <cellStyle name="40% - Accent6 5 3 3 4" xfId="10584"/>
    <cellStyle name="40% - Accent6 5 3 3 4 2" xfId="3286"/>
    <cellStyle name="40% - Accent6 5 3 3 5" xfId="6596"/>
    <cellStyle name="40% - Accent6 5 3 4" xfId="13762"/>
    <cellStyle name="40% - Accent6 5 3 4 2" xfId="11183"/>
    <cellStyle name="40% - Accent6 5 3 4 2 2" xfId="3871"/>
    <cellStyle name="40% - Accent6 5 3 4 3" xfId="11803"/>
    <cellStyle name="40% - Accent6 5 3 4 3 2" xfId="4491"/>
    <cellStyle name="40% - Accent6 5 3 4 4" xfId="10583"/>
    <cellStyle name="40% - Accent6 5 3 4 4 2" xfId="3285"/>
    <cellStyle name="40% - Accent6 5 3 4 5" xfId="6069"/>
    <cellStyle name="40% - Accent6 5 3 5" xfId="13910"/>
    <cellStyle name="40% - Accent6 5 3 5 2" xfId="11182"/>
    <cellStyle name="40% - Accent6 5 3 5 2 2" xfId="3870"/>
    <cellStyle name="40% - Accent6 5 3 5 3" xfId="11863"/>
    <cellStyle name="40% - Accent6 5 3 5 3 2" xfId="4551"/>
    <cellStyle name="40% - Accent6 5 3 5 4" xfId="10582"/>
    <cellStyle name="40% - Accent6 5 3 5 4 2" xfId="3284"/>
    <cellStyle name="40% - Accent6 5 3 5 5" xfId="6213"/>
    <cellStyle name="40% - Accent6 5 3 6" xfId="13604"/>
    <cellStyle name="40% - Accent6 5 3 6 2" xfId="11181"/>
    <cellStyle name="40% - Accent6 5 3 6 2 2" xfId="3869"/>
    <cellStyle name="40% - Accent6 5 3 6 3" xfId="11864"/>
    <cellStyle name="40% - Accent6 5 3 6 3 2" xfId="4552"/>
    <cellStyle name="40% - Accent6 5 3 6 4" xfId="10559"/>
    <cellStyle name="40% - Accent6 5 3 6 4 2" xfId="3262"/>
    <cellStyle name="40% - Accent6 5 3 6 5" xfId="5925"/>
    <cellStyle name="40% - Accent6 5 3 7" xfId="12895"/>
    <cellStyle name="40% - Accent6 5 3 7 2" xfId="11180"/>
    <cellStyle name="40% - Accent6 5 3 7 2 2" xfId="3868"/>
    <cellStyle name="40% - Accent6 5 3 7 3" xfId="11865"/>
    <cellStyle name="40% - Accent6 5 3 7 3 2" xfId="4553"/>
    <cellStyle name="40% - Accent6 5 3 7 4" xfId="10558"/>
    <cellStyle name="40% - Accent6 5 3 7 4 2" xfId="3261"/>
    <cellStyle name="40% - Accent6 5 3 7 5" xfId="5519"/>
    <cellStyle name="40% - Accent6 5 3 8" xfId="11186"/>
    <cellStyle name="40% - Accent6 5 3 8 2" xfId="3874"/>
    <cellStyle name="40% - Accent6 5 3 9" xfId="11800"/>
    <cellStyle name="40% - Accent6 5 3 9 2" xfId="4488"/>
    <cellStyle name="40% - Accent6 5 4" xfId="15581"/>
    <cellStyle name="40% - Accent6 5 4 2" xfId="11179"/>
    <cellStyle name="40% - Accent6 5 4 2 2" xfId="3867"/>
    <cellStyle name="40% - Accent6 5 4 3" xfId="11866"/>
    <cellStyle name="40% - Accent6 5 4 3 2" xfId="4554"/>
    <cellStyle name="40% - Accent6 5 4 4" xfId="10557"/>
    <cellStyle name="40% - Accent6 5 4 4 2" xfId="3260"/>
    <cellStyle name="40% - Accent6 5 4 5" xfId="6928"/>
    <cellStyle name="40% - Accent6 5 5" xfId="15136"/>
    <cellStyle name="40% - Accent6 5 5 2" xfId="11178"/>
    <cellStyle name="40% - Accent6 5 5 2 2" xfId="3866"/>
    <cellStyle name="40% - Accent6 5 5 3" xfId="11867"/>
    <cellStyle name="40% - Accent6 5 5 3 2" xfId="4555"/>
    <cellStyle name="40% - Accent6 5 5 4" xfId="10555"/>
    <cellStyle name="40% - Accent6 5 5 4 2" xfId="3259"/>
    <cellStyle name="40% - Accent6 5 5 5" xfId="6724"/>
    <cellStyle name="40% - Accent6 5 6" xfId="14635"/>
    <cellStyle name="40% - Accent6 5 7" xfId="14723"/>
    <cellStyle name="40% - Accent6 5 8" xfId="14329"/>
    <cellStyle name="40% - Accent6 5 9" xfId="14613"/>
    <cellStyle name="40% - Accent6 6" xfId="15990"/>
    <cellStyle name="40% - Accent6 7" xfId="15921"/>
    <cellStyle name="40% - Accent6 7 10" xfId="11172"/>
    <cellStyle name="40% - Accent6 7 10 2" xfId="3860"/>
    <cellStyle name="40% - Accent6 7 11" xfId="11897"/>
    <cellStyle name="40% - Accent6 7 11 2" xfId="4585"/>
    <cellStyle name="40% - Accent6 7 12" xfId="10525"/>
    <cellStyle name="40% - Accent6 7 12 2" xfId="3233"/>
    <cellStyle name="40% - Accent6 7 13" xfId="7163"/>
    <cellStyle name="40% - Accent6 7 2" xfId="15812"/>
    <cellStyle name="40% - Accent6 7 2 10" xfId="10524"/>
    <cellStyle name="40% - Accent6 7 2 10 2" xfId="3232"/>
    <cellStyle name="40% - Accent6 7 2 11" xfId="7070"/>
    <cellStyle name="40% - Accent6 7 2 2" xfId="15439"/>
    <cellStyle name="40% - Accent6 7 2 2 2" xfId="11170"/>
    <cellStyle name="40% - Accent6 7 2 2 2 2" xfId="3858"/>
    <cellStyle name="40% - Accent6 7 2 2 3" xfId="11899"/>
    <cellStyle name="40% - Accent6 7 2 2 3 2" xfId="4587"/>
    <cellStyle name="40% - Accent6 7 2 2 4" xfId="10515"/>
    <cellStyle name="40% - Accent6 7 2 2 4 2" xfId="3223"/>
    <cellStyle name="40% - Accent6 7 2 2 5" xfId="6808"/>
    <cellStyle name="40% - Accent6 7 2 3" xfId="14992"/>
    <cellStyle name="40% - Accent6 7 2 3 2" xfId="11169"/>
    <cellStyle name="40% - Accent6 7 2 3 2 2" xfId="3857"/>
    <cellStyle name="40% - Accent6 7 2 3 3" xfId="11921"/>
    <cellStyle name="40% - Accent6 7 2 3 3 2" xfId="4609"/>
    <cellStyle name="40% - Accent6 7 2 3 4" xfId="10514"/>
    <cellStyle name="40% - Accent6 7 2 3 4 2" xfId="3222"/>
    <cellStyle name="40% - Accent6 7 2 3 5" xfId="6610"/>
    <cellStyle name="40% - Accent6 7 2 4" xfId="13778"/>
    <cellStyle name="40% - Accent6 7 2 4 2" xfId="11168"/>
    <cellStyle name="40% - Accent6 7 2 4 2 2" xfId="3856"/>
    <cellStyle name="40% - Accent6 7 2 4 3" xfId="11922"/>
    <cellStyle name="40% - Accent6 7 2 4 3 2" xfId="4610"/>
    <cellStyle name="40% - Accent6 7 2 4 4" xfId="10513"/>
    <cellStyle name="40% - Accent6 7 2 4 4 2" xfId="3221"/>
    <cellStyle name="40% - Accent6 7 2 4 5" xfId="6085"/>
    <cellStyle name="40% - Accent6 7 2 5" xfId="14085"/>
    <cellStyle name="40% - Accent6 7 2 5 2" xfId="11167"/>
    <cellStyle name="40% - Accent6 7 2 5 2 2" xfId="3855"/>
    <cellStyle name="40% - Accent6 7 2 5 3" xfId="11923"/>
    <cellStyle name="40% - Accent6 7 2 5 3 2" xfId="4611"/>
    <cellStyle name="40% - Accent6 7 2 5 4" xfId="10512"/>
    <cellStyle name="40% - Accent6 7 2 5 4 2" xfId="3220"/>
    <cellStyle name="40% - Accent6 7 2 5 5" xfId="6366"/>
    <cellStyle name="40% - Accent6 7 2 6" xfId="13972"/>
    <cellStyle name="40% - Accent6 7 2 6 2" xfId="11166"/>
    <cellStyle name="40% - Accent6 7 2 6 2 2" xfId="3854"/>
    <cellStyle name="40% - Accent6 7 2 6 3" xfId="11932"/>
    <cellStyle name="40% - Accent6 7 2 6 3 2" xfId="4620"/>
    <cellStyle name="40% - Accent6 7 2 6 4" xfId="10511"/>
    <cellStyle name="40% - Accent6 7 2 6 4 2" xfId="3219"/>
    <cellStyle name="40% - Accent6 7 2 6 5" xfId="6267"/>
    <cellStyle name="40% - Accent6 7 2 7" xfId="12911"/>
    <cellStyle name="40% - Accent6 7 2 7 2" xfId="11165"/>
    <cellStyle name="40% - Accent6 7 2 7 2 2" xfId="3853"/>
    <cellStyle name="40% - Accent6 7 2 7 3" xfId="11933"/>
    <cellStyle name="40% - Accent6 7 2 7 3 2" xfId="4621"/>
    <cellStyle name="40% - Accent6 7 2 7 4" xfId="10510"/>
    <cellStyle name="40% - Accent6 7 2 7 4 2" xfId="3218"/>
    <cellStyle name="40% - Accent6 7 2 7 5" xfId="5533"/>
    <cellStyle name="40% - Accent6 7 2 8" xfId="11171"/>
    <cellStyle name="40% - Accent6 7 2 8 2" xfId="3859"/>
    <cellStyle name="40% - Accent6 7 2 9" xfId="11898"/>
    <cellStyle name="40% - Accent6 7 2 9 2" xfId="4586"/>
    <cellStyle name="40% - Accent6 7 3" xfId="15780"/>
    <cellStyle name="40% - Accent6 7 3 10" xfId="10509"/>
    <cellStyle name="40% - Accent6 7 3 10 2" xfId="3217"/>
    <cellStyle name="40% - Accent6 7 3 11" xfId="7040"/>
    <cellStyle name="40% - Accent6 7 3 2" xfId="15407"/>
    <cellStyle name="40% - Accent6 7 3 2 2" xfId="11163"/>
    <cellStyle name="40% - Accent6 7 3 2 2 2" xfId="3851"/>
    <cellStyle name="40% - Accent6 7 3 2 3" xfId="11935"/>
    <cellStyle name="40% - Accent6 7 3 2 3 2" xfId="4623"/>
    <cellStyle name="40% - Accent6 7 3 2 4" xfId="10508"/>
    <cellStyle name="40% - Accent6 7 3 2 4 2" xfId="3216"/>
    <cellStyle name="40% - Accent6 7 3 2 5" xfId="6778"/>
    <cellStyle name="40% - Accent6 7 3 3" xfId="14962"/>
    <cellStyle name="40% - Accent6 7 3 3 2" xfId="11162"/>
    <cellStyle name="40% - Accent6 7 3 3 2 2" xfId="3850"/>
    <cellStyle name="40% - Accent6 7 3 3 3" xfId="11936"/>
    <cellStyle name="40% - Accent6 7 3 3 3 2" xfId="4624"/>
    <cellStyle name="40% - Accent6 7 3 3 4" xfId="10507"/>
    <cellStyle name="40% - Accent6 7 3 3 4 2" xfId="3215"/>
    <cellStyle name="40% - Accent6 7 3 3 5" xfId="6580"/>
    <cellStyle name="40% - Accent6 7 3 4" xfId="13746"/>
    <cellStyle name="40% - Accent6 7 3 4 2" xfId="11161"/>
    <cellStyle name="40% - Accent6 7 3 4 2 2" xfId="3849"/>
    <cellStyle name="40% - Accent6 7 3 4 3" xfId="11937"/>
    <cellStyle name="40% - Accent6 7 3 4 3 2" xfId="4625"/>
    <cellStyle name="40% - Accent6 7 3 4 4" xfId="10447"/>
    <cellStyle name="40% - Accent6 7 3 4 4 2" xfId="3155"/>
    <cellStyle name="40% - Accent6 7 3 4 5" xfId="6053"/>
    <cellStyle name="40% - Accent6 7 3 5" xfId="13523"/>
    <cellStyle name="40% - Accent6 7 3 5 2" xfId="11160"/>
    <cellStyle name="40% - Accent6 7 3 5 2 2" xfId="3848"/>
    <cellStyle name="40% - Accent6 7 3 5 3" xfId="11938"/>
    <cellStyle name="40% - Accent6 7 3 5 3 2" xfId="4626"/>
    <cellStyle name="40% - Accent6 7 3 5 4" xfId="10446"/>
    <cellStyle name="40% - Accent6 7 3 5 4 2" xfId="3154"/>
    <cellStyle name="40% - Accent6 7 3 5 5" xfId="5855"/>
    <cellStyle name="40% - Accent6 7 3 6" xfId="13409"/>
    <cellStyle name="40% - Accent6 7 3 6 2" xfId="11159"/>
    <cellStyle name="40% - Accent6 7 3 6 2 2" xfId="3847"/>
    <cellStyle name="40% - Accent6 7 3 6 3" xfId="11939"/>
    <cellStyle name="40% - Accent6 7 3 6 3 2" xfId="4627"/>
    <cellStyle name="40% - Accent6 7 3 6 4" xfId="10445"/>
    <cellStyle name="40% - Accent6 7 3 6 4 2" xfId="3153"/>
    <cellStyle name="40% - Accent6 7 3 6 5" xfId="5763"/>
    <cellStyle name="40% - Accent6 7 3 7" xfId="12879"/>
    <cellStyle name="40% - Accent6 7 3 7 2" xfId="11158"/>
    <cellStyle name="40% - Accent6 7 3 7 2 2" xfId="3846"/>
    <cellStyle name="40% - Accent6 7 3 7 3" xfId="11940"/>
    <cellStyle name="40% - Accent6 7 3 7 3 2" xfId="4628"/>
    <cellStyle name="40% - Accent6 7 3 7 4" xfId="10444"/>
    <cellStyle name="40% - Accent6 7 3 7 4 2" xfId="3152"/>
    <cellStyle name="40% - Accent6 7 3 7 5" xfId="5503"/>
    <cellStyle name="40% - Accent6 7 3 8" xfId="11164"/>
    <cellStyle name="40% - Accent6 7 3 8 2" xfId="3852"/>
    <cellStyle name="40% - Accent6 7 3 9" xfId="11934"/>
    <cellStyle name="40% - Accent6 7 3 9 2" xfId="4622"/>
    <cellStyle name="40% - Accent6 7 4" xfId="15543"/>
    <cellStyle name="40% - Accent6 7 4 2" xfId="11157"/>
    <cellStyle name="40% - Accent6 7 4 2 2" xfId="3845"/>
    <cellStyle name="40% - Accent6 7 4 3" xfId="12000"/>
    <cellStyle name="40% - Accent6 7 4 3 2" xfId="4688"/>
    <cellStyle name="40% - Accent6 7 4 4" xfId="10443"/>
    <cellStyle name="40% - Accent6 7 4 4 2" xfId="3151"/>
    <cellStyle name="40% - Accent6 7 4 5" xfId="6906"/>
    <cellStyle name="40% - Accent6 7 5" xfId="15101"/>
    <cellStyle name="40% - Accent6 7 5 2" xfId="11156"/>
    <cellStyle name="40% - Accent6 7 5 2 2" xfId="3844"/>
    <cellStyle name="40% - Accent6 7 5 3" xfId="12001"/>
    <cellStyle name="40% - Accent6 7 5 3 2" xfId="4689"/>
    <cellStyle name="40% - Accent6 7 5 4" xfId="10421"/>
    <cellStyle name="40% - Accent6 7 5 4 2" xfId="3129"/>
    <cellStyle name="40% - Accent6 7 5 5" xfId="6708"/>
    <cellStyle name="40% - Accent6 7 6" xfId="13892"/>
    <cellStyle name="40% - Accent6 7 6 2" xfId="11155"/>
    <cellStyle name="40% - Accent6 7 6 2 2" xfId="3843"/>
    <cellStyle name="40% - Accent6 7 6 3" xfId="12002"/>
    <cellStyle name="40% - Accent6 7 6 3 2" xfId="4690"/>
    <cellStyle name="40% - Accent6 7 6 4" xfId="10420"/>
    <cellStyle name="40% - Accent6 7 6 4 2" xfId="3128"/>
    <cellStyle name="40% - Accent6 7 6 5" xfId="6197"/>
    <cellStyle name="40% - Accent6 7 7" xfId="13974"/>
    <cellStyle name="40% - Accent6 7 7 2" xfId="11154"/>
    <cellStyle name="40% - Accent6 7 7 2 2" xfId="3842"/>
    <cellStyle name="40% - Accent6 7 7 3" xfId="12003"/>
    <cellStyle name="40% - Accent6 7 7 3 2" xfId="4691"/>
    <cellStyle name="40% - Accent6 7 7 4" xfId="10419"/>
    <cellStyle name="40% - Accent6 7 7 4 2" xfId="3127"/>
    <cellStyle name="40% - Accent6 7 7 5" xfId="6269"/>
    <cellStyle name="40% - Accent6 7 8" xfId="13644"/>
    <cellStyle name="40% - Accent6 7 8 2" xfId="11153"/>
    <cellStyle name="40% - Accent6 7 8 2 2" xfId="3841"/>
    <cellStyle name="40% - Accent6 7 8 3" xfId="12004"/>
    <cellStyle name="40% - Accent6 7 8 3 2" xfId="4692"/>
    <cellStyle name="40% - Accent6 7 8 4" xfId="10418"/>
    <cellStyle name="40% - Accent6 7 8 4 2" xfId="3126"/>
    <cellStyle name="40% - Accent6 7 8 5" xfId="5963"/>
    <cellStyle name="40% - Accent6 7 9" xfId="13016"/>
    <cellStyle name="40% - Accent6 7 9 2" xfId="11152"/>
    <cellStyle name="40% - Accent6 7 9 2 2" xfId="3840"/>
    <cellStyle name="40% - Accent6 7 9 3" xfId="12026"/>
    <cellStyle name="40% - Accent6 7 9 3 2" xfId="4714"/>
    <cellStyle name="40% - Accent6 7 9 4" xfId="10409"/>
    <cellStyle name="40% - Accent6 7 9 4 2" xfId="3117"/>
    <cellStyle name="40% - Accent6 7 9 5" xfId="5631"/>
    <cellStyle name="40% - Accent6 8" xfId="15900"/>
    <cellStyle name="40% - Accent6 8 10" xfId="10408"/>
    <cellStyle name="40% - Accent6 8 10 2" xfId="3116"/>
    <cellStyle name="40% - Accent6 8 11" xfId="7148"/>
    <cellStyle name="40% - Accent6 8 2" xfId="15524"/>
    <cellStyle name="40% - Accent6 8 2 2" xfId="11150"/>
    <cellStyle name="40% - Accent6 8 2 2 2" xfId="3838"/>
    <cellStyle name="40% - Accent6 8 2 3" xfId="12028"/>
    <cellStyle name="40% - Accent6 8 2 3 2" xfId="4716"/>
    <cellStyle name="40% - Accent6 8 2 4" xfId="10407"/>
    <cellStyle name="40% - Accent6 8 2 4 2" xfId="3115"/>
    <cellStyle name="40% - Accent6 8 2 5" xfId="6888"/>
    <cellStyle name="40% - Accent6 8 3" xfId="15082"/>
    <cellStyle name="40% - Accent6 8 3 2" xfId="11149"/>
    <cellStyle name="40% - Accent6 8 3 2 2" xfId="3837"/>
    <cellStyle name="40% - Accent6 8 3 3" xfId="12029"/>
    <cellStyle name="40% - Accent6 8 3 3 2" xfId="4717"/>
    <cellStyle name="40% - Accent6 8 3 4" xfId="10406"/>
    <cellStyle name="40% - Accent6 8 3 4 2" xfId="3114"/>
    <cellStyle name="40% - Accent6 8 3 5" xfId="6692"/>
    <cellStyle name="40% - Accent6 8 4" xfId="13870"/>
    <cellStyle name="40% - Accent6 8 4 2" xfId="11148"/>
    <cellStyle name="40% - Accent6 8 4 2 2" xfId="3836"/>
    <cellStyle name="40% - Accent6 8 4 3" xfId="12034"/>
    <cellStyle name="40% - Accent6 8 4 3 2" xfId="4722"/>
    <cellStyle name="40% - Accent6 8 4 4" xfId="10384"/>
    <cellStyle name="40% - Accent6 8 4 4 2" xfId="3092"/>
    <cellStyle name="40% - Accent6 8 4 5" xfId="6175"/>
    <cellStyle name="40% - Accent6 8 5" xfId="14038"/>
    <cellStyle name="40% - Accent6 8 5 2" xfId="11147"/>
    <cellStyle name="40% - Accent6 8 5 2 2" xfId="3835"/>
    <cellStyle name="40% - Accent6 8 5 3" xfId="12035"/>
    <cellStyle name="40% - Accent6 8 5 3 2" xfId="4723"/>
    <cellStyle name="40% - Accent6 8 5 4" xfId="10383"/>
    <cellStyle name="40% - Accent6 8 5 4 2" xfId="3091"/>
    <cellStyle name="40% - Accent6 8 5 5" xfId="6321"/>
    <cellStyle name="40% - Accent6 8 6" xfId="13613"/>
    <cellStyle name="40% - Accent6 8 6 2" xfId="11146"/>
    <cellStyle name="40% - Accent6 8 6 2 2" xfId="3834"/>
    <cellStyle name="40% - Accent6 8 6 3" xfId="12036"/>
    <cellStyle name="40% - Accent6 8 6 3 2" xfId="4724"/>
    <cellStyle name="40% - Accent6 8 6 4" xfId="10382"/>
    <cellStyle name="40% - Accent6 8 6 4 2" xfId="3090"/>
    <cellStyle name="40% - Accent6 8 6 5" xfId="5933"/>
    <cellStyle name="40% - Accent6 8 7" xfId="12997"/>
    <cellStyle name="40% - Accent6 8 7 2" xfId="11145"/>
    <cellStyle name="40% - Accent6 8 7 2 2" xfId="3833"/>
    <cellStyle name="40% - Accent6 8 7 3" xfId="12037"/>
    <cellStyle name="40% - Accent6 8 7 3 2" xfId="4725"/>
    <cellStyle name="40% - Accent6 8 7 4" xfId="10373"/>
    <cellStyle name="40% - Accent6 8 7 4 2" xfId="3081"/>
    <cellStyle name="40% - Accent6 8 7 5" xfId="5615"/>
    <cellStyle name="40% - Accent6 8 8" xfId="11151"/>
    <cellStyle name="40% - Accent6 8 8 2" xfId="3839"/>
    <cellStyle name="40% - Accent6 8 9" xfId="12027"/>
    <cellStyle name="40% - Accent6 8 9 2" xfId="4715"/>
    <cellStyle name="40% - Accent6 9" xfId="15830"/>
    <cellStyle name="40% - Accent6 9 10" xfId="10372"/>
    <cellStyle name="40% - Accent6 9 10 2" xfId="3080"/>
    <cellStyle name="40% - Accent6 9 11" xfId="7088"/>
    <cellStyle name="40% - Accent6 9 2" xfId="15458"/>
    <cellStyle name="40% - Accent6 9 2 2" xfId="11143"/>
    <cellStyle name="40% - Accent6 9 2 2 2" xfId="3831"/>
    <cellStyle name="40% - Accent6 9 2 3" xfId="12060"/>
    <cellStyle name="40% - Accent6 9 2 3 2" xfId="4748"/>
    <cellStyle name="40% - Accent6 9 2 4" xfId="10371"/>
    <cellStyle name="40% - Accent6 9 2 4 2" xfId="3079"/>
    <cellStyle name="40% - Accent6 9 2 5" xfId="6827"/>
    <cellStyle name="40% - Accent6 9 3" xfId="15012"/>
    <cellStyle name="40% - Accent6 9 3 2" xfId="11142"/>
    <cellStyle name="40% - Accent6 9 3 2 2" xfId="3830"/>
    <cellStyle name="40% - Accent6 9 3 3" xfId="12061"/>
    <cellStyle name="40% - Accent6 9 3 3 2" xfId="4749"/>
    <cellStyle name="40% - Accent6 9 3 4" xfId="10370"/>
    <cellStyle name="40% - Accent6 9 3 4 2" xfId="3078"/>
    <cellStyle name="40% - Accent6 9 3 5" xfId="6630"/>
    <cellStyle name="40% - Accent6 9 4" xfId="13798"/>
    <cellStyle name="40% - Accent6 9 4 2" xfId="11141"/>
    <cellStyle name="40% - Accent6 9 4 2 2" xfId="3829"/>
    <cellStyle name="40% - Accent6 9 4 3" xfId="12070"/>
    <cellStyle name="40% - Accent6 9 4 3 2" xfId="4758"/>
    <cellStyle name="40% - Accent6 9 4 4" xfId="10369"/>
    <cellStyle name="40% - Accent6 9 4 4 2" xfId="3077"/>
    <cellStyle name="40% - Accent6 9 4 5" xfId="6105"/>
    <cellStyle name="40% - Accent6 9 5" xfId="14073"/>
    <cellStyle name="40% - Accent6 9 5 2" xfId="11140"/>
    <cellStyle name="40% - Accent6 9 5 2 2" xfId="3828"/>
    <cellStyle name="40% - Accent6 9 5 3" xfId="12071"/>
    <cellStyle name="40% - Accent6 9 5 3 2" xfId="4759"/>
    <cellStyle name="40% - Accent6 9 5 4" xfId="10368"/>
    <cellStyle name="40% - Accent6 9 5 4 2" xfId="3076"/>
    <cellStyle name="40% - Accent6 9 5 5" xfId="6354"/>
    <cellStyle name="40% - Accent6 9 6" xfId="13670"/>
    <cellStyle name="40% - Accent6 9 6 2" xfId="11139"/>
    <cellStyle name="40% - Accent6 9 6 2 2" xfId="3827"/>
    <cellStyle name="40% - Accent6 9 6 3" xfId="12072"/>
    <cellStyle name="40% - Accent6 9 6 3 2" xfId="4760"/>
    <cellStyle name="40% - Accent6 9 6 4" xfId="10367"/>
    <cellStyle name="40% - Accent6 9 6 4 2" xfId="3075"/>
    <cellStyle name="40% - Accent6 9 6 5" xfId="5986"/>
    <cellStyle name="40% - Accent6 9 7" xfId="12931"/>
    <cellStyle name="40% - Accent6 9 7 2" xfId="11138"/>
    <cellStyle name="40% - Accent6 9 7 2 2" xfId="3826"/>
    <cellStyle name="40% - Accent6 9 7 3" xfId="12073"/>
    <cellStyle name="40% - Accent6 9 7 3 2" xfId="4761"/>
    <cellStyle name="40% - Accent6 9 7 4" xfId="10366"/>
    <cellStyle name="40% - Accent6 9 7 4 2" xfId="3074"/>
    <cellStyle name="40% - Accent6 9 7 5" xfId="5553"/>
    <cellStyle name="40% - Accent6 9 8" xfId="11144"/>
    <cellStyle name="40% - Accent6 9 8 2" xfId="3832"/>
    <cellStyle name="40% - Accent6 9 9" xfId="12059"/>
    <cellStyle name="40% - Accent6 9 9 2" xfId="4747"/>
    <cellStyle name="60% - Accent1" xfId="16459" builtinId="32" customBuiltin="1"/>
    <cellStyle name="60% - Accent1 10" xfId="14783"/>
    <cellStyle name="60% - Accent1 2" xfId="16090"/>
    <cellStyle name="60% - Accent1 2 2" xfId="14634"/>
    <cellStyle name="60% - Accent1 2 3" xfId="14633"/>
    <cellStyle name="60% - Accent1 3" xfId="16089"/>
    <cellStyle name="60% - Accent1 3 2" xfId="14632"/>
    <cellStyle name="60% - Accent1 3 3" xfId="14631"/>
    <cellStyle name="60% - Accent1 4" xfId="15950"/>
    <cellStyle name="60% - Accent1 4 2" xfId="14630"/>
    <cellStyle name="60% - Accent1 5" xfId="15718"/>
    <cellStyle name="60% - Accent1 5 2" xfId="14629"/>
    <cellStyle name="60% - Accent1 5 3" xfId="14366"/>
    <cellStyle name="60% - Accent1 5 4" xfId="14332"/>
    <cellStyle name="60% - Accent1 5 5" xfId="14685"/>
    <cellStyle name="60% - Accent1 6" xfId="14870"/>
    <cellStyle name="60% - Accent1 7" xfId="14888"/>
    <cellStyle name="60% - Accent1 8" xfId="15669"/>
    <cellStyle name="60% - Accent1 9" xfId="14824"/>
    <cellStyle name="60% - Accent2" xfId="16455" builtinId="36" customBuiltin="1"/>
    <cellStyle name="60% - Accent2 10" xfId="14782"/>
    <cellStyle name="60% - Accent2 2" xfId="16088"/>
    <cellStyle name="60% - Accent2 2 2" xfId="14626"/>
    <cellStyle name="60% - Accent2 2 3" xfId="14625"/>
    <cellStyle name="60% - Accent2 3" xfId="16087"/>
    <cellStyle name="60% - Accent2 3 2" xfId="14623"/>
    <cellStyle name="60% - Accent2 3 3" xfId="14622"/>
    <cellStyle name="60% - Accent2 4" xfId="15951"/>
    <cellStyle name="60% - Accent2 4 2" xfId="14620"/>
    <cellStyle name="60% - Accent2 5" xfId="15676"/>
    <cellStyle name="60% - Accent2 5 2" xfId="14619"/>
    <cellStyle name="60% - Accent2 5 3" xfId="14364"/>
    <cellStyle name="60% - Accent2 5 4" xfId="14335"/>
    <cellStyle name="60% - Accent2 5 5" xfId="14367"/>
    <cellStyle name="60% - Accent2 6" xfId="14889"/>
    <cellStyle name="60% - Accent2 7" xfId="14883"/>
    <cellStyle name="60% - Accent2 8" xfId="15128"/>
    <cellStyle name="60% - Accent2 9" xfId="14823"/>
    <cellStyle name="60% - Accent3" xfId="16451" builtinId="40" customBuiltin="1"/>
    <cellStyle name="60% - Accent3 10" xfId="14781"/>
    <cellStyle name="60% - Accent3 2" xfId="16086"/>
    <cellStyle name="60% - Accent3 2 2" xfId="14617"/>
    <cellStyle name="60% - Accent3 2 3" xfId="14616"/>
    <cellStyle name="60% - Accent3 3" xfId="16085"/>
    <cellStyle name="60% - Accent3 3 2" xfId="14615"/>
    <cellStyle name="60% - Accent3 3 3" xfId="14614"/>
    <cellStyle name="60% - Accent3 4" xfId="15986"/>
    <cellStyle name="60% - Accent3 4 2" xfId="14612"/>
    <cellStyle name="60% - Accent3 5" xfId="15662"/>
    <cellStyle name="60% - Accent3 5 2" xfId="14611"/>
    <cellStyle name="60% - Accent3 5 3" xfId="14361"/>
    <cellStyle name="60% - Accent3 5 4" xfId="14338"/>
    <cellStyle name="60% - Accent3 5 5" xfId="14363"/>
    <cellStyle name="60% - Accent3 6" xfId="14863"/>
    <cellStyle name="60% - Accent3 7" xfId="14852"/>
    <cellStyle name="60% - Accent3 8" xfId="15668"/>
    <cellStyle name="60% - Accent3 9" xfId="14822"/>
    <cellStyle name="60% - Accent4" xfId="16447" builtinId="44" customBuiltin="1"/>
    <cellStyle name="60% - Accent4 10" xfId="14780"/>
    <cellStyle name="60% - Accent4 2" xfId="16084"/>
    <cellStyle name="60% - Accent4 2 2" xfId="14608"/>
    <cellStyle name="60% - Accent4 2 3" xfId="14607"/>
    <cellStyle name="60% - Accent4 3" xfId="16083"/>
    <cellStyle name="60% - Accent4 3 2" xfId="14605"/>
    <cellStyle name="60% - Accent4 3 3" xfId="14604"/>
    <cellStyle name="60% - Accent4 4" xfId="15952"/>
    <cellStyle name="60% - Accent4 4 2" xfId="14602"/>
    <cellStyle name="60% - Accent4 5" xfId="15149"/>
    <cellStyle name="60% - Accent4 5 2" xfId="14601"/>
    <cellStyle name="60% - Accent4 5 3" xfId="14358"/>
    <cellStyle name="60% - Accent4 5 4" xfId="14341"/>
    <cellStyle name="60% - Accent4 5 5" xfId="14360"/>
    <cellStyle name="60% - Accent4 6" xfId="14891"/>
    <cellStyle name="60% - Accent4 7" xfId="14876"/>
    <cellStyle name="60% - Accent4 8" xfId="15577"/>
    <cellStyle name="60% - Accent4 9" xfId="14821"/>
    <cellStyle name="60% - Accent5" xfId="16443" builtinId="48" customBuiltin="1"/>
    <cellStyle name="60% - Accent5 10" xfId="14779"/>
    <cellStyle name="60% - Accent5 2" xfId="16082"/>
    <cellStyle name="60% - Accent5 2 2" xfId="14598"/>
    <cellStyle name="60% - Accent5 2 3" xfId="14597"/>
    <cellStyle name="60% - Accent5 3" xfId="16081"/>
    <cellStyle name="60% - Accent5 3 2" xfId="14595"/>
    <cellStyle name="60% - Accent5 3 3" xfId="14594"/>
    <cellStyle name="60% - Accent5 4" xfId="15953"/>
    <cellStyle name="60% - Accent5 4 2" xfId="14592"/>
    <cellStyle name="60% - Accent5 5" xfId="14914"/>
    <cellStyle name="60% - Accent5 5 2" xfId="14591"/>
    <cellStyle name="60% - Accent5 5 3" xfId="14355"/>
    <cellStyle name="60% - Accent5 5 4" xfId="14344"/>
    <cellStyle name="60% - Accent5 5 5" xfId="14357"/>
    <cellStyle name="60% - Accent5 6" xfId="14904"/>
    <cellStyle name="60% - Accent5 7" xfId="14848"/>
    <cellStyle name="60% - Accent5 8" xfId="15151"/>
    <cellStyle name="60% - Accent5 9" xfId="14820"/>
    <cellStyle name="60% - Accent6" xfId="16439" builtinId="52" customBuiltin="1"/>
    <cellStyle name="60% - Accent6 10" xfId="14778"/>
    <cellStyle name="60% - Accent6 2" xfId="16080"/>
    <cellStyle name="60% - Accent6 2 2" xfId="14589"/>
    <cellStyle name="60% - Accent6 2 3" xfId="14588"/>
    <cellStyle name="60% - Accent6 3" xfId="16079"/>
    <cellStyle name="60% - Accent6 3 2" xfId="14587"/>
    <cellStyle name="60% - Accent6 3 3" xfId="14586"/>
    <cellStyle name="60% - Accent6 4" xfId="15989"/>
    <cellStyle name="60% - Accent6 4 2" xfId="14585"/>
    <cellStyle name="60% - Accent6 5" xfId="14907"/>
    <cellStyle name="60% - Accent6 5 2" xfId="14584"/>
    <cellStyle name="60% - Accent6 5 3" xfId="14352"/>
    <cellStyle name="60% - Accent6 5 4" xfId="14347"/>
    <cellStyle name="60% - Accent6 5 5" xfId="14354"/>
    <cellStyle name="60% - Accent6 6" xfId="14894"/>
    <cellStyle name="60% - Accent6 7" xfId="14901"/>
    <cellStyle name="60% - Accent6 8" xfId="15609"/>
    <cellStyle name="60% - Accent6 9" xfId="14819"/>
    <cellStyle name="Accent1" xfId="16462" builtinId="29" customBuiltin="1"/>
    <cellStyle name="Accent1 10" xfId="14777"/>
    <cellStyle name="Accent1 2" xfId="16078"/>
    <cellStyle name="Accent1 2 2" xfId="14583"/>
    <cellStyle name="Accent1 2 3" xfId="14582"/>
    <cellStyle name="Accent1 3" xfId="16077"/>
    <cellStyle name="Accent1 3 2" xfId="14580"/>
    <cellStyle name="Accent1 3 3" xfId="14579"/>
    <cellStyle name="Accent1 4" xfId="15954"/>
    <cellStyle name="Accent1 4 2" xfId="14577"/>
    <cellStyle name="Accent1 5" xfId="15063"/>
    <cellStyle name="Accent1 5 2" xfId="14576"/>
    <cellStyle name="Accent1 5 3" xfId="14350"/>
    <cellStyle name="Accent1 5 4" xfId="14351"/>
    <cellStyle name="Accent1 5 5" xfId="14349"/>
    <cellStyle name="Accent1 6" xfId="14856"/>
    <cellStyle name="Accent1 7" xfId="14865"/>
    <cellStyle name="Accent1 8" xfId="15610"/>
    <cellStyle name="Accent1 9" xfId="14818"/>
    <cellStyle name="Accent2" xfId="16458" builtinId="33" customBuiltin="1"/>
    <cellStyle name="Accent2 10" xfId="14776"/>
    <cellStyle name="Accent2 2" xfId="16076"/>
    <cellStyle name="Accent2 2 2" xfId="14573"/>
    <cellStyle name="Accent2 2 3" xfId="14572"/>
    <cellStyle name="Accent2 3" xfId="16075"/>
    <cellStyle name="Accent2 3 2" xfId="14570"/>
    <cellStyle name="Accent2 3 3" xfId="14569"/>
    <cellStyle name="Accent2 4" xfId="15955"/>
    <cellStyle name="Accent2 4 2" xfId="14568"/>
    <cellStyle name="Accent2 5" xfId="15059"/>
    <cellStyle name="Accent2 5 2" xfId="14567"/>
    <cellStyle name="Accent2 5 3" xfId="14348"/>
    <cellStyle name="Accent2 5 4" xfId="14353"/>
    <cellStyle name="Accent2 5 5" xfId="14346"/>
    <cellStyle name="Accent2 6" xfId="14867"/>
    <cellStyle name="Accent2 7" xfId="14890"/>
    <cellStyle name="Accent2 8" xfId="15123"/>
    <cellStyle name="Accent2 9" xfId="14817"/>
    <cellStyle name="Accent3" xfId="16454" builtinId="37" customBuiltin="1"/>
    <cellStyle name="Accent3 10" xfId="14775"/>
    <cellStyle name="Accent3 2" xfId="16074"/>
    <cellStyle name="Accent3 2 2" xfId="14564"/>
    <cellStyle name="Accent3 2 3" xfId="14563"/>
    <cellStyle name="Accent3 3" xfId="16073"/>
    <cellStyle name="Accent3 3 2" xfId="14561"/>
    <cellStyle name="Accent3 3 3" xfId="14560"/>
    <cellStyle name="Accent3 4" xfId="15992"/>
    <cellStyle name="Accent3 4 2" xfId="14558"/>
    <cellStyle name="Accent3 5" xfId="15099"/>
    <cellStyle name="Accent3 5 2" xfId="14557"/>
    <cellStyle name="Accent3 5 3" xfId="14345"/>
    <cellStyle name="Accent3 5 4" xfId="14356"/>
    <cellStyle name="Accent3 5 5" xfId="14343"/>
    <cellStyle name="Accent3 6" xfId="14902"/>
    <cellStyle name="Accent3 7" xfId="14869"/>
    <cellStyle name="Accent3 8" xfId="15611"/>
    <cellStyle name="Accent3 9" xfId="14816"/>
    <cellStyle name="Accent4" xfId="16450" builtinId="41" customBuiltin="1"/>
    <cellStyle name="Accent4 10" xfId="14774"/>
    <cellStyle name="Accent4 2" xfId="16072"/>
    <cellStyle name="Accent4 2 2" xfId="14554"/>
    <cellStyle name="Accent4 2 3" xfId="14553"/>
    <cellStyle name="Accent4 3" xfId="16071"/>
    <cellStyle name="Accent4 3 2" xfId="14551"/>
    <cellStyle name="Accent4 3 3" xfId="14550"/>
    <cellStyle name="Accent4 4" xfId="15956"/>
    <cellStyle name="Accent4 4 2" xfId="14548"/>
    <cellStyle name="Accent4 5" xfId="15126"/>
    <cellStyle name="Accent4 5 2" xfId="14547"/>
    <cellStyle name="Accent4 5 3" xfId="14342"/>
    <cellStyle name="Accent4 5 4" xfId="14359"/>
    <cellStyle name="Accent4 5 5" xfId="14340"/>
    <cellStyle name="Accent4 6" xfId="14857"/>
    <cellStyle name="Accent4 7" xfId="14854"/>
    <cellStyle name="Accent4 8" xfId="15612"/>
    <cellStyle name="Accent4 9" xfId="14815"/>
    <cellStyle name="Accent5" xfId="16446" builtinId="45" customBuiltin="1"/>
    <cellStyle name="Accent5 10" xfId="14773"/>
    <cellStyle name="Accent5 2" xfId="16070"/>
    <cellStyle name="Accent5 2 2" xfId="14544"/>
    <cellStyle name="Accent5 2 3" xfId="14543"/>
    <cellStyle name="Accent5 3" xfId="16069"/>
    <cellStyle name="Accent5 3 2" xfId="14542"/>
    <cellStyle name="Accent5 3 3" xfId="14541"/>
    <cellStyle name="Accent5 4" xfId="15957"/>
    <cellStyle name="Accent5 4 2" xfId="14540"/>
    <cellStyle name="Accent5 5" xfId="14900"/>
    <cellStyle name="Accent5 5 2" xfId="14539"/>
    <cellStyle name="Accent5 5 3" xfId="14339"/>
    <cellStyle name="Accent5 5 4" xfId="14362"/>
    <cellStyle name="Accent5 5 5" xfId="14337"/>
    <cellStyle name="Accent5 6" xfId="14868"/>
    <cellStyle name="Accent5 7" xfId="15712"/>
    <cellStyle name="Accent5 8" xfId="15122"/>
    <cellStyle name="Accent5 9" xfId="14814"/>
    <cellStyle name="Accent6" xfId="16442" builtinId="49" customBuiltin="1"/>
    <cellStyle name="Accent6 10" xfId="14772"/>
    <cellStyle name="Accent6 2" xfId="16068"/>
    <cellStyle name="Accent6 2 2" xfId="14538"/>
    <cellStyle name="Accent6 2 3" xfId="14537"/>
    <cellStyle name="Accent6 3" xfId="16067"/>
    <cellStyle name="Accent6 3 2" xfId="14536"/>
    <cellStyle name="Accent6 3 3" xfId="14535"/>
    <cellStyle name="Accent6 4" xfId="15993"/>
    <cellStyle name="Accent6 4 2" xfId="14534"/>
    <cellStyle name="Accent6 5" xfId="14899"/>
    <cellStyle name="Accent6 5 2" xfId="14533"/>
    <cellStyle name="Accent6 5 3" xfId="14336"/>
    <cellStyle name="Accent6 5 4" xfId="14365"/>
    <cellStyle name="Accent6 5 5" xfId="14333"/>
    <cellStyle name="Accent6 6" xfId="14877"/>
    <cellStyle name="Accent6 7" xfId="15696"/>
    <cellStyle name="Accent6 8" xfId="15613"/>
    <cellStyle name="Accent6 9" xfId="14813"/>
    <cellStyle name="Bad" xfId="16468" builtinId="27" customBuiltin="1"/>
    <cellStyle name="Bad 10" xfId="14771"/>
    <cellStyle name="Bad 2" xfId="16066"/>
    <cellStyle name="Bad 2 2" xfId="14530"/>
    <cellStyle name="Bad 2 3" xfId="14529"/>
    <cellStyle name="Bad 3" xfId="16065"/>
    <cellStyle name="Bad 3 2" xfId="14527"/>
    <cellStyle name="Bad 3 3" xfId="14526"/>
    <cellStyle name="Bad 4" xfId="15958"/>
    <cellStyle name="Bad 4 2" xfId="14524"/>
    <cellStyle name="Bad 5" xfId="15567"/>
    <cellStyle name="Bad 5 2" xfId="14523"/>
    <cellStyle name="Bad 5 3" xfId="14334"/>
    <cellStyle name="Bad 5 4" xfId="14735"/>
    <cellStyle name="Bad 5 5" xfId="14330"/>
    <cellStyle name="Bad 6" xfId="15705"/>
    <cellStyle name="Bad 7" xfId="15562"/>
    <cellStyle name="Bad 8" xfId="15614"/>
    <cellStyle name="Bad 9" xfId="14812"/>
    <cellStyle name="Calculation" xfId="16464" builtinId="22" customBuiltin="1"/>
    <cellStyle name="Calculation 10" xfId="14770"/>
    <cellStyle name="Calculation 2" xfId="16064"/>
    <cellStyle name="Calculation 2 2" xfId="14520"/>
    <cellStyle name="Calculation 2 3" xfId="14519"/>
    <cellStyle name="Calculation 3" xfId="16063"/>
    <cellStyle name="Calculation 3 2" xfId="14517"/>
    <cellStyle name="Calculation 3 3" xfId="14516"/>
    <cellStyle name="Calculation 4" xfId="15959"/>
    <cellStyle name="Calculation 4 2" xfId="14514"/>
    <cellStyle name="Calculation 5" xfId="14893"/>
    <cellStyle name="Calculation 5 2" xfId="14513"/>
    <cellStyle name="Calculation 5 3" xfId="14331"/>
    <cellStyle name="Calculation 5 4" xfId="14641"/>
    <cellStyle name="Calculation 5 5" xfId="14319"/>
    <cellStyle name="Calculation 6" xfId="14853"/>
    <cellStyle name="Calculation 7" xfId="15697"/>
    <cellStyle name="Calculation 8" xfId="15153"/>
    <cellStyle name="Calculation 9" xfId="14811"/>
    <cellStyle name="Check Cell" xfId="16463" builtinId="23" customBuiltin="1"/>
    <cellStyle name="Check Cell 10" xfId="14769"/>
    <cellStyle name="Check Cell 2" xfId="16062"/>
    <cellStyle name="Check Cell 2 2" xfId="14510"/>
    <cellStyle name="Check Cell 2 3" xfId="14509"/>
    <cellStyle name="Check Cell 3" xfId="16061"/>
    <cellStyle name="Check Cell 3 2" xfId="14507"/>
    <cellStyle name="Check Cell 3 3" xfId="14506"/>
    <cellStyle name="Check Cell 4" xfId="15994"/>
    <cellStyle name="Check Cell 4 2" xfId="14504"/>
    <cellStyle name="Check Cell 5" xfId="14849"/>
    <cellStyle name="Check Cell 5 2" xfId="14503"/>
    <cellStyle name="Check Cell 5 3" xfId="14326"/>
    <cellStyle name="Check Cell 5 4" xfId="14606"/>
    <cellStyle name="Check Cell 5 5" xfId="14311"/>
    <cellStyle name="Check Cell 6" xfId="14887"/>
    <cellStyle name="Check Cell 7" xfId="15698"/>
    <cellStyle name="Check Cell 8" xfId="15615"/>
    <cellStyle name="Check Cell 9" xfId="14810"/>
    <cellStyle name="Comma" xfId="16503" builtinId="3"/>
    <cellStyle name="Comma 2 2" xfId="14502"/>
    <cellStyle name="Comma 3 2" xfId="14501"/>
    <cellStyle name="Comma 5 2" xfId="14500"/>
    <cellStyle name="Comma 6" xfId="14499"/>
    <cellStyle name="Currency 2 2" xfId="14498"/>
    <cellStyle name="Currency 3 2" xfId="14497"/>
    <cellStyle name="Currency 5 2" xfId="14496"/>
    <cellStyle name="Currency 6 2" xfId="14495"/>
    <cellStyle name="Currency 7" xfId="14494"/>
    <cellStyle name="Explanatory Text 10" xfId="14767"/>
    <cellStyle name="Explanatory Text 11" xfId="13356"/>
    <cellStyle name="Explanatory Text 12" xfId="13151"/>
    <cellStyle name="Explanatory Text 13" xfId="13109"/>
    <cellStyle name="Explanatory Text 2" xfId="16060"/>
    <cellStyle name="Explanatory Text 2 2" xfId="16059"/>
    <cellStyle name="Explanatory Text 2 3" xfId="14491"/>
    <cellStyle name="Explanatory Text 2 4" xfId="13355"/>
    <cellStyle name="Explanatory Text 2 5" xfId="13137"/>
    <cellStyle name="Explanatory Text 2 6" xfId="13094"/>
    <cellStyle name="Explanatory Text 3" xfId="16058"/>
    <cellStyle name="Explanatory Text 3 2" xfId="14489"/>
    <cellStyle name="Explanatory Text 3 3" xfId="14488"/>
    <cellStyle name="Explanatory Text 4" xfId="15995"/>
    <cellStyle name="Explanatory Text 4 2" xfId="14486"/>
    <cellStyle name="Explanatory Text 5" xfId="14851"/>
    <cellStyle name="Explanatory Text 5 2" xfId="14485"/>
    <cellStyle name="Explanatory Text 5 3" xfId="14318"/>
    <cellStyle name="Explanatory Text 5 4" xfId="14521"/>
    <cellStyle name="Explanatory Text 5 5" xfId="14286"/>
    <cellStyle name="Explanatory Text 6" xfId="15077"/>
    <cellStyle name="Explanatory Text 7" xfId="15700"/>
    <cellStyle name="Explanatory Text 8" xfId="15617"/>
    <cellStyle name="Explanatory Text 9" xfId="14807"/>
    <cellStyle name="Good" xfId="16469" builtinId="26" customBuiltin="1"/>
    <cellStyle name="Good 10" xfId="14766"/>
    <cellStyle name="Good 2" xfId="16057"/>
    <cellStyle name="Good 2 2" xfId="14484"/>
    <cellStyle name="Good 2 3" xfId="14483"/>
    <cellStyle name="Good 3" xfId="16056"/>
    <cellStyle name="Good 3 2" xfId="14482"/>
    <cellStyle name="Good 3 3" xfId="14481"/>
    <cellStyle name="Good 4" xfId="15960"/>
    <cellStyle name="Good 4 2" xfId="14480"/>
    <cellStyle name="Good 5" xfId="14871"/>
    <cellStyle name="Good 5 2" xfId="14479"/>
    <cellStyle name="Good 5 3" xfId="14312"/>
    <cellStyle name="Good 5 4" xfId="14478"/>
    <cellStyle name="Good 5 5" xfId="14278"/>
    <cellStyle name="Good 6" xfId="15052"/>
    <cellStyle name="Good 7" xfId="14836"/>
    <cellStyle name="Good 8" xfId="15618"/>
    <cellStyle name="Good 9" xfId="14806"/>
    <cellStyle name="Heading 1 10" xfId="14765"/>
    <cellStyle name="Heading 1 11" xfId="13354"/>
    <cellStyle name="Heading 1 12" xfId="13167"/>
    <cellStyle name="Heading 1 13" xfId="13116"/>
    <cellStyle name="Heading 1 2" xfId="16055"/>
    <cellStyle name="Heading 1 2 2" xfId="16054"/>
    <cellStyle name="Heading 1 2 3" xfId="14477"/>
    <cellStyle name="Heading 1 2 4" xfId="13353"/>
    <cellStyle name="Heading 1 2 5" xfId="13295"/>
    <cellStyle name="Heading 1 2 6" xfId="13093"/>
    <cellStyle name="Heading 1 3" xfId="16053"/>
    <cellStyle name="Heading 1 3 2" xfId="14475"/>
    <cellStyle name="Heading 1 3 3" xfId="14474"/>
    <cellStyle name="Heading 1 4" xfId="15961"/>
    <cellStyle name="Heading 1 4 2" xfId="14472"/>
    <cellStyle name="Heading 1 5" xfId="14850"/>
    <cellStyle name="Heading 1 5 2" xfId="14471"/>
    <cellStyle name="Heading 1 5 3" xfId="14305"/>
    <cellStyle name="Heading 1 5 4" xfId="14436"/>
    <cellStyle name="Heading 1 5 5" xfId="14247"/>
    <cellStyle name="Heading 1 6" xfId="14861"/>
    <cellStyle name="Heading 1 7" xfId="15561"/>
    <cellStyle name="Heading 1 8" xfId="15120"/>
    <cellStyle name="Heading 1 9" xfId="14805"/>
    <cellStyle name="Heading 2 10" xfId="14764"/>
    <cellStyle name="Heading 2 11" xfId="13352"/>
    <cellStyle name="Heading 2 12" xfId="13131"/>
    <cellStyle name="Heading 2 13" xfId="13115"/>
    <cellStyle name="Heading 2 2" xfId="16052"/>
    <cellStyle name="Heading 2 2 2" xfId="16051"/>
    <cellStyle name="Heading 2 2 3" xfId="14468"/>
    <cellStyle name="Heading 2 2 4" xfId="13351"/>
    <cellStyle name="Heading 2 2 5" xfId="13153"/>
    <cellStyle name="Heading 2 2 6" xfId="13092"/>
    <cellStyle name="Heading 2 3" xfId="16050"/>
    <cellStyle name="Heading 2 3 2" xfId="14466"/>
    <cellStyle name="Heading 2 3 3" xfId="14465"/>
    <cellStyle name="Heading 2 4" xfId="15991"/>
    <cellStyle name="Heading 2 4 2" xfId="14464"/>
    <cellStyle name="Heading 2 5" xfId="14884"/>
    <cellStyle name="Heading 2 5 2" xfId="14463"/>
    <cellStyle name="Heading 2 5 3" xfId="14299"/>
    <cellStyle name="Heading 2 5 4" xfId="14380"/>
    <cellStyle name="Heading 2 5 5" xfId="14233"/>
    <cellStyle name="Heading 2 6" xfId="14835"/>
    <cellStyle name="Heading 2 7" xfId="14838"/>
    <cellStyle name="Heading 2 8" xfId="15522"/>
    <cellStyle name="Heading 2 9" xfId="14804"/>
    <cellStyle name="Heading 3 10" xfId="14763"/>
    <cellStyle name="Heading 3 11" xfId="13350"/>
    <cellStyle name="Heading 3 12" xfId="13201"/>
    <cellStyle name="Heading 3 13" xfId="13114"/>
    <cellStyle name="Heading 3 2" xfId="16049"/>
    <cellStyle name="Heading 3 2 2" xfId="16048"/>
    <cellStyle name="Heading 3 2 3" xfId="14460"/>
    <cellStyle name="Heading 3 2 4" xfId="13349"/>
    <cellStyle name="Heading 3 2 5" xfId="13267"/>
    <cellStyle name="Heading 3 2 6" xfId="13091"/>
    <cellStyle name="Heading 3 3" xfId="16047"/>
    <cellStyle name="Heading 3 3 2" xfId="14458"/>
    <cellStyle name="Heading 3 3 3" xfId="14457"/>
    <cellStyle name="Heading 3 4" xfId="15962"/>
    <cellStyle name="Heading 3 4 2" xfId="14455"/>
    <cellStyle name="Heading 3 5" xfId="14873"/>
    <cellStyle name="Heading 3 5 2" xfId="14454"/>
    <cellStyle name="Heading 3 5 3" xfId="14295"/>
    <cellStyle name="Heading 3 5 4" xfId="14227"/>
    <cellStyle name="Heading 3 5 5" xfId="14166"/>
    <cellStyle name="Heading 3 6" xfId="15571"/>
    <cellStyle name="Heading 3 7" xfId="15701"/>
    <cellStyle name="Heading 3 8" xfId="15434"/>
    <cellStyle name="Heading 3 9" xfId="14803"/>
    <cellStyle name="Heading 4 10" xfId="14762"/>
    <cellStyle name="Heading 4 11" xfId="13348"/>
    <cellStyle name="Heading 4 12" xfId="13123"/>
    <cellStyle name="Heading 4 13" xfId="13113"/>
    <cellStyle name="Heading 4 2" xfId="16046"/>
    <cellStyle name="Heading 4 2 2" xfId="16045"/>
    <cellStyle name="Heading 4 2 3" xfId="14451"/>
    <cellStyle name="Heading 4 2 4" xfId="13347"/>
    <cellStyle name="Heading 4 2 5" xfId="13152"/>
    <cellStyle name="Heading 4 2 6" xfId="13090"/>
    <cellStyle name="Heading 4 3" xfId="16044"/>
    <cellStyle name="Heading 4 3 2" xfId="14449"/>
    <cellStyle name="Heading 4 3 3" xfId="14448"/>
    <cellStyle name="Heading 4 4" xfId="15963"/>
    <cellStyle name="Heading 4 4 2" xfId="14446"/>
    <cellStyle name="Heading 4 5" xfId="14880"/>
    <cellStyle name="Heading 4 5 2" xfId="14445"/>
    <cellStyle name="Heading 4 5 3" xfId="14291"/>
    <cellStyle name="Heading 4 5 4" xfId="14223"/>
    <cellStyle name="Heading 4 5 5" xfId="14165"/>
    <cellStyle name="Heading 4 6" xfId="14837"/>
    <cellStyle name="Heading 4 7" xfId="14840"/>
    <cellStyle name="Heading 4 8" xfId="15148"/>
    <cellStyle name="Heading 4 9" xfId="14802"/>
    <cellStyle name="Input" xfId="16466" builtinId="20" customBuiltin="1"/>
    <cellStyle name="Input 10" xfId="14761"/>
    <cellStyle name="Input 2" xfId="16043"/>
    <cellStyle name="Input 2 2" xfId="14442"/>
    <cellStyle name="Input 2 3" xfId="14441"/>
    <cellStyle name="Input 3" xfId="16042"/>
    <cellStyle name="Input 3 2" xfId="14440"/>
    <cellStyle name="Input 3 3" xfId="14439"/>
    <cellStyle name="Input 4" xfId="15983"/>
    <cellStyle name="Input 4 2" xfId="14438"/>
    <cellStyle name="Input 5" xfId="14908"/>
    <cellStyle name="Input 5 2" xfId="14437"/>
    <cellStyle name="Input 5 3" xfId="14285"/>
    <cellStyle name="Input 5 4" xfId="14218"/>
    <cellStyle name="Input 5 5" xfId="14164"/>
    <cellStyle name="Input 6" xfId="14910"/>
    <cellStyle name="Input 7" xfId="15702"/>
    <cellStyle name="Input 8" xfId="15504"/>
    <cellStyle name="Input 9" xfId="14801"/>
    <cellStyle name="Linked Cell 10" xfId="14760"/>
    <cellStyle name="Linked Cell 11" xfId="13346"/>
    <cellStyle name="Linked Cell 12" xfId="13150"/>
    <cellStyle name="Linked Cell 13" xfId="13112"/>
    <cellStyle name="Linked Cell 2" xfId="16041"/>
    <cellStyle name="Linked Cell 2 2" xfId="16040"/>
    <cellStyle name="Linked Cell 2 3" xfId="14435"/>
    <cellStyle name="Linked Cell 2 4" xfId="13345"/>
    <cellStyle name="Linked Cell 2 5" xfId="13140"/>
    <cellStyle name="Linked Cell 2 6" xfId="13089"/>
    <cellStyle name="Linked Cell 3" xfId="16039"/>
    <cellStyle name="Linked Cell 3 2" xfId="14434"/>
    <cellStyle name="Linked Cell 3 3" xfId="14433"/>
    <cellStyle name="Linked Cell 4" xfId="15964"/>
    <cellStyle name="Linked Cell 4 2" xfId="14432"/>
    <cellStyle name="Linked Cell 5" xfId="15708"/>
    <cellStyle name="Linked Cell 5 2" xfId="14431"/>
    <cellStyle name="Linked Cell 5 3" xfId="14279"/>
    <cellStyle name="Linked Cell 5 4" xfId="14212"/>
    <cellStyle name="Linked Cell 5 5" xfId="14163"/>
    <cellStyle name="Linked Cell 6" xfId="14839"/>
    <cellStyle name="Linked Cell 7" xfId="15132"/>
    <cellStyle name="Linked Cell 8" xfId="15601"/>
    <cellStyle name="Linked Cell 9" xfId="14800"/>
    <cellStyle name="Neutral" xfId="16467" builtinId="28" customBuiltin="1"/>
    <cellStyle name="Neutral 10" xfId="14759"/>
    <cellStyle name="Neutral 2" xfId="16038"/>
    <cellStyle name="Neutral 2 2" xfId="14428"/>
    <cellStyle name="Neutral 2 3" xfId="14427"/>
    <cellStyle name="Neutral 3" xfId="16037"/>
    <cellStyle name="Neutral 3 2" xfId="14425"/>
    <cellStyle name="Neutral 3 3" xfId="14424"/>
    <cellStyle name="Neutral 4" xfId="15965"/>
    <cellStyle name="Neutral 4 2" xfId="14422"/>
    <cellStyle name="Neutral 5" xfId="15062"/>
    <cellStyle name="Neutral 5 2" xfId="14421"/>
    <cellStyle name="Neutral 5 3" xfId="14272"/>
    <cellStyle name="Neutral 5 4" xfId="14206"/>
    <cellStyle name="Neutral 5 5" xfId="14162"/>
    <cellStyle name="Neutral 6" xfId="15683"/>
    <cellStyle name="Neutral 7" xfId="15673"/>
    <cellStyle name="Neutral 8" xfId="15119"/>
    <cellStyle name="Neutral 9" xfId="14799"/>
    <cellStyle name="Normal" xfId="0" builtinId="0"/>
    <cellStyle name="Normal 10" xfId="16431"/>
    <cellStyle name="Normal 10 2" xfId="16338"/>
    <cellStyle name="Normal 10 2 2" xfId="16278"/>
    <cellStyle name="Normal 10 3" xfId="16266"/>
    <cellStyle name="Normal 10 4" xfId="16127"/>
    <cellStyle name="Normal 10 4 2" xfId="10659"/>
    <cellStyle name="Normal 10 4 3" xfId="9039"/>
    <cellStyle name="Normal 10 4 4" xfId="7746"/>
    <cellStyle name="Normal 10 5" xfId="12774"/>
    <cellStyle name="Normal 10 6" xfId="7240"/>
    <cellStyle name="Normal 100" xfId="16180"/>
    <cellStyle name="Normal 100 2" xfId="10658"/>
    <cellStyle name="Normal 100 3" xfId="9038"/>
    <cellStyle name="Normal 100 4" xfId="7745"/>
    <cellStyle name="Normal 101" xfId="16173"/>
    <cellStyle name="Normal 101 2" xfId="10657"/>
    <cellStyle name="Normal 101 3" xfId="9037"/>
    <cellStyle name="Normal 101 4" xfId="7744"/>
    <cellStyle name="Normal 102" xfId="16167"/>
    <cellStyle name="Normal 102 2" xfId="10656"/>
    <cellStyle name="Normal 102 3" xfId="9036"/>
    <cellStyle name="Normal 102 4" xfId="7743"/>
    <cellStyle name="Normal 103" xfId="16161"/>
    <cellStyle name="Normal 103 2" xfId="10655"/>
    <cellStyle name="Normal 103 3" xfId="9035"/>
    <cellStyle name="Normal 103 4" xfId="7742"/>
    <cellStyle name="Normal 104" xfId="16155"/>
    <cellStyle name="Normal 104 2" xfId="10654"/>
    <cellStyle name="Normal 104 3" xfId="9034"/>
    <cellStyle name="Normal 104 4" xfId="7741"/>
    <cellStyle name="Normal 105" xfId="16149"/>
    <cellStyle name="Normal 105 2" xfId="10653"/>
    <cellStyle name="Normal 105 3" xfId="9033"/>
    <cellStyle name="Normal 105 4" xfId="7740"/>
    <cellStyle name="Normal 106" xfId="16238"/>
    <cellStyle name="Normal 106 2" xfId="10652"/>
    <cellStyle name="Normal 106 3" xfId="9032"/>
    <cellStyle name="Normal 106 4" xfId="7739"/>
    <cellStyle name="Normal 107" xfId="16219"/>
    <cellStyle name="Normal 108" xfId="16225"/>
    <cellStyle name="Normal 109" xfId="16174"/>
    <cellStyle name="Normal 11" xfId="16430"/>
    <cellStyle name="Normal 11 2" xfId="16339"/>
    <cellStyle name="Normal 11 2 2" xfId="16276"/>
    <cellStyle name="Normal 11 3" xfId="16265"/>
    <cellStyle name="Normal 11 4" xfId="16125"/>
    <cellStyle name="Normal 11 4 2" xfId="10645"/>
    <cellStyle name="Normal 11 4 3" xfId="9025"/>
    <cellStyle name="Normal 11 4 4" xfId="7738"/>
    <cellStyle name="Normal 11 5" xfId="12772"/>
    <cellStyle name="Normal 11 6" xfId="7239"/>
    <cellStyle name="Normal 110" xfId="16240"/>
    <cellStyle name="Normal 111" xfId="16208"/>
    <cellStyle name="Normal 112" xfId="16222"/>
    <cellStyle name="Normal 113" xfId="16138"/>
    <cellStyle name="Normal 113 2" xfId="10641"/>
    <cellStyle name="Normal 113 2 2" xfId="3338"/>
    <cellStyle name="Normal 113 3" xfId="9021"/>
    <cellStyle name="Normal 113 3 2" xfId="1760"/>
    <cellStyle name="Normal 113 4" xfId="7737"/>
    <cellStyle name="Normal 113 4 2" xfId="526"/>
    <cellStyle name="Normal 113 5" xfId="7213"/>
    <cellStyle name="Normal 114" xfId="16118"/>
    <cellStyle name="Normal 114 2" xfId="10640"/>
    <cellStyle name="Normal 114 3" xfId="9020"/>
    <cellStyle name="Normal 114 4" xfId="7736"/>
    <cellStyle name="Normal 115" xfId="16117"/>
    <cellStyle name="Normal 116" xfId="14379"/>
    <cellStyle name="Normal 117" xfId="13118"/>
    <cellStyle name="Normal 117 2" xfId="10637"/>
    <cellStyle name="Normal 117 2 2" xfId="3335"/>
    <cellStyle name="Normal 117 3" xfId="9017"/>
    <cellStyle name="Normal 117 3 2" xfId="1757"/>
    <cellStyle name="Normal 117 4" xfId="7735"/>
    <cellStyle name="Normal 117 4 2" xfId="525"/>
    <cellStyle name="Normal 117 5" xfId="5691"/>
    <cellStyle name="Normal 118" xfId="12786"/>
    <cellStyle name="Normal 118 2" xfId="10636"/>
    <cellStyle name="Normal 118 3" xfId="9016"/>
    <cellStyle name="Normal 118 4" xfId="7734"/>
    <cellStyle name="Normal 118 5" xfId="5457"/>
    <cellStyle name="Normal 119" xfId="9912"/>
    <cellStyle name="Normal 119 2" xfId="2630"/>
    <cellStyle name="Normal 12" xfId="16429"/>
    <cellStyle name="Normal 12 2" xfId="16340"/>
    <cellStyle name="Normal 12 2 2" xfId="16274"/>
    <cellStyle name="Normal 12 3" xfId="16264"/>
    <cellStyle name="Normal 12 4" xfId="16123"/>
    <cellStyle name="Normal 12 4 2" xfId="10632"/>
    <cellStyle name="Normal 12 4 3" xfId="9012"/>
    <cellStyle name="Normal 12 4 4" xfId="7733"/>
    <cellStyle name="Normal 12 5" xfId="12770"/>
    <cellStyle name="Normal 12 6" xfId="7238"/>
    <cellStyle name="Normal 120" xfId="16121"/>
    <cellStyle name="Normal 120 2" xfId="7212"/>
    <cellStyle name="Normal 121" xfId="7747"/>
    <cellStyle name="Normal 122" xfId="7262"/>
    <cellStyle name="Normal 123" xfId="16119"/>
    <cellStyle name="Normal 123 2" xfId="7210"/>
    <cellStyle name="Normal 124" xfId="7528"/>
    <cellStyle name="Normal 125" xfId="16120"/>
    <cellStyle name="Normal 125 2" xfId="7211"/>
    <cellStyle name="Normal 126" xfId="7261"/>
    <cellStyle name="Normal 126 2" xfId="92"/>
    <cellStyle name="Normal 127" xfId="7260"/>
    <cellStyle name="Normal 127 2" xfId="91"/>
    <cellStyle name="Normal 128" xfId="7259"/>
    <cellStyle name="Normal 128 2" xfId="90"/>
    <cellStyle name="Normal 13" xfId="16428"/>
    <cellStyle name="Normal 13 2" xfId="16341"/>
    <cellStyle name="Normal 13 3" xfId="7237"/>
    <cellStyle name="Normal 131" xfId="89"/>
    <cellStyle name="Normal 132" xfId="88"/>
    <cellStyle name="Normal 133" xfId="87"/>
    <cellStyle name="Normal 134" xfId="86"/>
    <cellStyle name="Normal 135" xfId="85"/>
    <cellStyle name="Normal 136" xfId="84"/>
    <cellStyle name="Normal 137" xfId="83"/>
    <cellStyle name="Normal 138" xfId="82"/>
    <cellStyle name="Normal 139" xfId="81"/>
    <cellStyle name="Normal 14" xfId="16427"/>
    <cellStyle name="Normal 14 2" xfId="16342"/>
    <cellStyle name="Normal 14 3" xfId="7236"/>
    <cellStyle name="Normal 140" xfId="80"/>
    <cellStyle name="Normal 141" xfId="79"/>
    <cellStyle name="Normal 142" xfId="78"/>
    <cellStyle name="Normal 143" xfId="77"/>
    <cellStyle name="Normal 144" xfId="76"/>
    <cellStyle name="Normal 145" xfId="75"/>
    <cellStyle name="Normal 146" xfId="74"/>
    <cellStyle name="Normal 147" xfId="73"/>
    <cellStyle name="Normal 148" xfId="72"/>
    <cellStyle name="Normal 149" xfId="71"/>
    <cellStyle name="Normal 15" xfId="16426"/>
    <cellStyle name="Normal 15 2" xfId="16343"/>
    <cellStyle name="Normal 15 3" xfId="7235"/>
    <cellStyle name="Normal 150" xfId="70"/>
    <cellStyle name="Normal 151" xfId="69"/>
    <cellStyle name="Normal 152" xfId="68"/>
    <cellStyle name="Normal 153" xfId="67"/>
    <cellStyle name="Normal 154" xfId="66"/>
    <cellStyle name="Normal 155" xfId="65"/>
    <cellStyle name="Normal 156" xfId="64"/>
    <cellStyle name="Normal 157" xfId="63"/>
    <cellStyle name="Normal 158" xfId="62"/>
    <cellStyle name="Normal 159" xfId="61"/>
    <cellStyle name="Normal 16" xfId="16425"/>
    <cellStyle name="Normal 16 2" xfId="16344"/>
    <cellStyle name="Normal 16 3" xfId="7234"/>
    <cellStyle name="Normal 160" xfId="60"/>
    <cellStyle name="Normal 161" xfId="59"/>
    <cellStyle name="Normal 162" xfId="58"/>
    <cellStyle name="Normal 163" xfId="57"/>
    <cellStyle name="Normal 164" xfId="56"/>
    <cellStyle name="Normal 165" xfId="55"/>
    <cellStyle name="Normal 166" xfId="54"/>
    <cellStyle name="Normal 167" xfId="53"/>
    <cellStyle name="Normal 168" xfId="52"/>
    <cellStyle name="Normal 169" xfId="51"/>
    <cellStyle name="Normal 17" xfId="16424"/>
    <cellStyle name="Normal 17 2" xfId="16345"/>
    <cellStyle name="Normal 170" xfId="50"/>
    <cellStyle name="Normal 171" xfId="49"/>
    <cellStyle name="Normal 172" xfId="48"/>
    <cellStyle name="Normal 173" xfId="47"/>
    <cellStyle name="Normal 174" xfId="46"/>
    <cellStyle name="Normal 175" xfId="45"/>
    <cellStyle name="Normal 176" xfId="44"/>
    <cellStyle name="Normal 177" xfId="43"/>
    <cellStyle name="Normal 178" xfId="42"/>
    <cellStyle name="Normal 179" xfId="41"/>
    <cellStyle name="Normal 18 2" xfId="16346"/>
    <cellStyle name="Normal 180" xfId="40"/>
    <cellStyle name="Normal 181" xfId="39"/>
    <cellStyle name="Normal 182" xfId="38"/>
    <cellStyle name="Normal 183" xfId="37"/>
    <cellStyle name="Normal 184" xfId="36"/>
    <cellStyle name="Normal 185" xfId="35"/>
    <cellStyle name="Normal 186" xfId="34"/>
    <cellStyle name="Normal 187" xfId="33"/>
    <cellStyle name="Normal 188" xfId="32"/>
    <cellStyle name="Normal 189" xfId="31"/>
    <cellStyle name="Normal 19" xfId="16423"/>
    <cellStyle name="Normal 19 2" xfId="16347"/>
    <cellStyle name="Normal 191" xfId="30"/>
    <cellStyle name="Normal 192" xfId="29"/>
    <cellStyle name="Normal 193" xfId="28"/>
    <cellStyle name="Normal 195" xfId="27"/>
    <cellStyle name="Normal 2 10" xfId="16212"/>
    <cellStyle name="Normal 2 10 2" xfId="15647"/>
    <cellStyle name="Normal 2 10 3" xfId="13289"/>
    <cellStyle name="Normal 2 10 4" xfId="13141"/>
    <cellStyle name="Normal 2 10 5" xfId="13074"/>
    <cellStyle name="Normal 2 11" xfId="16244"/>
    <cellStyle name="Normal 2 11 2" xfId="15197"/>
    <cellStyle name="Normal 2 11 3" xfId="13220"/>
    <cellStyle name="Normal 2 11 4" xfId="13184"/>
    <cellStyle name="Normal 2 11 5" xfId="12796"/>
    <cellStyle name="Normal 2 12" xfId="16203"/>
    <cellStyle name="Normal 2 12 2" xfId="15230"/>
    <cellStyle name="Normal 2 12 3" xfId="13228"/>
    <cellStyle name="Normal 2 12 4" xfId="13179"/>
    <cellStyle name="Normal 2 12 5" xfId="12804"/>
    <cellStyle name="Normal 2 13" xfId="16195"/>
    <cellStyle name="Normal 2 13 2" xfId="15282"/>
    <cellStyle name="Normal 2 13 3" xfId="13241"/>
    <cellStyle name="Normal 2 13 4" xfId="13196"/>
    <cellStyle name="Normal 2 13 5" xfId="12813"/>
    <cellStyle name="Normal 2 14" xfId="16137"/>
    <cellStyle name="Normal 2 14 2" xfId="15221"/>
    <cellStyle name="Normal 2 14 3" xfId="13224"/>
    <cellStyle name="Normal 2 14 4" xfId="13198"/>
    <cellStyle name="Normal 2 14 5" xfId="12800"/>
    <cellStyle name="Normal 2 14 6" xfId="10604"/>
    <cellStyle name="Normal 2 14 7" xfId="8984"/>
    <cellStyle name="Normal 2 14 8" xfId="7732"/>
    <cellStyle name="Normal 2 15" xfId="16020"/>
    <cellStyle name="Normal 2 16" xfId="15182"/>
    <cellStyle name="Normal 2 17" xfId="15246"/>
    <cellStyle name="Normal 2 18" xfId="15190"/>
    <cellStyle name="Normal 2 19" xfId="15261"/>
    <cellStyle name="Normal 2 2" xfId="16437"/>
    <cellStyle name="Normal 2 2 10" xfId="16230"/>
    <cellStyle name="Normal 2 2 10 2" xfId="15275"/>
    <cellStyle name="Normal 2 2 10 3" xfId="13240"/>
    <cellStyle name="Normal 2 2 10 4" xfId="13324"/>
    <cellStyle name="Normal 2 2 10 5" xfId="12812"/>
    <cellStyle name="Normal 2 2 11" xfId="16235"/>
    <cellStyle name="Normal 2 2 11 2" xfId="15249"/>
    <cellStyle name="Normal 2 2 11 3" xfId="13231"/>
    <cellStyle name="Normal 2 2 11 4" xfId="13279"/>
    <cellStyle name="Normal 2 2 11 5" xfId="12807"/>
    <cellStyle name="Normal 2 2 12" xfId="16007"/>
    <cellStyle name="Normal 2 2 13" xfId="15264"/>
    <cellStyle name="Normal 2 2 14" xfId="15265"/>
    <cellStyle name="Normal 2 2 15" xfId="15200"/>
    <cellStyle name="Normal 2 2 16" xfId="15243"/>
    <cellStyle name="Normal 2 2 17" xfId="15169"/>
    <cellStyle name="Normal 2 2 18" xfId="15307"/>
    <cellStyle name="Normal 2 2 19" xfId="15323"/>
    <cellStyle name="Normal 2 2 2" xfId="16330"/>
    <cellStyle name="Normal 2 2 2 10" xfId="16188"/>
    <cellStyle name="Normal 2 2 2 10 2" xfId="15253"/>
    <cellStyle name="Normal 2 2 2 10 3" xfId="13233"/>
    <cellStyle name="Normal 2 2 2 10 4" xfId="13177"/>
    <cellStyle name="Normal 2 2 2 10 5" xfId="12809"/>
    <cellStyle name="Normal 2 2 2 11" xfId="16181"/>
    <cellStyle name="Normal 2 2 2 11 2" xfId="15176"/>
    <cellStyle name="Normal 2 2 2 11 3" xfId="13217"/>
    <cellStyle name="Normal 2 2 2 11 4" xfId="13186"/>
    <cellStyle name="Normal 2 2 2 11 5" xfId="12794"/>
    <cellStyle name="Normal 2 2 2 12" xfId="15865"/>
    <cellStyle name="Normal 2 2 2 13" xfId="15170"/>
    <cellStyle name="Normal 2 2 2 14" xfId="15168"/>
    <cellStyle name="Normal 2 2 2 15" xfId="15180"/>
    <cellStyle name="Normal 2 2 2 16" xfId="15209"/>
    <cellStyle name="Normal 2 2 2 17" xfId="15290"/>
    <cellStyle name="Normal 2 2 2 18" xfId="15292"/>
    <cellStyle name="Normal 2 2 2 19" xfId="15299"/>
    <cellStyle name="Normal 2 2 2 2" xfId="16290"/>
    <cellStyle name="Normal 2 2 2 2 10" xfId="15252"/>
    <cellStyle name="Normal 2 2 2 2 11" xfId="15262"/>
    <cellStyle name="Normal 2 2 2 2 12" xfId="15175"/>
    <cellStyle name="Normal 2 2 2 2 13" xfId="15173"/>
    <cellStyle name="Normal 2 2 2 2 14" xfId="15194"/>
    <cellStyle name="Normal 2 2 2 2 15" xfId="15219"/>
    <cellStyle name="Normal 2 2 2 2 16" xfId="15288"/>
    <cellStyle name="Normal 2 2 2 2 17" xfId="15296"/>
    <cellStyle name="Normal 2 2 2 2 18" xfId="15287"/>
    <cellStyle name="Normal 2 2 2 2 19" xfId="15049"/>
    <cellStyle name="Normal 2 2 2 2 2" xfId="16234"/>
    <cellStyle name="Normal 2 2 2 2 2 10" xfId="8938"/>
    <cellStyle name="Normal 2 2 2 2 2 11" xfId="7728"/>
    <cellStyle name="Normal 2 2 2 2 2 12" xfId="21"/>
    <cellStyle name="Normal 2 2 2 2 2 13" xfId="16483"/>
    <cellStyle name="Normal 2 2 2 2 2 14" xfId="11"/>
    <cellStyle name="Normal 2 2 2 2 2 15" xfId="16481"/>
    <cellStyle name="Normal 2 2 2 2 2 16" xfId="8"/>
    <cellStyle name="Normal 2 2 2 2 2 17" xfId="16476"/>
    <cellStyle name="Normal 2 2 2 2 2 2" xfId="16213"/>
    <cellStyle name="Normal 2 2 2 2 2 2 10" xfId="16487"/>
    <cellStyle name="Normal 2 2 2 2 2 2 11" xfId="12"/>
    <cellStyle name="Normal 2 2 2 2 2 2 12" xfId="25"/>
    <cellStyle name="Normal 2 2 2 2 2 2 13" xfId="16438"/>
    <cellStyle name="Normal 2 2 2 2 2 2 2" xfId="15852"/>
    <cellStyle name="Normal 2 2 2 2 2 2 2 10" xfId="16482"/>
    <cellStyle name="Normal 2 2 2 2 2 2 2 2" xfId="15492"/>
    <cellStyle name="Normal 2 2 2 2 2 2 2 2 10" xfId="16473"/>
    <cellStyle name="Normal 2 2 2 2 2 2 2 2 2" xfId="15479"/>
    <cellStyle name="Normal 2 2 2 2 2 2 2 2 2 2" xfId="10547"/>
    <cellStyle name="Normal 2 2 2 2 2 2 2 2 2 2 2" xfId="10546"/>
    <cellStyle name="Normal 2 2 2 2 2 2 2 2 2 2 3" xfId="1"/>
    <cellStyle name="Normal 2 2 2 2 2 2 2 2 2 2 4" xfId="4"/>
    <cellStyle name="Normal 2 2 2 2 2 2 2 2 2 2 5" xfId="13"/>
    <cellStyle name="Normal 2 2 2 2 2 2 2 2 2 2 6" xfId="16"/>
    <cellStyle name="Normal 2 2 2 2 2 2 2 2 2 2 7" xfId="16501"/>
    <cellStyle name="Normal 2 2 2 2 2 2 2 2 2 2 8" xfId="16479"/>
    <cellStyle name="Normal 2 2 2 2 2 2 2 2 2 3" xfId="2"/>
    <cellStyle name="Normal 2 2 2 2 2 2 2 2 2 4" xfId="16492"/>
    <cellStyle name="Normal 2 2 2 2 2 2 2 2 2 5" xfId="16494"/>
    <cellStyle name="Normal 2 2 2 2 2 2 2 2 2 6" xfId="16477"/>
    <cellStyle name="Normal 2 2 2 2 2 2 2 2 2 7" xfId="16474"/>
    <cellStyle name="Normal 2 2 2 2 2 2 2 2 2 8" xfId="16486"/>
    <cellStyle name="Normal 2 2 2 2 2 2 2 2 3" xfId="8935"/>
    <cellStyle name="Normal 2 2 2 2 2 2 2 2 4" xfId="7725"/>
    <cellStyle name="Normal 2 2 2 2 2 2 2 2 5" xfId="17"/>
    <cellStyle name="Normal 2 2 2 2 2 2 2 2 6" xfId="16485"/>
    <cellStyle name="Normal 2 2 2 2 2 2 2 2 7" xfId="16490"/>
    <cellStyle name="Normal 2 2 2 2 2 2 2 2 8" xfId="16489"/>
    <cellStyle name="Normal 2 2 2 2 2 2 2 2 9" xfId="16475"/>
    <cellStyle name="Normal 2 2 2 2 2 2 2 3" xfId="8936"/>
    <cellStyle name="Normal 2 2 2 2 2 2 2 4" xfId="7726"/>
    <cellStyle name="Normal 2 2 2 2 2 2 2 5" xfId="18"/>
    <cellStyle name="Normal 2 2 2 2 2 2 2 6" xfId="16502"/>
    <cellStyle name="Normal 2 2 2 2 2 2 2 7" xfId="16471"/>
    <cellStyle name="Normal 2 2 2 2 2 2 2 8" xfId="3"/>
    <cellStyle name="Normal 2 2 2 2 2 2 2 9" xfId="20"/>
    <cellStyle name="Normal 2 2 2 2 2 2 3" xfId="13268"/>
    <cellStyle name="Normal 2 2 2 2 2 2 4" xfId="13143"/>
    <cellStyle name="Normal 2 2 2 2 2 2 5" xfId="10548"/>
    <cellStyle name="Normal 2 2 2 2 2 2 6" xfId="8937"/>
    <cellStyle name="Normal 2 2 2 2 2 2 7" xfId="7727"/>
    <cellStyle name="Normal 2 2 2 2 2 2 8" xfId="19"/>
    <cellStyle name="Normal 2 2 2 2 2 2 9" xfId="16472"/>
    <cellStyle name="Normal 2 2 2 2 2 3" xfId="15036"/>
    <cellStyle name="Normal 2 2 2 2 2 4" xfId="13822"/>
    <cellStyle name="Normal 2 2 2 2 2 5" xfId="14061"/>
    <cellStyle name="Normal 2 2 2 2 2 6" xfId="13634"/>
    <cellStyle name="Normal 2 2 2 2 2 7" xfId="13269"/>
    <cellStyle name="Normal 2 2 2 2 2 8" xfId="13307"/>
    <cellStyle name="Normal 2 2 2 2 2 9" xfId="10549"/>
    <cellStyle name="Normal 2 2 2 2 20" xfId="13835"/>
    <cellStyle name="Normal 2 2 2 2 21" xfId="14054"/>
    <cellStyle name="Normal 2 2 2 2 22" xfId="13548"/>
    <cellStyle name="Normal 2 2 2 2 23" xfId="13308"/>
    <cellStyle name="Normal 2 2 2 2 24" xfId="13161"/>
    <cellStyle name="Normal 2 2 2 2 25" xfId="12967"/>
    <cellStyle name="Normal 2 2 2 2 26" xfId="10556"/>
    <cellStyle name="Normal 2 2 2 2 27" xfId="8945"/>
    <cellStyle name="Normal 2 2 2 2 28" xfId="7729"/>
    <cellStyle name="Normal 2 2 2 2 29" xfId="22"/>
    <cellStyle name="Normal 2 2 2 2 3" xfId="15337"/>
    <cellStyle name="Normal 2 2 2 2 30" xfId="16496"/>
    <cellStyle name="Normal 2 2 2 2 31" xfId="10"/>
    <cellStyle name="Normal 2 2 2 2 32" xfId="7"/>
    <cellStyle name="Normal 2 2 2 2 33" xfId="16480"/>
    <cellStyle name="Normal 2 2 2 2 34" xfId="15"/>
    <cellStyle name="Normal 2 2 2 2 4" xfId="15335"/>
    <cellStyle name="Normal 2 2 2 2 5" xfId="15336"/>
    <cellStyle name="Normal 2 2 2 2 6" xfId="15338"/>
    <cellStyle name="Normal 2 2 2 2 7" xfId="15191"/>
    <cellStyle name="Normal 2 2 2 2 8" xfId="15269"/>
    <cellStyle name="Normal 2 2 2 2 9" xfId="15256"/>
    <cellStyle name="Normal 2 2 2 20" xfId="15568"/>
    <cellStyle name="Normal 2 2 2 21" xfId="14418"/>
    <cellStyle name="Normal 2 2 2 22" xfId="14269"/>
    <cellStyle name="Normal 2 2 2 23" xfId="14203"/>
    <cellStyle name="Normal 2 2 2 24" xfId="14159"/>
    <cellStyle name="Normal 2 2 2 25" xfId="13989"/>
    <cellStyle name="Normal 2 2 2 26" xfId="13598"/>
    <cellStyle name="Normal 2 2 2 27" xfId="13440"/>
    <cellStyle name="Normal 2 2 2 28" xfId="13309"/>
    <cellStyle name="Normal 2 2 2 29" xfId="13311"/>
    <cellStyle name="Normal 2 2 2 3" xfId="16245"/>
    <cellStyle name="Normal 2 2 2 3 2" xfId="15898"/>
    <cellStyle name="Normal 2 2 2 3 3" xfId="13313"/>
    <cellStyle name="Normal 2 2 2 3 4" xfId="13122"/>
    <cellStyle name="Normal 2 2 2 3 5" xfId="12995"/>
    <cellStyle name="Normal 2 2 2 30" xfId="13056"/>
    <cellStyle name="Normal 2 2 2 31" xfId="10575"/>
    <cellStyle name="Normal 2 2 2 32" xfId="8960"/>
    <cellStyle name="Normal 2 2 2 33" xfId="7730"/>
    <cellStyle name="Normal 2 2 2 34" xfId="23"/>
    <cellStyle name="Normal 2 2 2 35" xfId="16497"/>
    <cellStyle name="Normal 2 2 2 36" xfId="6"/>
    <cellStyle name="Normal 2 2 2 37" xfId="16484"/>
    <cellStyle name="Normal 2 2 2 38" xfId="16491"/>
    <cellStyle name="Normal 2 2 2 39" xfId="16500"/>
    <cellStyle name="Normal 2 2 2 4" xfId="16218"/>
    <cellStyle name="Normal 2 2 2 4 2" xfId="15627"/>
    <cellStyle name="Normal 2 2 2 4 2 2" xfId="15339"/>
    <cellStyle name="Normal 2 2 2 4 2 3" xfId="13249"/>
    <cellStyle name="Normal 2 2 2 4 2 4" xfId="13176"/>
    <cellStyle name="Normal 2 2 2 4 3" xfId="14906"/>
    <cellStyle name="Normal 2 2 2 4 4" xfId="13677"/>
    <cellStyle name="Normal 2 2 2 4 5" xfId="13464"/>
    <cellStyle name="Normal 2 2 2 4 6" xfId="13358"/>
    <cellStyle name="Normal 2 2 2 4 7" xfId="13284"/>
    <cellStyle name="Normal 2 2 2 4 8" xfId="13283"/>
    <cellStyle name="Normal 2 2 2 4 9" xfId="12820"/>
    <cellStyle name="Normal 2 2 2 5" xfId="16248"/>
    <cellStyle name="Normal 2 2 2 5 2" xfId="15642"/>
    <cellStyle name="Normal 2 2 2 5 3" xfId="13286"/>
    <cellStyle name="Normal 2 2 2 5 4" xfId="13134"/>
    <cellStyle name="Normal 2 2 2 5 5" xfId="13071"/>
    <cellStyle name="Normal 2 2 2 6" xfId="16215"/>
    <cellStyle name="Normal 2 2 2 6 2" xfId="15333"/>
    <cellStyle name="Normal 2 2 2 6 3" xfId="13248"/>
    <cellStyle name="Normal 2 2 2 6 4" xfId="13209"/>
    <cellStyle name="Normal 2 2 2 6 5" xfId="12819"/>
    <cellStyle name="Normal 2 2 2 7" xfId="16206"/>
    <cellStyle name="Normal 2 2 2 7 2" xfId="15330"/>
    <cellStyle name="Normal 2 2 2 7 3" xfId="13247"/>
    <cellStyle name="Normal 2 2 2 7 4" xfId="13159"/>
    <cellStyle name="Normal 2 2 2 7 5" xfId="12818"/>
    <cellStyle name="Normal 2 2 2 8" xfId="16204"/>
    <cellStyle name="Normal 2 2 2 8 2" xfId="15267"/>
    <cellStyle name="Normal 2 2 2 8 3" xfId="13237"/>
    <cellStyle name="Normal 2 2 2 8 4" xfId="13280"/>
    <cellStyle name="Normal 2 2 2 8 5" xfId="12811"/>
    <cellStyle name="Normal 2 2 2 9" xfId="16196"/>
    <cellStyle name="Normal 2 2 2 9 2" xfId="15227"/>
    <cellStyle name="Normal 2 2 2 9 3" xfId="13226"/>
    <cellStyle name="Normal 2 2 2 9 4" xfId="13181"/>
    <cellStyle name="Normal 2 2 2 9 5" xfId="12802"/>
    <cellStyle name="Normal 2 2 20" xfId="15313"/>
    <cellStyle name="Normal 2 2 21" xfId="15686"/>
    <cellStyle name="Normal 2 2 22" xfId="14419"/>
    <cellStyle name="Normal 2 2 23" xfId="14270"/>
    <cellStyle name="Normal 2 2 24" xfId="14204"/>
    <cellStyle name="Normal 2 2 25" xfId="14160"/>
    <cellStyle name="Normal 2 2 26" xfId="14002"/>
    <cellStyle name="Normal 2 2 27" xfId="13560"/>
    <cellStyle name="Normal 2 2 28" xfId="13429"/>
    <cellStyle name="Normal 2 2 29" xfId="13335"/>
    <cellStyle name="Normal 2 2 3" xfId="16226"/>
    <cellStyle name="Normal 2 2 3 2" xfId="15807"/>
    <cellStyle name="Normal 2 2 3 3" xfId="13303"/>
    <cellStyle name="Normal 2 2 3 4" xfId="13121"/>
    <cellStyle name="Normal 2 2 3 5" xfId="12906"/>
    <cellStyle name="Normal 2 2 30" xfId="13125"/>
    <cellStyle name="Normal 2 2 31" xfId="13069"/>
    <cellStyle name="Normal 2 2 32" xfId="10594"/>
    <cellStyle name="Normal 2 2 33" xfId="8974"/>
    <cellStyle name="Normal 2 2 34" xfId="7731"/>
    <cellStyle name="Normal 2 2 35" xfId="24"/>
    <cellStyle name="Normal 2 2 36" xfId="16498"/>
    <cellStyle name="Normal 2 2 37" xfId="16495"/>
    <cellStyle name="Normal 2 2 38" xfId="16470"/>
    <cellStyle name="Normal 2 2 39" xfId="5"/>
    <cellStyle name="Normal 2 2 4" xfId="16233"/>
    <cellStyle name="Normal 2 2 4 2" xfId="15880"/>
    <cellStyle name="Normal 2 2 4 3" xfId="13312"/>
    <cellStyle name="Normal 2 2 4 4" xfId="13235"/>
    <cellStyle name="Normal 2 2 4 5" xfId="12978"/>
    <cellStyle name="Normal 2 2 40" xfId="9"/>
    <cellStyle name="Normal 2 2 5" xfId="16227"/>
    <cellStyle name="Normal 2 2 5 2" xfId="15640"/>
    <cellStyle name="Normal 2 2 5 2 2" xfId="15363"/>
    <cellStyle name="Normal 2 2 5 2 3" xfId="13261"/>
    <cellStyle name="Normal 2 2 5 2 4" xfId="13171"/>
    <cellStyle name="Normal 2 2 5 3" xfId="14915"/>
    <cellStyle name="Normal 2 2 5 4" xfId="13699"/>
    <cellStyle name="Normal 2 2 5 5" xfId="13476"/>
    <cellStyle name="Normal 2 2 5 6" xfId="13362"/>
    <cellStyle name="Normal 2 2 5 7" xfId="13285"/>
    <cellStyle name="Normal 2 2 5 8" xfId="13263"/>
    <cellStyle name="Normal 2 2 5 9" xfId="12832"/>
    <cellStyle name="Normal 2 2 6" xfId="16232"/>
    <cellStyle name="Normal 2 2 6 2" xfId="15654"/>
    <cellStyle name="Normal 2 2 6 3" xfId="13292"/>
    <cellStyle name="Normal 2 2 6 4" xfId="13135"/>
    <cellStyle name="Normal 2 2 6 5" xfId="13077"/>
    <cellStyle name="Normal 2 2 7" xfId="16228"/>
    <cellStyle name="Normal 2 2 7 2" xfId="15360"/>
    <cellStyle name="Normal 2 2 7 3" xfId="13259"/>
    <cellStyle name="Normal 2 2 7 4" xfId="13325"/>
    <cellStyle name="Normal 2 2 7 5" xfId="12830"/>
    <cellStyle name="Normal 2 2 8" xfId="16231"/>
    <cellStyle name="Normal 2 2 8 2" xfId="15347"/>
    <cellStyle name="Normal 2 2 8 3" xfId="13251"/>
    <cellStyle name="Normal 2 2 8 4" xfId="13175"/>
    <cellStyle name="Normal 2 2 8 5" xfId="12821"/>
    <cellStyle name="Normal 2 2 9" xfId="16229"/>
    <cellStyle name="Normal 2 2 9 2" xfId="15231"/>
    <cellStyle name="Normal 2 2 9 3" xfId="13229"/>
    <cellStyle name="Normal 2 2 9 4" xfId="13178"/>
    <cellStyle name="Normal 2 2 9 5" xfId="12805"/>
    <cellStyle name="Normal 2 20" xfId="15304"/>
    <cellStyle name="Normal 2 21" xfId="15286"/>
    <cellStyle name="Normal 2 22" xfId="15312"/>
    <cellStyle name="Normal 2 23" xfId="15166"/>
    <cellStyle name="Normal 2 24" xfId="15620"/>
    <cellStyle name="Normal 2 25" xfId="14420"/>
    <cellStyle name="Normal 2 25 2" xfId="10413"/>
    <cellStyle name="Normal 2 25 2 2" xfId="3121"/>
    <cellStyle name="Normal 2 25 3" xfId="8826"/>
    <cellStyle name="Normal 2 25 3 2" xfId="1576"/>
    <cellStyle name="Normal 2 25 4" xfId="7724"/>
    <cellStyle name="Normal 2 25 4 2" xfId="524"/>
    <cellStyle name="Normal 2 25 5" xfId="6482"/>
    <cellStyle name="Normal 2 26" xfId="14271"/>
    <cellStyle name="Normal 2 26 2" xfId="10412"/>
    <cellStyle name="Normal 2 26 2 2" xfId="3120"/>
    <cellStyle name="Normal 2 26 3" xfId="8825"/>
    <cellStyle name="Normal 2 26 3 2" xfId="1575"/>
    <cellStyle name="Normal 2 26 4" xfId="7723"/>
    <cellStyle name="Normal 2 26 4 2" xfId="523"/>
    <cellStyle name="Normal 2 26 5" xfId="6455"/>
    <cellStyle name="Normal 2 27" xfId="14205"/>
    <cellStyle name="Normal 2 27 2" xfId="10411"/>
    <cellStyle name="Normal 2 27 2 2" xfId="3119"/>
    <cellStyle name="Normal 2 27 3" xfId="8824"/>
    <cellStyle name="Normal 2 27 3 2" xfId="1574"/>
    <cellStyle name="Normal 2 27 4" xfId="7722"/>
    <cellStyle name="Normal 2 27 4 2" xfId="522"/>
    <cellStyle name="Normal 2 27 5" xfId="6435"/>
    <cellStyle name="Normal 2 28" xfId="14161"/>
    <cellStyle name="Normal 2 28 2" xfId="10410"/>
    <cellStyle name="Normal 2 28 2 2" xfId="3118"/>
    <cellStyle name="Normal 2 28 3" xfId="8823"/>
    <cellStyle name="Normal 2 28 3 2" xfId="1573"/>
    <cellStyle name="Normal 2 28 4" xfId="7721"/>
    <cellStyle name="Normal 2 28 4 2" xfId="521"/>
    <cellStyle name="Normal 2 28 5" xfId="6423"/>
    <cellStyle name="Normal 2 29" xfId="14100"/>
    <cellStyle name="Normal 2 3" xfId="16286"/>
    <cellStyle name="Normal 2 3 2" xfId="15998"/>
    <cellStyle name="Normal 2 3 2 2" xfId="14417"/>
    <cellStyle name="Normal 2 3 2 3" xfId="13170"/>
    <cellStyle name="Normal 2 3 2 4" xfId="13129"/>
    <cellStyle name="Normal 2 3 3" xfId="14268"/>
    <cellStyle name="Normal 2 3 4" xfId="14202"/>
    <cellStyle name="Normal 2 3 5" xfId="14158"/>
    <cellStyle name="Normal 2 3 6" xfId="13330"/>
    <cellStyle name="Normal 2 3 7" xfId="13156"/>
    <cellStyle name="Normal 2 3 8" xfId="13048"/>
    <cellStyle name="Normal 2 30" xfId="13918"/>
    <cellStyle name="Normal 2 31" xfId="13664"/>
    <cellStyle name="Normal 2 32" xfId="13336"/>
    <cellStyle name="Normal 2 33" xfId="13147"/>
    <cellStyle name="Normal 2 34" xfId="13095"/>
    <cellStyle name="Normal 2 34 2" xfId="8806"/>
    <cellStyle name="Normal 2 34 3" xfId="7720"/>
    <cellStyle name="Normal 2 35" xfId="12785"/>
    <cellStyle name="Normal 2 36" xfId="7246"/>
    <cellStyle name="Normal 2 37" xfId="26"/>
    <cellStyle name="Normal 2 38" xfId="14"/>
    <cellStyle name="Normal 2 39" xfId="16478"/>
    <cellStyle name="Normal 2 4" xfId="16252"/>
    <cellStyle name="Normal 2 4 2" xfId="15969"/>
    <cellStyle name="Normal 2 4 3" xfId="13326"/>
    <cellStyle name="Normal 2 4 4" xfId="13136"/>
    <cellStyle name="Normal 2 4 5" xfId="13033"/>
    <cellStyle name="Normal 2 40" xfId="16493"/>
    <cellStyle name="Normal 2 41" xfId="16488"/>
    <cellStyle name="Normal 2 42" xfId="16499"/>
    <cellStyle name="Normal 2 5" xfId="16237"/>
    <cellStyle name="Normal 2 5 2" xfId="15920"/>
    <cellStyle name="Normal 2 5 3" xfId="13318"/>
    <cellStyle name="Normal 2 5 4" xfId="13124"/>
    <cellStyle name="Normal 2 5 5" xfId="13015"/>
    <cellStyle name="Normal 2 6" xfId="16236"/>
    <cellStyle name="Normal 2 6 2" xfId="15808"/>
    <cellStyle name="Normal 2 6 3" xfId="13304"/>
    <cellStyle name="Normal 2 6 4" xfId="13199"/>
    <cellStyle name="Normal 2 6 5" xfId="12907"/>
    <cellStyle name="Normal 2 7" xfId="16224"/>
    <cellStyle name="Normal 2 7 2" xfId="15707"/>
    <cellStyle name="Normal 2 7 2 2" xfId="15364"/>
    <cellStyle name="Normal 2 7 2 3" xfId="13262"/>
    <cellStyle name="Normal 2 7 2 4" xfId="13164"/>
    <cellStyle name="Normal 2 7 3" xfId="14916"/>
    <cellStyle name="Normal 2 7 4" xfId="13700"/>
    <cellStyle name="Normal 2 7 5" xfId="13477"/>
    <cellStyle name="Normal 2 7 6" xfId="13363"/>
    <cellStyle name="Normal 2 7 7" xfId="13298"/>
    <cellStyle name="Normal 2 7 8" xfId="13126"/>
    <cellStyle name="Normal 2 7 9" xfId="12833"/>
    <cellStyle name="Normal 2 8" xfId="16251"/>
    <cellStyle name="Normal 2 8 2" xfId="15353"/>
    <cellStyle name="Normal 2 8 3" xfId="13253"/>
    <cellStyle name="Normal 2 8 4" xfId="13271"/>
    <cellStyle name="Normal 2 8 5" xfId="12823"/>
    <cellStyle name="Normal 2 9" xfId="16214"/>
    <cellStyle name="Normal 2 9 2" xfId="15359"/>
    <cellStyle name="Normal 2 9 3" xfId="13258"/>
    <cellStyle name="Normal 2 9 4" xfId="13173"/>
    <cellStyle name="Normal 2 9 5" xfId="12829"/>
    <cellStyle name="Normal 20" xfId="16422"/>
    <cellStyle name="Normal 20 2" xfId="16348"/>
    <cellStyle name="Normal 202" xfId="16505"/>
    <cellStyle name="Normal 203" xfId="16504"/>
    <cellStyle name="Normal 204" xfId="16506"/>
    <cellStyle name="Normal 21" xfId="16421"/>
    <cellStyle name="Normal 21 2" xfId="16349"/>
    <cellStyle name="Normal 22" xfId="16420"/>
    <cellStyle name="Normal 22 2" xfId="16350"/>
    <cellStyle name="Normal 23" xfId="16419"/>
    <cellStyle name="Normal 23 2" xfId="16351"/>
    <cellStyle name="Normal 24 2" xfId="16352"/>
    <cellStyle name="Normal 25 2" xfId="16353"/>
    <cellStyle name="Normal 26" xfId="16418"/>
    <cellStyle name="Normal 26 2" xfId="16354"/>
    <cellStyle name="Normal 27" xfId="16417"/>
    <cellStyle name="Normal 27 10" xfId="13168"/>
    <cellStyle name="Normal 27 10 2" xfId="10348"/>
    <cellStyle name="Normal 27 10 2 2" xfId="3056"/>
    <cellStyle name="Normal 27 10 3" xfId="8772"/>
    <cellStyle name="Normal 27 10 3 2" xfId="1523"/>
    <cellStyle name="Normal 27 10 4" xfId="7719"/>
    <cellStyle name="Normal 27 10 4 2" xfId="520"/>
    <cellStyle name="Normal 27 10 5" xfId="5701"/>
    <cellStyle name="Normal 27 11" xfId="13047"/>
    <cellStyle name="Normal 27 11 2" xfId="10347"/>
    <cellStyle name="Normal 27 11 2 2" xfId="3055"/>
    <cellStyle name="Normal 27 11 3" xfId="8771"/>
    <cellStyle name="Normal 27 11 3 2" xfId="1522"/>
    <cellStyle name="Normal 27 11 4" xfId="7718"/>
    <cellStyle name="Normal 27 11 4 2" xfId="519"/>
    <cellStyle name="Normal 27 11 5" xfId="5659"/>
    <cellStyle name="Normal 27 2" xfId="16355"/>
    <cellStyle name="Normal 27 2 10" xfId="7717"/>
    <cellStyle name="Normal 27 2 10 2" xfId="518"/>
    <cellStyle name="Normal 27 2 2" xfId="15997"/>
    <cellStyle name="Normal 27 2 2 2" xfId="10345"/>
    <cellStyle name="Normal 27 2 2 2 2" xfId="3053"/>
    <cellStyle name="Normal 27 2 2 3" xfId="8769"/>
    <cellStyle name="Normal 27 2 2 3 2" xfId="1520"/>
    <cellStyle name="Normal 27 2 2 4" xfId="7716"/>
    <cellStyle name="Normal 27 2 2 4 2" xfId="517"/>
    <cellStyle name="Normal 27 2 2 5" xfId="7191"/>
    <cellStyle name="Normal 27 2 3" xfId="15032"/>
    <cellStyle name="Normal 27 2 3 2" xfId="10344"/>
    <cellStyle name="Normal 27 2 3 2 2" xfId="3052"/>
    <cellStyle name="Normal 27 2 3 3" xfId="8768"/>
    <cellStyle name="Normal 27 2 3 3 2" xfId="1519"/>
    <cellStyle name="Normal 27 2 3 4" xfId="7715"/>
    <cellStyle name="Normal 27 2 3 4 2" xfId="516"/>
    <cellStyle name="Normal 27 2 3 5" xfId="6650"/>
    <cellStyle name="Normal 27 2 4" xfId="13818"/>
    <cellStyle name="Normal 27 2 4 2" xfId="10343"/>
    <cellStyle name="Normal 27 2 4 2 2" xfId="3051"/>
    <cellStyle name="Normal 27 2 4 3" xfId="8767"/>
    <cellStyle name="Normal 27 2 4 3 2" xfId="1518"/>
    <cellStyle name="Normal 27 2 4 4" xfId="7714"/>
    <cellStyle name="Normal 27 2 4 4 2" xfId="515"/>
    <cellStyle name="Normal 27 2 4 5" xfId="6125"/>
    <cellStyle name="Normal 27 2 5" xfId="14063"/>
    <cellStyle name="Normal 27 2 5 2" xfId="10342"/>
    <cellStyle name="Normal 27 2 5 2 2" xfId="3050"/>
    <cellStyle name="Normal 27 2 5 3" xfId="8766"/>
    <cellStyle name="Normal 27 2 5 3 2" xfId="1517"/>
    <cellStyle name="Normal 27 2 5 4" xfId="7713"/>
    <cellStyle name="Normal 27 2 5 4 2" xfId="514"/>
    <cellStyle name="Normal 27 2 5 5" xfId="6344"/>
    <cellStyle name="Normal 27 2 6" xfId="13567"/>
    <cellStyle name="Normal 27 2 6 2" xfId="10341"/>
    <cellStyle name="Normal 27 2 6 2 2" xfId="3049"/>
    <cellStyle name="Normal 27 2 6 3" xfId="8765"/>
    <cellStyle name="Normal 27 2 6 3 2" xfId="1516"/>
    <cellStyle name="Normal 27 2 6 4" xfId="7712"/>
    <cellStyle name="Normal 27 2 6 4 2" xfId="513"/>
    <cellStyle name="Normal 27 2 6 5" xfId="5893"/>
    <cellStyle name="Normal 27 2 7" xfId="12951"/>
    <cellStyle name="Normal 27 2 7 2" xfId="10340"/>
    <cellStyle name="Normal 27 2 7 2 2" xfId="3048"/>
    <cellStyle name="Normal 27 2 7 3" xfId="8764"/>
    <cellStyle name="Normal 27 2 7 3 2" xfId="1515"/>
    <cellStyle name="Normal 27 2 7 4" xfId="7711"/>
    <cellStyle name="Normal 27 2 7 4 2" xfId="512"/>
    <cellStyle name="Normal 27 2 7 5" xfId="5573"/>
    <cellStyle name="Normal 27 2 8" xfId="10346"/>
    <cellStyle name="Normal 27 2 8 2" xfId="3054"/>
    <cellStyle name="Normal 27 2 9" xfId="8770"/>
    <cellStyle name="Normal 27 2 9 2" xfId="1521"/>
    <cellStyle name="Normal 27 3" xfId="15887"/>
    <cellStyle name="Normal 27 3 10" xfId="7710"/>
    <cellStyle name="Normal 27 3 10 2" xfId="511"/>
    <cellStyle name="Normal 27 3 11" xfId="7137"/>
    <cellStyle name="Normal 27 3 2" xfId="15511"/>
    <cellStyle name="Normal 27 3 2 2" xfId="10338"/>
    <cellStyle name="Normal 27 3 2 2 2" xfId="3046"/>
    <cellStyle name="Normal 27 3 2 3" xfId="8762"/>
    <cellStyle name="Normal 27 3 2 3 2" xfId="1513"/>
    <cellStyle name="Normal 27 3 2 4" xfId="7709"/>
    <cellStyle name="Normal 27 3 2 4 2" xfId="510"/>
    <cellStyle name="Normal 27 3 2 5" xfId="6876"/>
    <cellStyle name="Normal 27 3 3" xfId="15070"/>
    <cellStyle name="Normal 27 3 3 2" xfId="10337"/>
    <cellStyle name="Normal 27 3 3 2 2" xfId="3045"/>
    <cellStyle name="Normal 27 3 3 3" xfId="8761"/>
    <cellStyle name="Normal 27 3 3 3 2" xfId="1512"/>
    <cellStyle name="Normal 27 3 3 4" xfId="7708"/>
    <cellStyle name="Normal 27 3 3 4 2" xfId="509"/>
    <cellStyle name="Normal 27 3 3 5" xfId="6681"/>
    <cellStyle name="Normal 27 3 4" xfId="13857"/>
    <cellStyle name="Normal 27 3 4 2" xfId="10336"/>
    <cellStyle name="Normal 27 3 4 2 2" xfId="3044"/>
    <cellStyle name="Normal 27 3 4 3" xfId="8760"/>
    <cellStyle name="Normal 27 3 4 3 2" xfId="1511"/>
    <cellStyle name="Normal 27 3 4 4" xfId="7707"/>
    <cellStyle name="Normal 27 3 4 4 2" xfId="508"/>
    <cellStyle name="Normal 27 3 4 5" xfId="6162"/>
    <cellStyle name="Normal 27 3 5" xfId="14134"/>
    <cellStyle name="Normal 27 3 5 2" xfId="10335"/>
    <cellStyle name="Normal 27 3 5 2 2" xfId="3043"/>
    <cellStyle name="Normal 27 3 5 3" xfId="8759"/>
    <cellStyle name="Normal 27 3 5 3 2" xfId="1510"/>
    <cellStyle name="Normal 27 3 5 4" xfId="7706"/>
    <cellStyle name="Normal 27 3 5 4 2" xfId="507"/>
    <cellStyle name="Normal 27 3 5 5" xfId="6414"/>
    <cellStyle name="Normal 27 3 6" xfId="14024"/>
    <cellStyle name="Normal 27 3 6 2" xfId="10334"/>
    <cellStyle name="Normal 27 3 6 2 2" xfId="3042"/>
    <cellStyle name="Normal 27 3 6 3" xfId="8758"/>
    <cellStyle name="Normal 27 3 6 3 2" xfId="1509"/>
    <cellStyle name="Normal 27 3 6 4" xfId="7705"/>
    <cellStyle name="Normal 27 3 6 4 2" xfId="506"/>
    <cellStyle name="Normal 27 3 6 5" xfId="6309"/>
    <cellStyle name="Normal 27 3 7" xfId="12985"/>
    <cellStyle name="Normal 27 3 7 2" xfId="10333"/>
    <cellStyle name="Normal 27 3 7 2 2" xfId="3041"/>
    <cellStyle name="Normal 27 3 7 3" xfId="8757"/>
    <cellStyle name="Normal 27 3 7 3 2" xfId="1508"/>
    <cellStyle name="Normal 27 3 7 4" xfId="7704"/>
    <cellStyle name="Normal 27 3 7 4 2" xfId="505"/>
    <cellStyle name="Normal 27 3 7 5" xfId="5604"/>
    <cellStyle name="Normal 27 3 8" xfId="10339"/>
    <cellStyle name="Normal 27 3 8 2" xfId="3047"/>
    <cellStyle name="Normal 27 3 9" xfId="8763"/>
    <cellStyle name="Normal 27 3 9 2" xfId="1514"/>
    <cellStyle name="Normal 27 4" xfId="15599"/>
    <cellStyle name="Normal 27 4 2" xfId="10332"/>
    <cellStyle name="Normal 27 4 2 2" xfId="3040"/>
    <cellStyle name="Normal 27 4 3" xfId="8756"/>
    <cellStyle name="Normal 27 4 3 2" xfId="1507"/>
    <cellStyle name="Normal 27 4 4" xfId="7703"/>
    <cellStyle name="Normal 27 4 4 2" xfId="504"/>
    <cellStyle name="Normal 27 4 5" xfId="6942"/>
    <cellStyle name="Normal 27 5" xfId="15706"/>
    <cellStyle name="Normal 27 5 2" xfId="10331"/>
    <cellStyle name="Normal 27 5 2 2" xfId="3039"/>
    <cellStyle name="Normal 27 5 3" xfId="8755"/>
    <cellStyle name="Normal 27 5 3 2" xfId="1506"/>
    <cellStyle name="Normal 27 5 4" xfId="7702"/>
    <cellStyle name="Normal 27 5 4 2" xfId="503"/>
    <cellStyle name="Normal 27 5 5" xfId="6976"/>
    <cellStyle name="Normal 27 6" xfId="13964"/>
    <cellStyle name="Normal 27 6 2" xfId="10330"/>
    <cellStyle name="Normal 27 6 2 2" xfId="3038"/>
    <cellStyle name="Normal 27 6 3" xfId="8754"/>
    <cellStyle name="Normal 27 6 3 2" xfId="1505"/>
    <cellStyle name="Normal 27 6 4" xfId="7701"/>
    <cellStyle name="Normal 27 6 4 2" xfId="502"/>
    <cellStyle name="Normal 27 6 5" xfId="6265"/>
    <cellStyle name="Normal 27 7" xfId="13981"/>
    <cellStyle name="Normal 27 7 2" xfId="10329"/>
    <cellStyle name="Normal 27 7 2 2" xfId="3037"/>
    <cellStyle name="Normal 27 7 3" xfId="8753"/>
    <cellStyle name="Normal 27 7 3 2" xfId="1504"/>
    <cellStyle name="Normal 27 7 4" xfId="7700"/>
    <cellStyle name="Normal 27 7 4 2" xfId="501"/>
    <cellStyle name="Normal 27 7 5" xfId="6276"/>
    <cellStyle name="Normal 27 8" xfId="13652"/>
    <cellStyle name="Normal 27 8 2" xfId="10328"/>
    <cellStyle name="Normal 27 8 2 2" xfId="3036"/>
    <cellStyle name="Normal 27 8 3" xfId="8752"/>
    <cellStyle name="Normal 27 8 3 2" xfId="1503"/>
    <cellStyle name="Normal 27 8 4" xfId="7699"/>
    <cellStyle name="Normal 27 8 4 2" xfId="500"/>
    <cellStyle name="Normal 27 8 5" xfId="5970"/>
    <cellStyle name="Normal 27 9" xfId="13329"/>
    <cellStyle name="Normal 27 9 2" xfId="10327"/>
    <cellStyle name="Normal 27 9 2 2" xfId="3035"/>
    <cellStyle name="Normal 27 9 3" xfId="8751"/>
    <cellStyle name="Normal 27 9 3 2" xfId="1502"/>
    <cellStyle name="Normal 27 9 4" xfId="7698"/>
    <cellStyle name="Normal 27 9 4 2" xfId="499"/>
    <cellStyle name="Normal 27 9 5" xfId="5715"/>
    <cellStyle name="Normal 28" xfId="16416"/>
    <cellStyle name="Normal 28 2" xfId="16356"/>
    <cellStyle name="Normal 28 2 2" xfId="15984"/>
    <cellStyle name="Normal 28 3" xfId="13327"/>
    <cellStyle name="Normal 28 4" xfId="13270"/>
    <cellStyle name="Normal 28 5" xfId="13046"/>
    <cellStyle name="Normal 29" xfId="16415"/>
    <cellStyle name="Normal 29 10" xfId="13204"/>
    <cellStyle name="Normal 29 10 2" xfId="10320"/>
    <cellStyle name="Normal 29 10 2 2" xfId="3028"/>
    <cellStyle name="Normal 29 10 3" xfId="8744"/>
    <cellStyle name="Normal 29 10 3 2" xfId="1495"/>
    <cellStyle name="Normal 29 10 4" xfId="7697"/>
    <cellStyle name="Normal 29 10 4 2" xfId="498"/>
    <cellStyle name="Normal 29 10 5" xfId="5703"/>
    <cellStyle name="Normal 29 11" xfId="13028"/>
    <cellStyle name="Normal 29 11 2" xfId="10319"/>
    <cellStyle name="Normal 29 11 2 2" xfId="3027"/>
    <cellStyle name="Normal 29 11 3" xfId="8743"/>
    <cellStyle name="Normal 29 11 3 2" xfId="1494"/>
    <cellStyle name="Normal 29 11 4" xfId="7696"/>
    <cellStyle name="Normal 29 11 4 2" xfId="497"/>
    <cellStyle name="Normal 29 11 5" xfId="5643"/>
    <cellStyle name="Normal 29 2" xfId="16357"/>
    <cellStyle name="Normal 29 2 10" xfId="7695"/>
    <cellStyle name="Normal 29 2 10 2" xfId="496"/>
    <cellStyle name="Normal 29 2 2" xfId="15933"/>
    <cellStyle name="Normal 29 2 2 2" xfId="10317"/>
    <cellStyle name="Normal 29 2 2 2 2" xfId="3025"/>
    <cellStyle name="Normal 29 2 2 3" xfId="8741"/>
    <cellStyle name="Normal 29 2 2 3 2" xfId="1492"/>
    <cellStyle name="Normal 29 2 2 4" xfId="7694"/>
    <cellStyle name="Normal 29 2 2 4 2" xfId="495"/>
    <cellStyle name="Normal 29 2 2 5" xfId="7175"/>
    <cellStyle name="Normal 29 2 3" xfId="15004"/>
    <cellStyle name="Normal 29 2 3 2" xfId="10316"/>
    <cellStyle name="Normal 29 2 3 2 2" xfId="3024"/>
    <cellStyle name="Normal 29 2 3 3" xfId="8740"/>
    <cellStyle name="Normal 29 2 3 3 2" xfId="1491"/>
    <cellStyle name="Normal 29 2 3 4" xfId="7693"/>
    <cellStyle name="Normal 29 2 3 4 2" xfId="494"/>
    <cellStyle name="Normal 29 2 3 5" xfId="6622"/>
    <cellStyle name="Normal 29 2 4" xfId="13790"/>
    <cellStyle name="Normal 29 2 4 2" xfId="10315"/>
    <cellStyle name="Normal 29 2 4 2 2" xfId="3023"/>
    <cellStyle name="Normal 29 2 4 3" xfId="8739"/>
    <cellStyle name="Normal 29 2 4 3 2" xfId="1490"/>
    <cellStyle name="Normal 29 2 4 4" xfId="7692"/>
    <cellStyle name="Normal 29 2 4 4 2" xfId="493"/>
    <cellStyle name="Normal 29 2 4 5" xfId="6097"/>
    <cellStyle name="Normal 29 2 5" xfId="14077"/>
    <cellStyle name="Normal 29 2 5 2" xfId="10314"/>
    <cellStyle name="Normal 29 2 5 2 2" xfId="3022"/>
    <cellStyle name="Normal 29 2 5 3" xfId="8738"/>
    <cellStyle name="Normal 29 2 5 3 2" xfId="1489"/>
    <cellStyle name="Normal 29 2 5 4" xfId="7691"/>
    <cellStyle name="Normal 29 2 5 4 2" xfId="492"/>
    <cellStyle name="Normal 29 2 5 5" xfId="6358"/>
    <cellStyle name="Normal 29 2 6" xfId="13611"/>
    <cellStyle name="Normal 29 2 6 2" xfId="10313"/>
    <cellStyle name="Normal 29 2 6 2 2" xfId="3021"/>
    <cellStyle name="Normal 29 2 6 3" xfId="8737"/>
    <cellStyle name="Normal 29 2 6 3 2" xfId="1488"/>
    <cellStyle name="Normal 29 2 6 4" xfId="7690"/>
    <cellStyle name="Normal 29 2 6 4 2" xfId="491"/>
    <cellStyle name="Normal 29 2 6 5" xfId="5931"/>
    <cellStyle name="Normal 29 2 7" xfId="12923"/>
    <cellStyle name="Normal 29 2 7 2" xfId="10312"/>
    <cellStyle name="Normal 29 2 7 2 2" xfId="3020"/>
    <cellStyle name="Normal 29 2 7 3" xfId="8736"/>
    <cellStyle name="Normal 29 2 7 3 2" xfId="1487"/>
    <cellStyle name="Normal 29 2 7 4" xfId="7689"/>
    <cellStyle name="Normal 29 2 7 4 2" xfId="490"/>
    <cellStyle name="Normal 29 2 7 5" xfId="5545"/>
    <cellStyle name="Normal 29 2 8" xfId="10318"/>
    <cellStyle name="Normal 29 2 8 2" xfId="3026"/>
    <cellStyle name="Normal 29 2 9" xfId="8742"/>
    <cellStyle name="Normal 29 2 9 2" xfId="1493"/>
    <cellStyle name="Normal 29 3" xfId="15792"/>
    <cellStyle name="Normal 29 3 10" xfId="7688"/>
    <cellStyle name="Normal 29 3 10 2" xfId="489"/>
    <cellStyle name="Normal 29 3 11" xfId="7052"/>
    <cellStyle name="Normal 29 3 2" xfId="15419"/>
    <cellStyle name="Normal 29 3 2 2" xfId="10310"/>
    <cellStyle name="Normal 29 3 2 2 2" xfId="3018"/>
    <cellStyle name="Normal 29 3 2 3" xfId="8734"/>
    <cellStyle name="Normal 29 3 2 3 2" xfId="1485"/>
    <cellStyle name="Normal 29 3 2 4" xfId="7687"/>
    <cellStyle name="Normal 29 3 2 4 2" xfId="488"/>
    <cellStyle name="Normal 29 3 2 5" xfId="6790"/>
    <cellStyle name="Normal 29 3 3" xfId="14974"/>
    <cellStyle name="Normal 29 3 3 2" xfId="10309"/>
    <cellStyle name="Normal 29 3 3 2 2" xfId="3017"/>
    <cellStyle name="Normal 29 3 3 3" xfId="8733"/>
    <cellStyle name="Normal 29 3 3 3 2" xfId="1484"/>
    <cellStyle name="Normal 29 3 3 4" xfId="7686"/>
    <cellStyle name="Normal 29 3 3 4 2" xfId="487"/>
    <cellStyle name="Normal 29 3 3 5" xfId="6592"/>
    <cellStyle name="Normal 29 3 4" xfId="13758"/>
    <cellStyle name="Normal 29 3 4 2" xfId="10308"/>
    <cellStyle name="Normal 29 3 4 2 2" xfId="3016"/>
    <cellStyle name="Normal 29 3 4 3" xfId="8732"/>
    <cellStyle name="Normal 29 3 4 3 2" xfId="1483"/>
    <cellStyle name="Normal 29 3 4 4" xfId="7685"/>
    <cellStyle name="Normal 29 3 4 4 2" xfId="486"/>
    <cellStyle name="Normal 29 3 4 5" xfId="6065"/>
    <cellStyle name="Normal 29 3 5" xfId="14098"/>
    <cellStyle name="Normal 29 3 5 2" xfId="10307"/>
    <cellStyle name="Normal 29 3 5 2 2" xfId="3015"/>
    <cellStyle name="Normal 29 3 5 3" xfId="8731"/>
    <cellStyle name="Normal 29 3 5 3 2" xfId="1482"/>
    <cellStyle name="Normal 29 3 5 4" xfId="7684"/>
    <cellStyle name="Normal 29 3 5 4 2" xfId="485"/>
    <cellStyle name="Normal 29 3 5 5" xfId="6379"/>
    <cellStyle name="Normal 29 3 6" xfId="13649"/>
    <cellStyle name="Normal 29 3 6 2" xfId="10306"/>
    <cellStyle name="Normal 29 3 6 2 2" xfId="3014"/>
    <cellStyle name="Normal 29 3 6 3" xfId="8730"/>
    <cellStyle name="Normal 29 3 6 3 2" xfId="1481"/>
    <cellStyle name="Normal 29 3 6 4" xfId="7683"/>
    <cellStyle name="Normal 29 3 6 4 2" xfId="484"/>
    <cellStyle name="Normal 29 3 6 5" xfId="5967"/>
    <cellStyle name="Normal 29 3 7" xfId="12891"/>
    <cellStyle name="Normal 29 3 7 2" xfId="10305"/>
    <cellStyle name="Normal 29 3 7 2 2" xfId="3013"/>
    <cellStyle name="Normal 29 3 7 3" xfId="8729"/>
    <cellStyle name="Normal 29 3 7 3 2" xfId="1480"/>
    <cellStyle name="Normal 29 3 7 4" xfId="7682"/>
    <cellStyle name="Normal 29 3 7 4 2" xfId="483"/>
    <cellStyle name="Normal 29 3 7 5" xfId="5515"/>
    <cellStyle name="Normal 29 3 8" xfId="10311"/>
    <cellStyle name="Normal 29 3 8 2" xfId="3019"/>
    <cellStyle name="Normal 29 3 9" xfId="8735"/>
    <cellStyle name="Normal 29 3 9 2" xfId="1486"/>
    <cellStyle name="Normal 29 4" xfId="15555"/>
    <cellStyle name="Normal 29 4 2" xfId="10304"/>
    <cellStyle name="Normal 29 4 2 2" xfId="3012"/>
    <cellStyle name="Normal 29 4 3" xfId="8728"/>
    <cellStyle name="Normal 29 4 3 2" xfId="1479"/>
    <cellStyle name="Normal 29 4 4" xfId="7681"/>
    <cellStyle name="Normal 29 4 4 2" xfId="482"/>
    <cellStyle name="Normal 29 4 5" xfId="6918"/>
    <cellStyle name="Normal 29 5" xfId="15113"/>
    <cellStyle name="Normal 29 5 2" xfId="10303"/>
    <cellStyle name="Normal 29 5 2 2" xfId="3011"/>
    <cellStyle name="Normal 29 5 3" xfId="8727"/>
    <cellStyle name="Normal 29 5 3 2" xfId="1478"/>
    <cellStyle name="Normal 29 5 4" xfId="7680"/>
    <cellStyle name="Normal 29 5 4 2" xfId="481"/>
    <cellStyle name="Normal 29 5 5" xfId="6720"/>
    <cellStyle name="Normal 29 6" xfId="13904"/>
    <cellStyle name="Normal 29 6 2" xfId="10302"/>
    <cellStyle name="Normal 29 6 2 2" xfId="3010"/>
    <cellStyle name="Normal 29 6 3" xfId="8726"/>
    <cellStyle name="Normal 29 6 3 2" xfId="1477"/>
    <cellStyle name="Normal 29 6 4" xfId="7679"/>
    <cellStyle name="Normal 29 6 4 2" xfId="480"/>
    <cellStyle name="Normal 29 6 5" xfId="6209"/>
    <cellStyle name="Normal 29 7" xfId="13659"/>
    <cellStyle name="Normal 29 7 2" xfId="10301"/>
    <cellStyle name="Normal 29 7 2 2" xfId="3009"/>
    <cellStyle name="Normal 29 7 3" xfId="8725"/>
    <cellStyle name="Normal 29 7 3 2" xfId="1476"/>
    <cellStyle name="Normal 29 7 4" xfId="7678"/>
    <cellStyle name="Normal 29 7 4 2" xfId="479"/>
    <cellStyle name="Normal 29 7 5" xfId="5977"/>
    <cellStyle name="Normal 29 8" xfId="13457"/>
    <cellStyle name="Normal 29 8 2" xfId="10300"/>
    <cellStyle name="Normal 29 8 2 2" xfId="3008"/>
    <cellStyle name="Normal 29 8 3" xfId="8724"/>
    <cellStyle name="Normal 29 8 3 2" xfId="1475"/>
    <cellStyle name="Normal 29 8 4" xfId="7677"/>
    <cellStyle name="Normal 29 8 4 2" xfId="478"/>
    <cellStyle name="Normal 29 8 5" xfId="5799"/>
    <cellStyle name="Normal 29 9" xfId="13319"/>
    <cellStyle name="Normal 29 9 2" xfId="10299"/>
    <cellStyle name="Normal 29 9 2 2" xfId="3007"/>
    <cellStyle name="Normal 29 9 3" xfId="8723"/>
    <cellStyle name="Normal 29 9 3 2" xfId="1474"/>
    <cellStyle name="Normal 29 9 4" xfId="7676"/>
    <cellStyle name="Normal 29 9 4 2" xfId="477"/>
    <cellStyle name="Normal 29 9 5" xfId="5713"/>
    <cellStyle name="Normal 3" xfId="16436"/>
    <cellStyle name="Normal 3 10" xfId="16136"/>
    <cellStyle name="Normal 3 10 2" xfId="15211"/>
    <cellStyle name="Normal 3 10 3" xfId="13223"/>
    <cellStyle name="Normal 3 10 4" xfId="13183"/>
    <cellStyle name="Normal 3 10 5" xfId="12799"/>
    <cellStyle name="Normal 3 10 6" xfId="10297"/>
    <cellStyle name="Normal 3 10 7" xfId="8721"/>
    <cellStyle name="Normal 3 10 8" xfId="7675"/>
    <cellStyle name="Normal 3 11" xfId="16001"/>
    <cellStyle name="Normal 3 12" xfId="15178"/>
    <cellStyle name="Normal 3 13" xfId="15259"/>
    <cellStyle name="Normal 3 14" xfId="15274"/>
    <cellStyle name="Normal 3 15" xfId="15222"/>
    <cellStyle name="Normal 3 16" xfId="15228"/>
    <cellStyle name="Normal 3 17" xfId="15281"/>
    <cellStyle name="Normal 3 18" xfId="15301"/>
    <cellStyle name="Normal 3 19" xfId="15298"/>
    <cellStyle name="Normal 3 2" xfId="16331"/>
    <cellStyle name="Normal 3 2 10" xfId="15235"/>
    <cellStyle name="Normal 3 2 11" xfId="15254"/>
    <cellStyle name="Normal 3 2 12" xfId="15320"/>
    <cellStyle name="Normal 3 2 13" xfId="15279"/>
    <cellStyle name="Normal 3 2 14" xfId="15233"/>
    <cellStyle name="Normal 3 2 15" xfId="15216"/>
    <cellStyle name="Normal 3 2 16" xfId="15311"/>
    <cellStyle name="Normal 3 2 17" xfId="15291"/>
    <cellStyle name="Normal 3 2 18" xfId="15303"/>
    <cellStyle name="Normal 3 2 19" xfId="15163"/>
    <cellStyle name="Normal 3 2 2" xfId="16289"/>
    <cellStyle name="Normal 3 2 2 2" xfId="16287"/>
    <cellStyle name="Normal 3 2 2 2 2" xfId="15622"/>
    <cellStyle name="Normal 3 2 2 2 2 2" xfId="15602"/>
    <cellStyle name="Normal 3 2 2 2 3" xfId="13275"/>
    <cellStyle name="Normal 3 2 2 2 4" xfId="13148"/>
    <cellStyle name="Normal 3 2 2 3" xfId="15560"/>
    <cellStyle name="Normal 3 2 2 4" xfId="13967"/>
    <cellStyle name="Normal 3 2 2 5" xfId="13965"/>
    <cellStyle name="Normal 3 2 2 6" xfId="13982"/>
    <cellStyle name="Normal 3 2 2 7" xfId="13281"/>
    <cellStyle name="Normal 3 2 2 8" xfId="13266"/>
    <cellStyle name="Normal 3 2 20" xfId="15595"/>
    <cellStyle name="Normal 3 2 21" xfId="13983"/>
    <cellStyle name="Normal 3 2 22" xfId="13692"/>
    <cellStyle name="Normal 3 2 23" xfId="13472"/>
    <cellStyle name="Normal 3 2 24" xfId="13331"/>
    <cellStyle name="Normal 3 2 25" xfId="13149"/>
    <cellStyle name="Normal 3 2 26" xfId="12782"/>
    <cellStyle name="Normal 3 2 3" xfId="16270"/>
    <cellStyle name="Normal 3 2 4" xfId="16134"/>
    <cellStyle name="Normal 3 2 4 2" xfId="15354"/>
    <cellStyle name="Normal 3 2 4 3" xfId="13254"/>
    <cellStyle name="Normal 3 2 4 4" xfId="13191"/>
    <cellStyle name="Normal 3 2 4 5" xfId="12824"/>
    <cellStyle name="Normal 3 2 4 6" xfId="10259"/>
    <cellStyle name="Normal 3 2 4 7" xfId="8683"/>
    <cellStyle name="Normal 3 2 4 8" xfId="7674"/>
    <cellStyle name="Normal 3 2 5" xfId="15999"/>
    <cellStyle name="Normal 3 2 6" xfId="15648"/>
    <cellStyle name="Normal 3 2 7" xfId="15268"/>
    <cellStyle name="Normal 3 2 8" xfId="15273"/>
    <cellStyle name="Normal 3 2 9" xfId="15239"/>
    <cellStyle name="Normal 3 20" xfId="15324"/>
    <cellStyle name="Normal 3 21" xfId="15165"/>
    <cellStyle name="Normal 3 22" xfId="15680"/>
    <cellStyle name="Normal 3 23" xfId="14416"/>
    <cellStyle name="Normal 3 24" xfId="14267"/>
    <cellStyle name="Normal 3 25" xfId="14201"/>
    <cellStyle name="Normal 3 26" xfId="14157"/>
    <cellStyle name="Normal 3 27" xfId="14021"/>
    <cellStyle name="Normal 3 28" xfId="13580"/>
    <cellStyle name="Normal 3 29" xfId="13434"/>
    <cellStyle name="Normal 3 3" xfId="16283"/>
    <cellStyle name="Normal 3 3 2" xfId="16132"/>
    <cellStyle name="Normal 3 3 2 2" xfId="15160"/>
    <cellStyle name="Normal 3 3 2 3" xfId="13216"/>
    <cellStyle name="Normal 3 3 2 4" xfId="13328"/>
    <cellStyle name="Normal 3 3 2 5" xfId="12792"/>
    <cellStyle name="Normal 3 3 2 6" xfId="10239"/>
    <cellStyle name="Normal 3 3 2 7" xfId="8666"/>
    <cellStyle name="Normal 3 3 2 8" xfId="7673"/>
    <cellStyle name="Normal 3 3 3" xfId="15937"/>
    <cellStyle name="Normal 3 3 4" xfId="13323"/>
    <cellStyle name="Normal 3 3 5" xfId="13282"/>
    <cellStyle name="Normal 3 3 6" xfId="13030"/>
    <cellStyle name="Normal 3 3 7" xfId="12779"/>
    <cellStyle name="Normal 3 30" xfId="13333"/>
    <cellStyle name="Normal 3 31" xfId="13166"/>
    <cellStyle name="Normal 3 32" xfId="13081"/>
    <cellStyle name="Normal 3 32 2" xfId="8659"/>
    <cellStyle name="Normal 3 32 3" xfId="7672"/>
    <cellStyle name="Normal 3 33" xfId="12784"/>
    <cellStyle name="Normal 3 34" xfId="7245"/>
    <cellStyle name="Normal 3 4" xfId="16281"/>
    <cellStyle name="Normal 3 4 2" xfId="16130"/>
    <cellStyle name="Normal 3 4 2 2" xfId="15158"/>
    <cellStyle name="Normal 3 4 2 3" xfId="13215"/>
    <cellStyle name="Normal 3 4 2 4" xfId="13187"/>
    <cellStyle name="Normal 3 4 2 5" xfId="12791"/>
    <cellStyle name="Normal 3 4 2 6" xfId="10233"/>
    <cellStyle name="Normal 3 4 2 7" xfId="8657"/>
    <cellStyle name="Normal 3 4 2 8" xfId="7671"/>
    <cellStyle name="Normal 3 4 3" xfId="15915"/>
    <cellStyle name="Normal 3 4 4" xfId="13317"/>
    <cellStyle name="Normal 3 4 5" xfId="13160"/>
    <cellStyle name="Normal 3 4 6" xfId="13012"/>
    <cellStyle name="Normal 3 4 7" xfId="12777"/>
    <cellStyle name="Normal 3 5" xfId="16279"/>
    <cellStyle name="Normal 3 5 10" xfId="12775"/>
    <cellStyle name="Normal 3 5 2" xfId="16128"/>
    <cellStyle name="Normal 3 5 2 2" xfId="15361"/>
    <cellStyle name="Normal 3 5 2 2 2" xfId="15157"/>
    <cellStyle name="Normal 3 5 2 2 3" xfId="13214"/>
    <cellStyle name="Normal 3 5 2 2 4" xfId="13188"/>
    <cellStyle name="Normal 3 5 2 3" xfId="14841"/>
    <cellStyle name="Normal 3 5 2 4" xfId="13260"/>
    <cellStyle name="Normal 3 5 2 5" xfId="13172"/>
    <cellStyle name="Normal 3 5 2 6" xfId="12790"/>
    <cellStyle name="Normal 3 5 2 7" xfId="10223"/>
    <cellStyle name="Normal 3 5 2 8" xfId="8647"/>
    <cellStyle name="Normal 3 5 2 9" xfId="7670"/>
    <cellStyle name="Normal 3 5 3" xfId="15660"/>
    <cellStyle name="Normal 3 5 3 2" xfId="14913"/>
    <cellStyle name="Normal 3 5 3 3" xfId="13200"/>
    <cellStyle name="Normal 3 5 3 4" xfId="13189"/>
    <cellStyle name="Normal 3 5 4" xfId="13697"/>
    <cellStyle name="Normal 3 5 5" xfId="13475"/>
    <cellStyle name="Normal 3 5 6" xfId="13361"/>
    <cellStyle name="Normal 3 5 7" xfId="13294"/>
    <cellStyle name="Normal 3 5 8" xfId="13132"/>
    <cellStyle name="Normal 3 5 9" xfId="12831"/>
    <cellStyle name="Normal 3 6" xfId="16277"/>
    <cellStyle name="Normal 3 6 2" xfId="16126"/>
    <cellStyle name="Normal 3 6 2 2" xfId="15156"/>
    <cellStyle name="Normal 3 6 2 3" xfId="13213"/>
    <cellStyle name="Normal 3 6 2 4" xfId="16098"/>
    <cellStyle name="Normal 3 6 2 5" xfId="12789"/>
    <cellStyle name="Normal 3 6 2 6" xfId="10206"/>
    <cellStyle name="Normal 3 6 2 7" xfId="8630"/>
    <cellStyle name="Normal 3 6 2 8" xfId="7669"/>
    <cellStyle name="Normal 3 6 3" xfId="15652"/>
    <cellStyle name="Normal 3 6 4" xfId="13291"/>
    <cellStyle name="Normal 3 6 5" xfId="13264"/>
    <cellStyle name="Normal 3 6 6" xfId="13076"/>
    <cellStyle name="Normal 3 6 7" xfId="12773"/>
    <cellStyle name="Normal 3 7" xfId="16275"/>
    <cellStyle name="Normal 3 7 2" xfId="16124"/>
    <cellStyle name="Normal 3 7 2 2" xfId="15155"/>
    <cellStyle name="Normal 3 7 2 3" xfId="13212"/>
    <cellStyle name="Normal 3 7 2 4" xfId="16095"/>
    <cellStyle name="Normal 3 7 2 5" xfId="12788"/>
    <cellStyle name="Normal 3 7 2 6" xfId="10202"/>
    <cellStyle name="Normal 3 7 2 7" xfId="8628"/>
    <cellStyle name="Normal 3 7 2 8" xfId="7668"/>
    <cellStyle name="Normal 3 7 3" xfId="15355"/>
    <cellStyle name="Normal 3 7 4" xfId="13255"/>
    <cellStyle name="Normal 3 7 5" xfId="13190"/>
    <cellStyle name="Normal 3 7 6" xfId="12825"/>
    <cellStyle name="Normal 3 7 7" xfId="12771"/>
    <cellStyle name="Normal 3 8" xfId="16273"/>
    <cellStyle name="Normal 3 8 2" xfId="16122"/>
    <cellStyle name="Normal 3 8 2 2" xfId="15154"/>
    <cellStyle name="Normal 3 8 2 3" xfId="13211"/>
    <cellStyle name="Normal 3 8 2 4" xfId="13207"/>
    <cellStyle name="Normal 3 8 2 5" xfId="12787"/>
    <cellStyle name="Normal 3 8 2 6" xfId="10195"/>
    <cellStyle name="Normal 3 8 2 7" xfId="8619"/>
    <cellStyle name="Normal 3 8 2 8" xfId="7667"/>
    <cellStyle name="Normal 3 8 3" xfId="15646"/>
    <cellStyle name="Normal 3 8 4" xfId="13288"/>
    <cellStyle name="Normal 3 8 5" xfId="13205"/>
    <cellStyle name="Normal 3 8 6" xfId="13073"/>
    <cellStyle name="Normal 3 8 7" xfId="12769"/>
    <cellStyle name="Normal 3 9" xfId="16272"/>
    <cellStyle name="Normal 30" xfId="16414"/>
    <cellStyle name="Normal 30 10" xfId="13119"/>
    <cellStyle name="Normal 30 10 2" xfId="10184"/>
    <cellStyle name="Normal 30 10 2 2" xfId="2900"/>
    <cellStyle name="Normal 30 10 3" xfId="8608"/>
    <cellStyle name="Normal 30 10 3 2" xfId="1368"/>
    <cellStyle name="Normal 30 10 4" xfId="7666"/>
    <cellStyle name="Normal 30 10 4 2" xfId="476"/>
    <cellStyle name="Normal 30 10 5" xfId="5692"/>
    <cellStyle name="Normal 30 11" xfId="13009"/>
    <cellStyle name="Normal 30 11 2" xfId="10183"/>
    <cellStyle name="Normal 30 11 2 2" xfId="2899"/>
    <cellStyle name="Normal 30 11 3" xfId="8607"/>
    <cellStyle name="Normal 30 11 3 2" xfId="1367"/>
    <cellStyle name="Normal 30 11 4" xfId="7665"/>
    <cellStyle name="Normal 30 11 4 2" xfId="475"/>
    <cellStyle name="Normal 30 11 5" xfId="5627"/>
    <cellStyle name="Normal 30 2" xfId="16358"/>
    <cellStyle name="Normal 30 2 2" xfId="15912"/>
    <cellStyle name="Normal 30 2 2 2" xfId="15868"/>
    <cellStyle name="Normal 30 2 2 3" xfId="7160"/>
    <cellStyle name="Normal 30 2 3" xfId="13310"/>
    <cellStyle name="Normal 30 2 4" xfId="13296"/>
    <cellStyle name="Normal 30 2 5" xfId="12970"/>
    <cellStyle name="Normal 30 2 6" xfId="10182"/>
    <cellStyle name="Normal 30 2 6 2" xfId="2898"/>
    <cellStyle name="Normal 30 2 7" xfId="8606"/>
    <cellStyle name="Normal 30 2 7 2" xfId="1366"/>
    <cellStyle name="Normal 30 2 8" xfId="7664"/>
    <cellStyle name="Normal 30 2 8 2" xfId="474"/>
    <cellStyle name="Normal 30 3" xfId="15894"/>
    <cellStyle name="Normal 30 4" xfId="15536"/>
    <cellStyle name="Normal 30 4 2" xfId="10176"/>
    <cellStyle name="Normal 30 4 2 2" xfId="2892"/>
    <cellStyle name="Normal 30 4 3" xfId="8600"/>
    <cellStyle name="Normal 30 4 3 2" xfId="1360"/>
    <cellStyle name="Normal 30 4 4" xfId="7663"/>
    <cellStyle name="Normal 30 4 4 2" xfId="473"/>
    <cellStyle name="Normal 30 4 5" xfId="6900"/>
    <cellStyle name="Normal 30 5" xfId="15094"/>
    <cellStyle name="Normal 30 5 2" xfId="10175"/>
    <cellStyle name="Normal 30 5 2 2" xfId="2891"/>
    <cellStyle name="Normal 30 5 3" xfId="8599"/>
    <cellStyle name="Normal 30 5 3 2" xfId="1359"/>
    <cellStyle name="Normal 30 5 4" xfId="7662"/>
    <cellStyle name="Normal 30 5 4 2" xfId="472"/>
    <cellStyle name="Normal 30 5 5" xfId="6704"/>
    <cellStyle name="Normal 30 6" xfId="13882"/>
    <cellStyle name="Normal 30 6 2" xfId="10174"/>
    <cellStyle name="Normal 30 6 2 2" xfId="2890"/>
    <cellStyle name="Normal 30 6 3" xfId="8598"/>
    <cellStyle name="Normal 30 6 3 2" xfId="1358"/>
    <cellStyle name="Normal 30 6 4" xfId="7661"/>
    <cellStyle name="Normal 30 6 4 2" xfId="471"/>
    <cellStyle name="Normal 30 6 5" xfId="6187"/>
    <cellStyle name="Normal 30 7" xfId="14032"/>
    <cellStyle name="Normal 30 7 2" xfId="10173"/>
    <cellStyle name="Normal 30 7 2 2" xfId="2889"/>
    <cellStyle name="Normal 30 7 3" xfId="8597"/>
    <cellStyle name="Normal 30 7 3 2" xfId="1357"/>
    <cellStyle name="Normal 30 7 4" xfId="7660"/>
    <cellStyle name="Normal 30 7 4 2" xfId="470"/>
    <cellStyle name="Normal 30 7 5" xfId="6315"/>
    <cellStyle name="Normal 30 8" xfId="13884"/>
    <cellStyle name="Normal 30 8 2" xfId="10172"/>
    <cellStyle name="Normal 30 8 2 2" xfId="2888"/>
    <cellStyle name="Normal 30 8 3" xfId="8596"/>
    <cellStyle name="Normal 30 8 3 2" xfId="1356"/>
    <cellStyle name="Normal 30 8 4" xfId="7659"/>
    <cellStyle name="Normal 30 8 4 2" xfId="469"/>
    <cellStyle name="Normal 30 8 5" xfId="6189"/>
    <cellStyle name="Normal 30 9" xfId="13314"/>
    <cellStyle name="Normal 30 9 2" xfId="10171"/>
    <cellStyle name="Normal 30 9 2 2" xfId="2887"/>
    <cellStyle name="Normal 30 9 3" xfId="8595"/>
    <cellStyle name="Normal 30 9 3 2" xfId="1355"/>
    <cellStyle name="Normal 30 9 4" xfId="7658"/>
    <cellStyle name="Normal 30 9 4 2" xfId="468"/>
    <cellStyle name="Normal 30 9 5" xfId="5712"/>
    <cellStyle name="Normal 31" xfId="16413"/>
    <cellStyle name="Normal 31 2" xfId="16359"/>
    <cellStyle name="Normal 31 2 2" xfId="15832"/>
    <cellStyle name="Normal 31 2 2 2" xfId="7090"/>
    <cellStyle name="Normal 31 2 3" xfId="8593"/>
    <cellStyle name="Normal 31 2 3 2" xfId="1353"/>
    <cellStyle name="Normal 31 2 4" xfId="7657"/>
    <cellStyle name="Normal 31 2 4 2" xfId="467"/>
    <cellStyle name="Normal 31 3" xfId="15014"/>
    <cellStyle name="Normal 31 3 2" xfId="10169"/>
    <cellStyle name="Normal 31 3 2 2" xfId="2885"/>
    <cellStyle name="Normal 31 3 3" xfId="8592"/>
    <cellStyle name="Normal 31 3 3 2" xfId="1352"/>
    <cellStyle name="Normal 31 3 4" xfId="7656"/>
    <cellStyle name="Normal 31 3 4 2" xfId="466"/>
    <cellStyle name="Normal 31 3 5" xfId="6632"/>
    <cellStyle name="Normal 31 4" xfId="13800"/>
    <cellStyle name="Normal 31 4 2" xfId="10168"/>
    <cellStyle name="Normal 31 4 2 2" xfId="2884"/>
    <cellStyle name="Normal 31 4 3" xfId="8591"/>
    <cellStyle name="Normal 31 4 3 2" xfId="1351"/>
    <cellStyle name="Normal 31 4 4" xfId="7655"/>
    <cellStyle name="Normal 31 4 4 2" xfId="465"/>
    <cellStyle name="Normal 31 4 5" xfId="6107"/>
    <cellStyle name="Normal 31 5" xfId="13922"/>
    <cellStyle name="Normal 31 5 2" xfId="10167"/>
    <cellStyle name="Normal 31 5 2 2" xfId="2883"/>
    <cellStyle name="Normal 31 5 3" xfId="8590"/>
    <cellStyle name="Normal 31 5 3 2" xfId="1350"/>
    <cellStyle name="Normal 31 5 4" xfId="7654"/>
    <cellStyle name="Normal 31 5 4 2" xfId="464"/>
    <cellStyle name="Normal 31 5 5" xfId="6224"/>
    <cellStyle name="Normal 31 6" xfId="13537"/>
    <cellStyle name="Normal 31 6 2" xfId="10166"/>
    <cellStyle name="Normal 31 6 2 2" xfId="2882"/>
    <cellStyle name="Normal 31 6 3" xfId="8589"/>
    <cellStyle name="Normal 31 6 3 2" xfId="1349"/>
    <cellStyle name="Normal 31 6 4" xfId="7653"/>
    <cellStyle name="Normal 31 6 4 2" xfId="463"/>
    <cellStyle name="Normal 31 6 5" xfId="5869"/>
    <cellStyle name="Normal 31 7" xfId="13306"/>
    <cellStyle name="Normal 31 7 2" xfId="10165"/>
    <cellStyle name="Normal 31 7 2 2" xfId="2881"/>
    <cellStyle name="Normal 31 7 3" xfId="8588"/>
    <cellStyle name="Normal 31 7 3 2" xfId="1348"/>
    <cellStyle name="Normal 31 7 4" xfId="7652"/>
    <cellStyle name="Normal 31 7 4 2" xfId="462"/>
    <cellStyle name="Normal 31 7 5" xfId="5711"/>
    <cellStyle name="Normal 31 8" xfId="13202"/>
    <cellStyle name="Normal 31 8 2" xfId="10164"/>
    <cellStyle name="Normal 31 8 2 2" xfId="2880"/>
    <cellStyle name="Normal 31 8 3" xfId="8587"/>
    <cellStyle name="Normal 31 8 3 2" xfId="1347"/>
    <cellStyle name="Normal 31 8 4" xfId="7651"/>
    <cellStyle name="Normal 31 8 4 2" xfId="461"/>
    <cellStyle name="Normal 31 8 5" xfId="5702"/>
    <cellStyle name="Normal 31 9" xfId="12933"/>
    <cellStyle name="Normal 31 9 2" xfId="10163"/>
    <cellStyle name="Normal 31 9 2 2" xfId="2879"/>
    <cellStyle name="Normal 31 9 3" xfId="8586"/>
    <cellStyle name="Normal 31 9 3 2" xfId="1346"/>
    <cellStyle name="Normal 31 9 4" xfId="7650"/>
    <cellStyle name="Normal 31 9 4 2" xfId="460"/>
    <cellStyle name="Normal 31 9 5" xfId="5555"/>
    <cellStyle name="Normal 32" xfId="16412"/>
    <cellStyle name="Normal 32 2" xfId="16360"/>
    <cellStyle name="Normal 32 2 2" xfId="15776"/>
    <cellStyle name="Normal 32 2 2 2" xfId="7036"/>
    <cellStyle name="Normal 32 2 3" xfId="8584"/>
    <cellStyle name="Normal 32 2 3 2" xfId="1344"/>
    <cellStyle name="Normal 32 2 4" xfId="7649"/>
    <cellStyle name="Normal 32 2 4 2" xfId="459"/>
    <cellStyle name="Normal 32 3" xfId="14958"/>
    <cellStyle name="Normal 32 3 2" xfId="10161"/>
    <cellStyle name="Normal 32 3 2 2" xfId="2877"/>
    <cellStyle name="Normal 32 3 3" xfId="8583"/>
    <cellStyle name="Normal 32 3 3 2" xfId="1343"/>
    <cellStyle name="Normal 32 3 4" xfId="7648"/>
    <cellStyle name="Normal 32 3 4 2" xfId="458"/>
    <cellStyle name="Normal 32 3 5" xfId="6576"/>
    <cellStyle name="Normal 32 4" xfId="13742"/>
    <cellStyle name="Normal 32 4 2" xfId="10160"/>
    <cellStyle name="Normal 32 4 2 2" xfId="2876"/>
    <cellStyle name="Normal 32 4 3" xfId="8582"/>
    <cellStyle name="Normal 32 4 3 2" xfId="1342"/>
    <cellStyle name="Normal 32 4 4" xfId="7647"/>
    <cellStyle name="Normal 32 4 4 2" xfId="457"/>
    <cellStyle name="Normal 32 4 5" xfId="6049"/>
    <cellStyle name="Normal 32 5" xfId="13519"/>
    <cellStyle name="Normal 32 5 2" xfId="10159"/>
    <cellStyle name="Normal 32 5 2 2" xfId="2875"/>
    <cellStyle name="Normal 32 5 3" xfId="8581"/>
    <cellStyle name="Normal 32 5 3 2" xfId="1341"/>
    <cellStyle name="Normal 32 5 4" xfId="7646"/>
    <cellStyle name="Normal 32 5 4 2" xfId="456"/>
    <cellStyle name="Normal 32 5 5" xfId="5851"/>
    <cellStyle name="Normal 32 6" xfId="13405"/>
    <cellStyle name="Normal 32 6 2" xfId="10158"/>
    <cellStyle name="Normal 32 6 2 2" xfId="2874"/>
    <cellStyle name="Normal 32 6 3" xfId="8580"/>
    <cellStyle name="Normal 32 6 3 2" xfId="1340"/>
    <cellStyle name="Normal 32 6 4" xfId="7645"/>
    <cellStyle name="Normal 32 6 4 2" xfId="455"/>
    <cellStyle name="Normal 32 6 5" xfId="5759"/>
    <cellStyle name="Normal 32 7" xfId="13301"/>
    <cellStyle name="Normal 32 7 2" xfId="10157"/>
    <cellStyle name="Normal 32 7 2 2" xfId="2873"/>
    <cellStyle name="Normal 32 7 3" xfId="8579"/>
    <cellStyle name="Normal 32 7 3 2" xfId="1339"/>
    <cellStyle name="Normal 32 7 4" xfId="7644"/>
    <cellStyle name="Normal 32 7 4 2" xfId="454"/>
    <cellStyle name="Normal 32 7 5" xfId="5710"/>
    <cellStyle name="Normal 32 8" xfId="13244"/>
    <cellStyle name="Normal 32 8 2" xfId="10156"/>
    <cellStyle name="Normal 32 8 2 2" xfId="2872"/>
    <cellStyle name="Normal 32 8 3" xfId="8578"/>
    <cellStyle name="Normal 32 8 3 2" xfId="1338"/>
    <cellStyle name="Normal 32 8 4" xfId="7643"/>
    <cellStyle name="Normal 32 8 4 2" xfId="453"/>
    <cellStyle name="Normal 32 8 5" xfId="5706"/>
    <cellStyle name="Normal 32 9" xfId="12875"/>
    <cellStyle name="Normal 32 9 2" xfId="10155"/>
    <cellStyle name="Normal 32 9 2 2" xfId="2871"/>
    <cellStyle name="Normal 32 9 3" xfId="8577"/>
    <cellStyle name="Normal 32 9 3 2" xfId="1337"/>
    <cellStyle name="Normal 32 9 4" xfId="7642"/>
    <cellStyle name="Normal 32 9 4 2" xfId="452"/>
    <cellStyle name="Normal 32 9 5" xfId="5499"/>
    <cellStyle name="Normal 33" xfId="16411"/>
    <cellStyle name="Normal 33 2" xfId="16361"/>
    <cellStyle name="Normal 33 2 2" xfId="15772"/>
    <cellStyle name="Normal 33 2 2 2" xfId="7032"/>
    <cellStyle name="Normal 33 2 3" xfId="8575"/>
    <cellStyle name="Normal 33 2 3 2" xfId="1335"/>
    <cellStyle name="Normal 33 2 4" xfId="7641"/>
    <cellStyle name="Normal 33 2 4 2" xfId="451"/>
    <cellStyle name="Normal 33 3" xfId="14954"/>
    <cellStyle name="Normal 33 3 2" xfId="10153"/>
    <cellStyle name="Normal 33 3 2 2" xfId="2869"/>
    <cellStyle name="Normal 33 3 3" xfId="8574"/>
    <cellStyle name="Normal 33 3 3 2" xfId="1334"/>
    <cellStyle name="Normal 33 3 4" xfId="7640"/>
    <cellStyle name="Normal 33 3 4 2" xfId="450"/>
    <cellStyle name="Normal 33 3 5" xfId="6572"/>
    <cellStyle name="Normal 33 4" xfId="13738"/>
    <cellStyle name="Normal 33 4 2" xfId="10152"/>
    <cellStyle name="Normal 33 4 2 2" xfId="2868"/>
    <cellStyle name="Normal 33 4 3" xfId="8573"/>
    <cellStyle name="Normal 33 4 3 2" xfId="1333"/>
    <cellStyle name="Normal 33 4 4" xfId="7639"/>
    <cellStyle name="Normal 33 4 4 2" xfId="449"/>
    <cellStyle name="Normal 33 4 5" xfId="6045"/>
    <cellStyle name="Normal 33 5" xfId="13515"/>
    <cellStyle name="Normal 33 5 2" xfId="10151"/>
    <cellStyle name="Normal 33 5 2 2" xfId="2867"/>
    <cellStyle name="Normal 33 5 3" xfId="8572"/>
    <cellStyle name="Normal 33 5 3 2" xfId="1332"/>
    <cellStyle name="Normal 33 5 4" xfId="7638"/>
    <cellStyle name="Normal 33 5 4 2" xfId="448"/>
    <cellStyle name="Normal 33 5 5" xfId="5847"/>
    <cellStyle name="Normal 33 6" xfId="13401"/>
    <cellStyle name="Normal 33 6 2" xfId="10150"/>
    <cellStyle name="Normal 33 6 2 2" xfId="2866"/>
    <cellStyle name="Normal 33 6 3" xfId="8571"/>
    <cellStyle name="Normal 33 6 3 2" xfId="1331"/>
    <cellStyle name="Normal 33 6 4" xfId="7637"/>
    <cellStyle name="Normal 33 6 4 2" xfId="447"/>
    <cellStyle name="Normal 33 6 5" xfId="5755"/>
    <cellStyle name="Normal 33 7" xfId="13299"/>
    <cellStyle name="Normal 33 7 2" xfId="10149"/>
    <cellStyle name="Normal 33 7 2 2" xfId="2865"/>
    <cellStyle name="Normal 33 7 3" xfId="8570"/>
    <cellStyle name="Normal 33 7 3 2" xfId="1330"/>
    <cellStyle name="Normal 33 7 4" xfId="7636"/>
    <cellStyle name="Normal 33 7 4 2" xfId="446"/>
    <cellStyle name="Normal 33 7 5" xfId="5708"/>
    <cellStyle name="Normal 33 8" xfId="13234"/>
    <cellStyle name="Normal 33 8 2" xfId="10148"/>
    <cellStyle name="Normal 33 8 2 2" xfId="2864"/>
    <cellStyle name="Normal 33 8 3" xfId="8569"/>
    <cellStyle name="Normal 33 8 3 2" xfId="1329"/>
    <cellStyle name="Normal 33 8 4" xfId="7635"/>
    <cellStyle name="Normal 33 8 4 2" xfId="445"/>
    <cellStyle name="Normal 33 8 5" xfId="5705"/>
    <cellStyle name="Normal 33 9" xfId="12871"/>
    <cellStyle name="Normal 33 9 2" xfId="10147"/>
    <cellStyle name="Normal 33 9 2 2" xfId="2863"/>
    <cellStyle name="Normal 33 9 3" xfId="8568"/>
    <cellStyle name="Normal 33 9 3 2" xfId="1328"/>
    <cellStyle name="Normal 33 9 4" xfId="7634"/>
    <cellStyle name="Normal 33 9 4 2" xfId="444"/>
    <cellStyle name="Normal 33 9 5" xfId="5495"/>
    <cellStyle name="Normal 34" xfId="16410"/>
    <cellStyle name="Normal 34 2" xfId="16362"/>
    <cellStyle name="Normal 34 2 2" xfId="15773"/>
    <cellStyle name="Normal 34 2 2 2" xfId="7033"/>
    <cellStyle name="Normal 34 2 3" xfId="8566"/>
    <cellStyle name="Normal 34 2 3 2" xfId="1326"/>
    <cellStyle name="Normal 34 2 4" xfId="7633"/>
    <cellStyle name="Normal 34 2 4 2" xfId="443"/>
    <cellStyle name="Normal 34 3" xfId="14955"/>
    <cellStyle name="Normal 34 3 2" xfId="10145"/>
    <cellStyle name="Normal 34 3 2 2" xfId="2861"/>
    <cellStyle name="Normal 34 3 3" xfId="8565"/>
    <cellStyle name="Normal 34 3 3 2" xfId="1325"/>
    <cellStyle name="Normal 34 3 4" xfId="7632"/>
    <cellStyle name="Normal 34 3 4 2" xfId="442"/>
    <cellStyle name="Normal 34 3 5" xfId="6573"/>
    <cellStyle name="Normal 34 4" xfId="13739"/>
    <cellStyle name="Normal 34 4 2" xfId="10144"/>
    <cellStyle name="Normal 34 4 2 2" xfId="2860"/>
    <cellStyle name="Normal 34 4 3" xfId="8564"/>
    <cellStyle name="Normal 34 4 3 2" xfId="1324"/>
    <cellStyle name="Normal 34 4 4" xfId="7631"/>
    <cellStyle name="Normal 34 4 4 2" xfId="441"/>
    <cellStyle name="Normal 34 4 5" xfId="6046"/>
    <cellStyle name="Normal 34 5" xfId="13516"/>
    <cellStyle name="Normal 34 5 2" xfId="10143"/>
    <cellStyle name="Normal 34 5 2 2" xfId="2859"/>
    <cellStyle name="Normal 34 5 3" xfId="8563"/>
    <cellStyle name="Normal 34 5 3 2" xfId="1323"/>
    <cellStyle name="Normal 34 5 4" xfId="7630"/>
    <cellStyle name="Normal 34 5 4 2" xfId="440"/>
    <cellStyle name="Normal 34 5 5" xfId="5848"/>
    <cellStyle name="Normal 34 6" xfId="13402"/>
    <cellStyle name="Normal 34 6 2" xfId="10142"/>
    <cellStyle name="Normal 34 6 2 2" xfId="2858"/>
    <cellStyle name="Normal 34 6 3" xfId="8562"/>
    <cellStyle name="Normal 34 6 3 2" xfId="1322"/>
    <cellStyle name="Normal 34 6 4" xfId="7629"/>
    <cellStyle name="Normal 34 6 4 2" xfId="439"/>
    <cellStyle name="Normal 34 6 5" xfId="5756"/>
    <cellStyle name="Normal 34 7" xfId="13300"/>
    <cellStyle name="Normal 34 7 2" xfId="10141"/>
    <cellStyle name="Normal 34 7 2 2" xfId="2857"/>
    <cellStyle name="Normal 34 7 3" xfId="8561"/>
    <cellStyle name="Normal 34 7 3 2" xfId="1321"/>
    <cellStyle name="Normal 34 7 4" xfId="7628"/>
    <cellStyle name="Normal 34 7 4 2" xfId="438"/>
    <cellStyle name="Normal 34 7 5" xfId="5709"/>
    <cellStyle name="Normal 34 8" xfId="13218"/>
    <cellStyle name="Normal 34 8 2" xfId="10140"/>
    <cellStyle name="Normal 34 8 2 2" xfId="2856"/>
    <cellStyle name="Normal 34 8 3" xfId="8560"/>
    <cellStyle name="Normal 34 8 3 2" xfId="1320"/>
    <cellStyle name="Normal 34 8 4" xfId="7627"/>
    <cellStyle name="Normal 34 8 4 2" xfId="437"/>
    <cellStyle name="Normal 34 8 5" xfId="5704"/>
    <cellStyle name="Normal 34 9" xfId="12872"/>
    <cellStyle name="Normal 34 9 2" xfId="10139"/>
    <cellStyle name="Normal 34 9 2 2" xfId="2855"/>
    <cellStyle name="Normal 34 9 3" xfId="8559"/>
    <cellStyle name="Normal 34 9 3 2" xfId="1319"/>
    <cellStyle name="Normal 34 9 4" xfId="7626"/>
    <cellStyle name="Normal 34 9 4 2" xfId="436"/>
    <cellStyle name="Normal 34 9 5" xfId="5496"/>
    <cellStyle name="Normal 35" xfId="16409"/>
    <cellStyle name="Normal 35 2" xfId="16363"/>
    <cellStyle name="Normal 35 2 2" xfId="15641"/>
    <cellStyle name="Normal 35 3" xfId="15685"/>
    <cellStyle name="Normal 35 4" xfId="14003"/>
    <cellStyle name="Normal 35 5" xfId="13968"/>
    <cellStyle name="Normal 35 6" xfId="13953"/>
    <cellStyle name="Normal 35 7" xfId="13070"/>
    <cellStyle name="Normal 35 7 2" xfId="8552"/>
    <cellStyle name="Normal 35 7 3" xfId="7625"/>
    <cellStyle name="Normal 36" xfId="16408"/>
    <cellStyle name="Normal 36 2" xfId="16364"/>
    <cellStyle name="Normal 36 2 2" xfId="15349"/>
    <cellStyle name="Normal 36 3" xfId="13252"/>
    <cellStyle name="Normal 36 4" xfId="13158"/>
    <cellStyle name="Normal 36 5" xfId="12822"/>
    <cellStyle name="Normal 37" xfId="16407"/>
    <cellStyle name="Normal 37 2" xfId="16365"/>
    <cellStyle name="Normal 37 2 2" xfId="15644"/>
    <cellStyle name="Normal 37 3" xfId="13287"/>
    <cellStyle name="Normal 37 4" xfId="13127"/>
    <cellStyle name="Normal 37 5" xfId="13072"/>
    <cellStyle name="Normal 38" xfId="16406"/>
    <cellStyle name="Normal 38 2" xfId="16366"/>
    <cellStyle name="Normal 38 2 2" xfId="15266"/>
    <cellStyle name="Normal 38 3" xfId="13236"/>
    <cellStyle name="Normal 38 4" xfId="13194"/>
    <cellStyle name="Normal 38 5" xfId="12810"/>
    <cellStyle name="Normal 39" xfId="16405"/>
    <cellStyle name="Normal 39 2" xfId="16367"/>
    <cellStyle name="Normal 39 2 2" xfId="15192"/>
    <cellStyle name="Normal 39 3" xfId="13219"/>
    <cellStyle name="Normal 39 4" xfId="13185"/>
    <cellStyle name="Normal 39 5" xfId="12795"/>
    <cellStyle name="Normal 4 10" xfId="14415"/>
    <cellStyle name="Normal 4 11" xfId="14266"/>
    <cellStyle name="Normal 4 12" xfId="14200"/>
    <cellStyle name="Normal 4 13" xfId="14156"/>
    <cellStyle name="Normal 4 14" xfId="14020"/>
    <cellStyle name="Normal 4 14 2" xfId="10106"/>
    <cellStyle name="Normal 4 14 2 2" xfId="2822"/>
    <cellStyle name="Normal 4 14 3" xfId="8526"/>
    <cellStyle name="Normal 4 14 3 2" xfId="1287"/>
    <cellStyle name="Normal 4 14 4" xfId="7624"/>
    <cellStyle name="Normal 4 14 4 2" xfId="435"/>
    <cellStyle name="Normal 4 14 5" xfId="6306"/>
    <cellStyle name="Normal 4 15" xfId="13638"/>
    <cellStyle name="Normal 4 15 2" xfId="10105"/>
    <cellStyle name="Normal 4 15 2 2" xfId="2821"/>
    <cellStyle name="Normal 4 15 3" xfId="8525"/>
    <cellStyle name="Normal 4 15 3 2" xfId="1286"/>
    <cellStyle name="Normal 4 15 4" xfId="7623"/>
    <cellStyle name="Normal 4 15 4 2" xfId="434"/>
    <cellStyle name="Normal 4 15 5" xfId="5957"/>
    <cellStyle name="Normal 4 16" xfId="13452"/>
    <cellStyle name="Normal 4 16 2" xfId="10104"/>
    <cellStyle name="Normal 4 16 2 2" xfId="2820"/>
    <cellStyle name="Normal 4 16 3" xfId="8524"/>
    <cellStyle name="Normal 4 16 3 2" xfId="1285"/>
    <cellStyle name="Normal 4 16 4" xfId="7622"/>
    <cellStyle name="Normal 4 16 4 2" xfId="433"/>
    <cellStyle name="Normal 4 16 5" xfId="5795"/>
    <cellStyle name="Normal 4 17" xfId="13343"/>
    <cellStyle name="Normal 4 17 2" xfId="10103"/>
    <cellStyle name="Normal 4 17 2 2" xfId="2819"/>
    <cellStyle name="Normal 4 17 3" xfId="8523"/>
    <cellStyle name="Normal 4 17 3 2" xfId="1284"/>
    <cellStyle name="Normal 4 17 4" xfId="7621"/>
    <cellStyle name="Normal 4 17 4 2" xfId="432"/>
    <cellStyle name="Normal 4 17 5" xfId="5717"/>
    <cellStyle name="Normal 4 18" xfId="13133"/>
    <cellStyle name="Normal 4 18 2" xfId="10102"/>
    <cellStyle name="Normal 4 18 2 2" xfId="2818"/>
    <cellStyle name="Normal 4 18 3" xfId="8522"/>
    <cellStyle name="Normal 4 18 3 2" xfId="1283"/>
    <cellStyle name="Normal 4 18 4" xfId="7620"/>
    <cellStyle name="Normal 4 18 4 2" xfId="431"/>
    <cellStyle name="Normal 4 18 5" xfId="5695"/>
    <cellStyle name="Normal 4 19" xfId="13080"/>
    <cellStyle name="Normal 4 19 2" xfId="10101"/>
    <cellStyle name="Normal 4 19 2 2" xfId="2817"/>
    <cellStyle name="Normal 4 19 3" xfId="8521"/>
    <cellStyle name="Normal 4 19 3 2" xfId="1282"/>
    <cellStyle name="Normal 4 19 4" xfId="7619"/>
    <cellStyle name="Normal 4 19 4 2" xfId="430"/>
    <cellStyle name="Normal 4 19 5" xfId="5675"/>
    <cellStyle name="Normal 4 2" xfId="16332"/>
    <cellStyle name="Normal 4 2 10" xfId="13988"/>
    <cellStyle name="Normal 4 2 10 2" xfId="10099"/>
    <cellStyle name="Normal 4 2 10 2 2" xfId="2815"/>
    <cellStyle name="Normal 4 2 10 3" xfId="8519"/>
    <cellStyle name="Normal 4 2 10 3 2" xfId="1280"/>
    <cellStyle name="Normal 4 2 10 4" xfId="7618"/>
    <cellStyle name="Normal 4 2 10 4 2" xfId="429"/>
    <cellStyle name="Normal 4 2 10 5" xfId="6281"/>
    <cellStyle name="Normal 4 2 11" xfId="13626"/>
    <cellStyle name="Normal 4 2 11 2" xfId="10098"/>
    <cellStyle name="Normal 4 2 11 2 2" xfId="2814"/>
    <cellStyle name="Normal 4 2 11 3" xfId="8518"/>
    <cellStyle name="Normal 4 2 11 3 2" xfId="1279"/>
    <cellStyle name="Normal 4 2 11 4" xfId="7617"/>
    <cellStyle name="Normal 4 2 11 4 2" xfId="428"/>
    <cellStyle name="Normal 4 2 11 5" xfId="5946"/>
    <cellStyle name="Normal 4 2 12" xfId="13450"/>
    <cellStyle name="Normal 4 2 12 2" xfId="10097"/>
    <cellStyle name="Normal 4 2 12 2 2" xfId="2813"/>
    <cellStyle name="Normal 4 2 12 3" xfId="8517"/>
    <cellStyle name="Normal 4 2 12 3 2" xfId="1278"/>
    <cellStyle name="Normal 4 2 12 4" xfId="7616"/>
    <cellStyle name="Normal 4 2 12 4 2" xfId="427"/>
    <cellStyle name="Normal 4 2 12 5" xfId="5793"/>
    <cellStyle name="Normal 4 2 13" xfId="13334"/>
    <cellStyle name="Normal 4 2 13 2" xfId="10096"/>
    <cellStyle name="Normal 4 2 13 2 2" xfId="2812"/>
    <cellStyle name="Normal 4 2 13 3" xfId="8516"/>
    <cellStyle name="Normal 4 2 13 3 2" xfId="1277"/>
    <cellStyle name="Normal 4 2 13 4" xfId="7615"/>
    <cellStyle name="Normal 4 2 13 4 2" xfId="426"/>
    <cellStyle name="Normal 4 2 13 5" xfId="5716"/>
    <cellStyle name="Normal 4 2 14" xfId="13142"/>
    <cellStyle name="Normal 4 2 14 2" xfId="10095"/>
    <cellStyle name="Normal 4 2 14 2 2" xfId="2811"/>
    <cellStyle name="Normal 4 2 14 3" xfId="8515"/>
    <cellStyle name="Normal 4 2 14 3 2" xfId="1276"/>
    <cellStyle name="Normal 4 2 14 4" xfId="7614"/>
    <cellStyle name="Normal 4 2 14 4 2" xfId="425"/>
    <cellStyle name="Normal 4 2 14 5" xfId="5697"/>
    <cellStyle name="Normal 4 2 15" xfId="13055"/>
    <cellStyle name="Normal 4 2 15 2" xfId="10094"/>
    <cellStyle name="Normal 4 2 15 2 2" xfId="2810"/>
    <cellStyle name="Normal 4 2 15 3" xfId="8514"/>
    <cellStyle name="Normal 4 2 15 3 2" xfId="1275"/>
    <cellStyle name="Normal 4 2 15 4" xfId="7613"/>
    <cellStyle name="Normal 4 2 15 4 2" xfId="424"/>
    <cellStyle name="Normal 4 2 15 5" xfId="5662"/>
    <cellStyle name="Normal 4 2 2" xfId="16284"/>
    <cellStyle name="Normal 4 2 2 10" xfId="7612"/>
    <cellStyle name="Normal 4 2 2 10 2" xfId="423"/>
    <cellStyle name="Normal 4 2 2 2" xfId="16006"/>
    <cellStyle name="Normal 4 2 2 2 2" xfId="10092"/>
    <cellStyle name="Normal 4 2 2 2 2 2" xfId="2808"/>
    <cellStyle name="Normal 4 2 2 2 3" xfId="8512"/>
    <cellStyle name="Normal 4 2 2 2 3 2" xfId="1273"/>
    <cellStyle name="Normal 4 2 2 2 4" xfId="7611"/>
    <cellStyle name="Normal 4 2 2 2 4 2" xfId="422"/>
    <cellStyle name="Normal 4 2 2 2 5" xfId="7194"/>
    <cellStyle name="Normal 4 2 2 3" xfId="15035"/>
    <cellStyle name="Normal 4 2 2 3 2" xfId="10091"/>
    <cellStyle name="Normal 4 2 2 3 2 2" xfId="2807"/>
    <cellStyle name="Normal 4 2 2 3 3" xfId="8511"/>
    <cellStyle name="Normal 4 2 2 3 3 2" xfId="1272"/>
    <cellStyle name="Normal 4 2 2 3 4" xfId="7610"/>
    <cellStyle name="Normal 4 2 2 3 4 2" xfId="421"/>
    <cellStyle name="Normal 4 2 2 3 5" xfId="6653"/>
    <cellStyle name="Normal 4 2 2 4" xfId="13821"/>
    <cellStyle name="Normal 4 2 2 4 2" xfId="10090"/>
    <cellStyle name="Normal 4 2 2 4 2 2" xfId="2806"/>
    <cellStyle name="Normal 4 2 2 4 3" xfId="8510"/>
    <cellStyle name="Normal 4 2 2 4 3 2" xfId="1271"/>
    <cellStyle name="Normal 4 2 2 4 4" xfId="7609"/>
    <cellStyle name="Normal 4 2 2 4 4 2" xfId="420"/>
    <cellStyle name="Normal 4 2 2 4 5" xfId="6128"/>
    <cellStyle name="Normal 4 2 2 5" xfId="14120"/>
    <cellStyle name="Normal 4 2 2 5 2" xfId="10089"/>
    <cellStyle name="Normal 4 2 2 5 2 2" xfId="2805"/>
    <cellStyle name="Normal 4 2 2 5 3" xfId="8509"/>
    <cellStyle name="Normal 4 2 2 5 3 2" xfId="1270"/>
    <cellStyle name="Normal 4 2 2 5 4" xfId="7608"/>
    <cellStyle name="Normal 4 2 2 5 4 2" xfId="419"/>
    <cellStyle name="Normal 4 2 2 5 5" xfId="6400"/>
    <cellStyle name="Normal 4 2 2 6" xfId="13889"/>
    <cellStyle name="Normal 4 2 2 6 2" xfId="10088"/>
    <cellStyle name="Normal 4 2 2 6 2 2" xfId="2804"/>
    <cellStyle name="Normal 4 2 2 6 3" xfId="8508"/>
    <cellStyle name="Normal 4 2 2 6 3 2" xfId="1269"/>
    <cellStyle name="Normal 4 2 2 6 4" xfId="7607"/>
    <cellStyle name="Normal 4 2 2 6 4 2" xfId="418"/>
    <cellStyle name="Normal 4 2 2 6 5" xfId="6194"/>
    <cellStyle name="Normal 4 2 2 7" xfId="12954"/>
    <cellStyle name="Normal 4 2 2 7 2" xfId="10087"/>
    <cellStyle name="Normal 4 2 2 7 2 2" xfId="2803"/>
    <cellStyle name="Normal 4 2 2 7 3" xfId="8507"/>
    <cellStyle name="Normal 4 2 2 7 3 2" xfId="1268"/>
    <cellStyle name="Normal 4 2 2 7 4" xfId="7606"/>
    <cellStyle name="Normal 4 2 2 7 4 2" xfId="417"/>
    <cellStyle name="Normal 4 2 2 7 5" xfId="5576"/>
    <cellStyle name="Normal 4 2 2 8" xfId="10093"/>
    <cellStyle name="Normal 4 2 2 8 2" xfId="2809"/>
    <cellStyle name="Normal 4 2 2 9" xfId="8513"/>
    <cellStyle name="Normal 4 2 2 9 2" xfId="1274"/>
    <cellStyle name="Normal 4 2 3" xfId="15846"/>
    <cellStyle name="Normal 4 2 3 10" xfId="7605"/>
    <cellStyle name="Normal 4 2 3 10 2" xfId="416"/>
    <cellStyle name="Normal 4 2 3 11" xfId="7104"/>
    <cellStyle name="Normal 4 2 3 2" xfId="15473"/>
    <cellStyle name="Normal 4 2 3 2 2" xfId="10085"/>
    <cellStyle name="Normal 4 2 3 2 2 2" xfId="2801"/>
    <cellStyle name="Normal 4 2 3 2 3" xfId="8505"/>
    <cellStyle name="Normal 4 2 3 2 3 2" xfId="1266"/>
    <cellStyle name="Normal 4 2 3 2 4" xfId="7604"/>
    <cellStyle name="Normal 4 2 3 2 4 2" xfId="415"/>
    <cellStyle name="Normal 4 2 3 2 5" xfId="6842"/>
    <cellStyle name="Normal 4 2 3 3" xfId="15028"/>
    <cellStyle name="Normal 4 2 3 3 2" xfId="10084"/>
    <cellStyle name="Normal 4 2 3 3 2 2" xfId="2800"/>
    <cellStyle name="Normal 4 2 3 3 3" xfId="8504"/>
    <cellStyle name="Normal 4 2 3 3 3 2" xfId="1265"/>
    <cellStyle name="Normal 4 2 3 3 4" xfId="7603"/>
    <cellStyle name="Normal 4 2 3 3 4 2" xfId="414"/>
    <cellStyle name="Normal 4 2 3 3 5" xfId="6646"/>
    <cellStyle name="Normal 4 2 3 4" xfId="13814"/>
    <cellStyle name="Normal 4 2 3 4 2" xfId="10083"/>
    <cellStyle name="Normal 4 2 3 4 2 2" xfId="2799"/>
    <cellStyle name="Normal 4 2 3 4 3" xfId="8503"/>
    <cellStyle name="Normal 4 2 3 4 3 2" xfId="1264"/>
    <cellStyle name="Normal 4 2 3 4 4" xfId="7602"/>
    <cellStyle name="Normal 4 2 3 4 4 2" xfId="413"/>
    <cellStyle name="Normal 4 2 3 4 5" xfId="6121"/>
    <cellStyle name="Normal 4 2 3 5" xfId="14065"/>
    <cellStyle name="Normal 4 2 3 5 2" xfId="10082"/>
    <cellStyle name="Normal 4 2 3 5 2 2" xfId="2798"/>
    <cellStyle name="Normal 4 2 3 5 3" xfId="8502"/>
    <cellStyle name="Normal 4 2 3 5 3 2" xfId="1263"/>
    <cellStyle name="Normal 4 2 3 5 4" xfId="7601"/>
    <cellStyle name="Normal 4 2 3 5 4 2" xfId="412"/>
    <cellStyle name="Normal 4 2 3 5 5" xfId="6346"/>
    <cellStyle name="Normal 4 2 3 6" xfId="13546"/>
    <cellStyle name="Normal 4 2 3 6 2" xfId="10081"/>
    <cellStyle name="Normal 4 2 3 6 2 2" xfId="2797"/>
    <cellStyle name="Normal 4 2 3 6 3" xfId="8501"/>
    <cellStyle name="Normal 4 2 3 6 3 2" xfId="1262"/>
    <cellStyle name="Normal 4 2 3 6 4" xfId="7600"/>
    <cellStyle name="Normal 4 2 3 6 4 2" xfId="411"/>
    <cellStyle name="Normal 4 2 3 6 5" xfId="5876"/>
    <cellStyle name="Normal 4 2 3 7" xfId="12947"/>
    <cellStyle name="Normal 4 2 3 7 2" xfId="10080"/>
    <cellStyle name="Normal 4 2 3 7 2 2" xfId="2796"/>
    <cellStyle name="Normal 4 2 3 7 3" xfId="8500"/>
    <cellStyle name="Normal 4 2 3 7 3 2" xfId="1261"/>
    <cellStyle name="Normal 4 2 3 7 4" xfId="7599"/>
    <cellStyle name="Normal 4 2 3 7 4 2" xfId="410"/>
    <cellStyle name="Normal 4 2 3 7 5" xfId="5569"/>
    <cellStyle name="Normal 4 2 3 8" xfId="10086"/>
    <cellStyle name="Normal 4 2 3 8 2" xfId="2802"/>
    <cellStyle name="Normal 4 2 3 9" xfId="8506"/>
    <cellStyle name="Normal 4 2 3 9 2" xfId="1267"/>
    <cellStyle name="Normal 4 2 4" xfId="15626"/>
    <cellStyle name="Normal 4 2 4 2" xfId="10079"/>
    <cellStyle name="Normal 4 2 4 2 2" xfId="2795"/>
    <cellStyle name="Normal 4 2 4 3" xfId="8499"/>
    <cellStyle name="Normal 4 2 4 3 2" xfId="1260"/>
    <cellStyle name="Normal 4 2 4 4" xfId="7598"/>
    <cellStyle name="Normal 4 2 4 4 2" xfId="409"/>
    <cellStyle name="Normal 4 2 4 5" xfId="6950"/>
    <cellStyle name="Normal 4 2 5" xfId="15693"/>
    <cellStyle name="Normal 4 2 5 2" xfId="10078"/>
    <cellStyle name="Normal 4 2 5 2 2" xfId="2794"/>
    <cellStyle name="Normal 4 2 5 3" xfId="8498"/>
    <cellStyle name="Normal 4 2 5 3 2" xfId="1259"/>
    <cellStyle name="Normal 4 2 5 4" xfId="7597"/>
    <cellStyle name="Normal 4 2 5 4 2" xfId="408"/>
    <cellStyle name="Normal 4 2 5 5" xfId="6973"/>
    <cellStyle name="Normal 4 2 6" xfId="14414"/>
    <cellStyle name="Normal 4 2 6 2" xfId="10077"/>
    <cellStyle name="Normal 4 2 6 2 2" xfId="2793"/>
    <cellStyle name="Normal 4 2 6 3" xfId="8497"/>
    <cellStyle name="Normal 4 2 6 3 2" xfId="1258"/>
    <cellStyle name="Normal 4 2 6 4" xfId="7596"/>
    <cellStyle name="Normal 4 2 6 4 2" xfId="407"/>
    <cellStyle name="Normal 4 2 6 5" xfId="6481"/>
    <cellStyle name="Normal 4 2 7" xfId="14265"/>
    <cellStyle name="Normal 4 2 7 2" xfId="10076"/>
    <cellStyle name="Normal 4 2 7 2 2" xfId="2792"/>
    <cellStyle name="Normal 4 2 7 3" xfId="8496"/>
    <cellStyle name="Normal 4 2 7 3 2" xfId="1257"/>
    <cellStyle name="Normal 4 2 7 4" xfId="7595"/>
    <cellStyle name="Normal 4 2 7 4 2" xfId="406"/>
    <cellStyle name="Normal 4 2 7 5" xfId="6454"/>
    <cellStyle name="Normal 4 2 8" xfId="14199"/>
    <cellStyle name="Normal 4 2 8 2" xfId="10075"/>
    <cellStyle name="Normal 4 2 8 2 2" xfId="2791"/>
    <cellStyle name="Normal 4 2 8 3" xfId="8495"/>
    <cellStyle name="Normal 4 2 8 3 2" xfId="1256"/>
    <cellStyle name="Normal 4 2 8 4" xfId="7594"/>
    <cellStyle name="Normal 4 2 8 4 2" xfId="405"/>
    <cellStyle name="Normal 4 2 8 5" xfId="6434"/>
    <cellStyle name="Normal 4 2 9" xfId="14155"/>
    <cellStyle name="Normal 4 2 9 2" xfId="10074"/>
    <cellStyle name="Normal 4 2 9 2 2" xfId="2790"/>
    <cellStyle name="Normal 4 2 9 3" xfId="8494"/>
    <cellStyle name="Normal 4 2 9 3 2" xfId="1255"/>
    <cellStyle name="Normal 4 2 9 4" xfId="7593"/>
    <cellStyle name="Normal 4 2 9 4 2" xfId="404"/>
    <cellStyle name="Normal 4 2 9 5" xfId="6422"/>
    <cellStyle name="Normal 4 20" xfId="12780"/>
    <cellStyle name="Normal 4 3" xfId="16269"/>
    <cellStyle name="Normal 4 3 2" xfId="16000"/>
    <cellStyle name="Normal 4 3 3" xfId="13332"/>
    <cellStyle name="Normal 4 3 4" xfId="13130"/>
    <cellStyle name="Normal 4 3 5" xfId="13049"/>
    <cellStyle name="Normal 4 4" xfId="16133"/>
    <cellStyle name="Normal 4 4 10" xfId="13146"/>
    <cellStyle name="Normal 4 4 10 2" xfId="10071"/>
    <cellStyle name="Normal 4 4 10 2 2" xfId="2788"/>
    <cellStyle name="Normal 4 4 10 3" xfId="8492"/>
    <cellStyle name="Normal 4 4 10 3 2" xfId="1254"/>
    <cellStyle name="Normal 4 4 10 4" xfId="7591"/>
    <cellStyle name="Normal 4 4 10 4 2" xfId="403"/>
    <cellStyle name="Normal 4 4 10 5" xfId="5699"/>
    <cellStyle name="Normal 4 4 11" xfId="13029"/>
    <cellStyle name="Normal 4 4 11 2" xfId="10070"/>
    <cellStyle name="Normal 4 4 11 2 2" xfId="2787"/>
    <cellStyle name="Normal 4 4 11 3" xfId="8491"/>
    <cellStyle name="Normal 4 4 11 3 2" xfId="1253"/>
    <cellStyle name="Normal 4 4 11 4" xfId="7590"/>
    <cellStyle name="Normal 4 4 11 4 2" xfId="402"/>
    <cellStyle name="Normal 4 4 11 5" xfId="5644"/>
    <cellStyle name="Normal 4 4 12" xfId="10072"/>
    <cellStyle name="Normal 4 4 13" xfId="8493"/>
    <cellStyle name="Normal 4 4 14" xfId="7592"/>
    <cellStyle name="Normal 4 4 2" xfId="15936"/>
    <cellStyle name="Normal 4 4 2 10" xfId="7589"/>
    <cellStyle name="Normal 4 4 2 10 2" xfId="401"/>
    <cellStyle name="Normal 4 4 2 11" xfId="7176"/>
    <cellStyle name="Normal 4 4 2 2" xfId="15451"/>
    <cellStyle name="Normal 4 4 2 2 2" xfId="10068"/>
    <cellStyle name="Normal 4 4 2 2 2 2" xfId="2785"/>
    <cellStyle name="Normal 4 4 2 2 3" xfId="8489"/>
    <cellStyle name="Normal 4 4 2 2 3 2" xfId="1251"/>
    <cellStyle name="Normal 4 4 2 2 4" xfId="7588"/>
    <cellStyle name="Normal 4 4 2 2 4 2" xfId="400"/>
    <cellStyle name="Normal 4 4 2 2 5" xfId="6820"/>
    <cellStyle name="Normal 4 4 2 3" xfId="15005"/>
    <cellStyle name="Normal 4 4 2 3 2" xfId="10067"/>
    <cellStyle name="Normal 4 4 2 3 2 2" xfId="2784"/>
    <cellStyle name="Normal 4 4 2 3 3" xfId="8488"/>
    <cellStyle name="Normal 4 4 2 3 3 2" xfId="1250"/>
    <cellStyle name="Normal 4 4 2 3 4" xfId="7587"/>
    <cellStyle name="Normal 4 4 2 3 4 2" xfId="399"/>
    <cellStyle name="Normal 4 4 2 3 5" xfId="6623"/>
    <cellStyle name="Normal 4 4 2 4" xfId="13791"/>
    <cellStyle name="Normal 4 4 2 4 2" xfId="10066"/>
    <cellStyle name="Normal 4 4 2 4 2 2" xfId="2783"/>
    <cellStyle name="Normal 4 4 2 4 3" xfId="8487"/>
    <cellStyle name="Normal 4 4 2 4 3 2" xfId="1249"/>
    <cellStyle name="Normal 4 4 2 4 4" xfId="7586"/>
    <cellStyle name="Normal 4 4 2 4 4 2" xfId="398"/>
    <cellStyle name="Normal 4 4 2 4 5" xfId="6098"/>
    <cellStyle name="Normal 4 4 2 5" xfId="14076"/>
    <cellStyle name="Normal 4 4 2 5 2" xfId="10065"/>
    <cellStyle name="Normal 4 4 2 5 2 2" xfId="2782"/>
    <cellStyle name="Normal 4 4 2 5 3" xfId="8486"/>
    <cellStyle name="Normal 4 4 2 5 3 2" xfId="1248"/>
    <cellStyle name="Normal 4 4 2 5 4" xfId="7585"/>
    <cellStyle name="Normal 4 4 2 5 4 2" xfId="397"/>
    <cellStyle name="Normal 4 4 2 5 5" xfId="6357"/>
    <cellStyle name="Normal 4 4 2 6" xfId="13663"/>
    <cellStyle name="Normal 4 4 2 6 2" xfId="10064"/>
    <cellStyle name="Normal 4 4 2 6 2 2" xfId="2781"/>
    <cellStyle name="Normal 4 4 2 6 3" xfId="8485"/>
    <cellStyle name="Normal 4 4 2 6 3 2" xfId="1247"/>
    <cellStyle name="Normal 4 4 2 6 4" xfId="7584"/>
    <cellStyle name="Normal 4 4 2 6 4 2" xfId="396"/>
    <cellStyle name="Normal 4 4 2 6 5" xfId="5981"/>
    <cellStyle name="Normal 4 4 2 7" xfId="12924"/>
    <cellStyle name="Normal 4 4 2 7 2" xfId="10063"/>
    <cellStyle name="Normal 4 4 2 7 2 2" xfId="2780"/>
    <cellStyle name="Normal 4 4 2 7 3" xfId="8484"/>
    <cellStyle name="Normal 4 4 2 7 3 2" xfId="1246"/>
    <cellStyle name="Normal 4 4 2 7 4" xfId="7583"/>
    <cellStyle name="Normal 4 4 2 7 4 2" xfId="395"/>
    <cellStyle name="Normal 4 4 2 7 5" xfId="5546"/>
    <cellStyle name="Normal 4 4 2 8" xfId="10069"/>
    <cellStyle name="Normal 4 4 2 8 2" xfId="2786"/>
    <cellStyle name="Normal 4 4 2 9" xfId="8490"/>
    <cellStyle name="Normal 4 4 2 9 2" xfId="1252"/>
    <cellStyle name="Normal 4 4 3" xfId="15793"/>
    <cellStyle name="Normal 4 4 3 10" xfId="7582"/>
    <cellStyle name="Normal 4 4 3 10 2" xfId="394"/>
    <cellStyle name="Normal 4 4 3 11" xfId="7053"/>
    <cellStyle name="Normal 4 4 3 2" xfId="15420"/>
    <cellStyle name="Normal 4 4 3 2 2" xfId="10061"/>
    <cellStyle name="Normal 4 4 3 2 2 2" xfId="2778"/>
    <cellStyle name="Normal 4 4 3 2 3" xfId="8482"/>
    <cellStyle name="Normal 4 4 3 2 3 2" xfId="1244"/>
    <cellStyle name="Normal 4 4 3 2 4" xfId="7581"/>
    <cellStyle name="Normal 4 4 3 2 4 2" xfId="393"/>
    <cellStyle name="Normal 4 4 3 2 5" xfId="6791"/>
    <cellStyle name="Normal 4 4 3 3" xfId="14975"/>
    <cellStyle name="Normal 4 4 3 3 2" xfId="10060"/>
    <cellStyle name="Normal 4 4 3 3 2 2" xfId="2777"/>
    <cellStyle name="Normal 4 4 3 3 3" xfId="8481"/>
    <cellStyle name="Normal 4 4 3 3 3 2" xfId="1243"/>
    <cellStyle name="Normal 4 4 3 3 4" xfId="7580"/>
    <cellStyle name="Normal 4 4 3 3 4 2" xfId="392"/>
    <cellStyle name="Normal 4 4 3 3 5" xfId="6593"/>
    <cellStyle name="Normal 4 4 3 4" xfId="13759"/>
    <cellStyle name="Normal 4 4 3 4 2" xfId="10059"/>
    <cellStyle name="Normal 4 4 3 4 2 2" xfId="2776"/>
    <cellStyle name="Normal 4 4 3 4 3" xfId="8480"/>
    <cellStyle name="Normal 4 4 3 4 3 2" xfId="1242"/>
    <cellStyle name="Normal 4 4 3 4 4" xfId="7579"/>
    <cellStyle name="Normal 4 4 3 4 4 2" xfId="391"/>
    <cellStyle name="Normal 4 4 3 4 5" xfId="6066"/>
    <cellStyle name="Normal 4 4 3 5" xfId="13909"/>
    <cellStyle name="Normal 4 4 3 5 2" xfId="10058"/>
    <cellStyle name="Normal 4 4 3 5 2 2" xfId="2775"/>
    <cellStyle name="Normal 4 4 3 5 3" xfId="8479"/>
    <cellStyle name="Normal 4 4 3 5 3 2" xfId="1241"/>
    <cellStyle name="Normal 4 4 3 5 4" xfId="7578"/>
    <cellStyle name="Normal 4 4 3 5 4 2" xfId="390"/>
    <cellStyle name="Normal 4 4 3 5 5" xfId="6212"/>
    <cellStyle name="Normal 4 4 3 6" xfId="13627"/>
    <cellStyle name="Normal 4 4 3 6 2" xfId="10057"/>
    <cellStyle name="Normal 4 4 3 6 2 2" xfId="2774"/>
    <cellStyle name="Normal 4 4 3 6 3" xfId="8478"/>
    <cellStyle name="Normal 4 4 3 6 3 2" xfId="1240"/>
    <cellStyle name="Normal 4 4 3 6 4" xfId="7577"/>
    <cellStyle name="Normal 4 4 3 6 4 2" xfId="389"/>
    <cellStyle name="Normal 4 4 3 6 5" xfId="5947"/>
    <cellStyle name="Normal 4 4 3 7" xfId="12892"/>
    <cellStyle name="Normal 4 4 3 7 2" xfId="10056"/>
    <cellStyle name="Normal 4 4 3 7 2 2" xfId="2773"/>
    <cellStyle name="Normal 4 4 3 7 3" xfId="8477"/>
    <cellStyle name="Normal 4 4 3 7 3 2" xfId="1239"/>
    <cellStyle name="Normal 4 4 3 7 4" xfId="7576"/>
    <cellStyle name="Normal 4 4 3 7 4 2" xfId="388"/>
    <cellStyle name="Normal 4 4 3 7 5" xfId="5516"/>
    <cellStyle name="Normal 4 4 3 8" xfId="10062"/>
    <cellStyle name="Normal 4 4 3 8 2" xfId="2779"/>
    <cellStyle name="Normal 4 4 3 9" xfId="8483"/>
    <cellStyle name="Normal 4 4 3 9 2" xfId="1245"/>
    <cellStyle name="Normal 4 4 4" xfId="15558"/>
    <cellStyle name="Normal 4 4 4 2" xfId="10055"/>
    <cellStyle name="Normal 4 4 4 2 2" xfId="2772"/>
    <cellStyle name="Normal 4 4 4 3" xfId="8476"/>
    <cellStyle name="Normal 4 4 4 3 2" xfId="1238"/>
    <cellStyle name="Normal 4 4 4 4" xfId="7575"/>
    <cellStyle name="Normal 4 4 4 4 2" xfId="387"/>
    <cellStyle name="Normal 4 4 4 5" xfId="6919"/>
    <cellStyle name="Normal 4 4 5" xfId="15116"/>
    <cellStyle name="Normal 4 4 5 2" xfId="10054"/>
    <cellStyle name="Normal 4 4 5 2 2" xfId="2771"/>
    <cellStyle name="Normal 4 4 5 3" xfId="8475"/>
    <cellStyle name="Normal 4 4 5 3 2" xfId="1237"/>
    <cellStyle name="Normal 4 4 5 4" xfId="7574"/>
    <cellStyle name="Normal 4 4 5 4 2" xfId="386"/>
    <cellStyle name="Normal 4 4 5 5" xfId="6721"/>
    <cellStyle name="Normal 4 4 6" xfId="13907"/>
    <cellStyle name="Normal 4 4 6 2" xfId="10053"/>
    <cellStyle name="Normal 4 4 6 2 2" xfId="2770"/>
    <cellStyle name="Normal 4 4 6 3" xfId="8474"/>
    <cellStyle name="Normal 4 4 6 3 2" xfId="1236"/>
    <cellStyle name="Normal 4 4 6 4" xfId="7573"/>
    <cellStyle name="Normal 4 4 6 4 2" xfId="385"/>
    <cellStyle name="Normal 4 4 6 5" xfId="6210"/>
    <cellStyle name="Normal 4 4 7" xfId="13557"/>
    <cellStyle name="Normal 4 4 7 2" xfId="10052"/>
    <cellStyle name="Normal 4 4 7 2 2" xfId="2769"/>
    <cellStyle name="Normal 4 4 7 3" xfId="8473"/>
    <cellStyle name="Normal 4 4 7 3 2" xfId="1235"/>
    <cellStyle name="Normal 4 4 7 4" xfId="7572"/>
    <cellStyle name="Normal 4 4 7 4 2" xfId="384"/>
    <cellStyle name="Normal 4 4 7 5" xfId="5885"/>
    <cellStyle name="Normal 4 4 8" xfId="13426"/>
    <cellStyle name="Normal 4 4 8 2" xfId="10051"/>
    <cellStyle name="Normal 4 4 8 2 2" xfId="2768"/>
    <cellStyle name="Normal 4 4 8 3" xfId="8472"/>
    <cellStyle name="Normal 4 4 8 3 2" xfId="1234"/>
    <cellStyle name="Normal 4 4 8 4" xfId="7571"/>
    <cellStyle name="Normal 4 4 8 4 2" xfId="383"/>
    <cellStyle name="Normal 4 4 8 5" xfId="5777"/>
    <cellStyle name="Normal 4 4 9" xfId="13322"/>
    <cellStyle name="Normal 4 4 9 2" xfId="10050"/>
    <cellStyle name="Normal 4 4 9 2 2" xfId="2767"/>
    <cellStyle name="Normal 4 4 9 3" xfId="8471"/>
    <cellStyle name="Normal 4 4 9 3 2" xfId="1233"/>
    <cellStyle name="Normal 4 4 9 4" xfId="7570"/>
    <cellStyle name="Normal 4 4 9 4 2" xfId="382"/>
    <cellStyle name="Normal 4 4 9 5" xfId="5714"/>
    <cellStyle name="Normal 4 5" xfId="16036"/>
    <cellStyle name="Normal 4 5 10" xfId="10049"/>
    <cellStyle name="Normal 4 5 10 2" xfId="2766"/>
    <cellStyle name="Normal 4 5 11" xfId="8470"/>
    <cellStyle name="Normal 4 5 11 2" xfId="1232"/>
    <cellStyle name="Normal 4 5 12" xfId="7569"/>
    <cellStyle name="Normal 4 5 12 2" xfId="381"/>
    <cellStyle name="Normal 4 5 13" xfId="7209"/>
    <cellStyle name="Normal 4 5 2" xfId="15809"/>
    <cellStyle name="Normal 4 5 2 10" xfId="7568"/>
    <cellStyle name="Normal 4 5 2 10 2" xfId="380"/>
    <cellStyle name="Normal 4 5 2 11" xfId="7067"/>
    <cellStyle name="Normal 4 5 2 2" xfId="15436"/>
    <cellStyle name="Normal 4 5 2 2 2" xfId="10047"/>
    <cellStyle name="Normal 4 5 2 2 2 2" xfId="2764"/>
    <cellStyle name="Normal 4 5 2 2 3" xfId="8468"/>
    <cellStyle name="Normal 4 5 2 2 3 2" xfId="1230"/>
    <cellStyle name="Normal 4 5 2 2 4" xfId="7567"/>
    <cellStyle name="Normal 4 5 2 2 4 2" xfId="379"/>
    <cellStyle name="Normal 4 5 2 2 5" xfId="6805"/>
    <cellStyle name="Normal 4 5 2 3" xfId="14989"/>
    <cellStyle name="Normal 4 5 2 3 2" xfId="10046"/>
    <cellStyle name="Normal 4 5 2 3 2 2" xfId="2763"/>
    <cellStyle name="Normal 4 5 2 3 3" xfId="8467"/>
    <cellStyle name="Normal 4 5 2 3 3 2" xfId="1229"/>
    <cellStyle name="Normal 4 5 2 3 4" xfId="7566"/>
    <cellStyle name="Normal 4 5 2 3 4 2" xfId="378"/>
    <cellStyle name="Normal 4 5 2 3 5" xfId="6607"/>
    <cellStyle name="Normal 4 5 2 4" xfId="13775"/>
    <cellStyle name="Normal 4 5 2 4 2" xfId="10045"/>
    <cellStyle name="Normal 4 5 2 4 2 2" xfId="2762"/>
    <cellStyle name="Normal 4 5 2 4 3" xfId="8466"/>
    <cellStyle name="Normal 4 5 2 4 3 2" xfId="1228"/>
    <cellStyle name="Normal 4 5 2 4 4" xfId="7565"/>
    <cellStyle name="Normal 4 5 2 4 4 2" xfId="377"/>
    <cellStyle name="Normal 4 5 2 4 5" xfId="6082"/>
    <cellStyle name="Normal 4 5 2 5" xfId="14087"/>
    <cellStyle name="Normal 4 5 2 5 2" xfId="10044"/>
    <cellStyle name="Normal 4 5 2 5 2 2" xfId="2761"/>
    <cellStyle name="Normal 4 5 2 5 3" xfId="8465"/>
    <cellStyle name="Normal 4 5 2 5 3 2" xfId="1227"/>
    <cellStyle name="Normal 4 5 2 5 4" xfId="7564"/>
    <cellStyle name="Normal 4 5 2 5 4 2" xfId="376"/>
    <cellStyle name="Normal 4 5 2 5 5" xfId="6368"/>
    <cellStyle name="Normal 4 5 2 6" xfId="13603"/>
    <cellStyle name="Normal 4 5 2 6 2" xfId="10043"/>
    <cellStyle name="Normal 4 5 2 6 2 2" xfId="2760"/>
    <cellStyle name="Normal 4 5 2 6 3" xfId="8464"/>
    <cellStyle name="Normal 4 5 2 6 3 2" xfId="1226"/>
    <cellStyle name="Normal 4 5 2 6 4" xfId="7563"/>
    <cellStyle name="Normal 4 5 2 6 4 2" xfId="375"/>
    <cellStyle name="Normal 4 5 2 6 5" xfId="5924"/>
    <cellStyle name="Normal 4 5 2 7" xfId="12908"/>
    <cellStyle name="Normal 4 5 2 7 2" xfId="10042"/>
    <cellStyle name="Normal 4 5 2 7 2 2" xfId="2759"/>
    <cellStyle name="Normal 4 5 2 7 3" xfId="8463"/>
    <cellStyle name="Normal 4 5 2 7 3 2" xfId="1225"/>
    <cellStyle name="Normal 4 5 2 7 4" xfId="7562"/>
    <cellStyle name="Normal 4 5 2 7 4 2" xfId="374"/>
    <cellStyle name="Normal 4 5 2 7 5" xfId="5530"/>
    <cellStyle name="Normal 4 5 2 8" xfId="10048"/>
    <cellStyle name="Normal 4 5 2 8 2" xfId="2765"/>
    <cellStyle name="Normal 4 5 2 9" xfId="8469"/>
    <cellStyle name="Normal 4 5 2 9 2" xfId="1231"/>
    <cellStyle name="Normal 4 5 3" xfId="15777"/>
    <cellStyle name="Normal 4 5 3 10" xfId="7561"/>
    <cellStyle name="Normal 4 5 3 10 2" xfId="373"/>
    <cellStyle name="Normal 4 5 3 11" xfId="7037"/>
    <cellStyle name="Normal 4 5 3 2" xfId="15404"/>
    <cellStyle name="Normal 4 5 3 2 2" xfId="10040"/>
    <cellStyle name="Normal 4 5 3 2 2 2" xfId="2757"/>
    <cellStyle name="Normal 4 5 3 2 3" xfId="8461"/>
    <cellStyle name="Normal 4 5 3 2 3 2" xfId="1223"/>
    <cellStyle name="Normal 4 5 3 2 4" xfId="7560"/>
    <cellStyle name="Normal 4 5 3 2 4 2" xfId="372"/>
    <cellStyle name="Normal 4 5 3 2 5" xfId="6775"/>
    <cellStyle name="Normal 4 5 3 3" xfId="14959"/>
    <cellStyle name="Normal 4 5 3 3 2" xfId="10039"/>
    <cellStyle name="Normal 4 5 3 3 2 2" xfId="2756"/>
    <cellStyle name="Normal 4 5 3 3 3" xfId="8460"/>
    <cellStyle name="Normal 4 5 3 3 3 2" xfId="1222"/>
    <cellStyle name="Normal 4 5 3 3 4" xfId="7559"/>
    <cellStyle name="Normal 4 5 3 3 4 2" xfId="371"/>
    <cellStyle name="Normal 4 5 3 3 5" xfId="6577"/>
    <cellStyle name="Normal 4 5 3 4" xfId="13743"/>
    <cellStyle name="Normal 4 5 3 4 2" xfId="10038"/>
    <cellStyle name="Normal 4 5 3 4 2 2" xfId="2755"/>
    <cellStyle name="Normal 4 5 3 4 3" xfId="8459"/>
    <cellStyle name="Normal 4 5 3 4 3 2" xfId="1221"/>
    <cellStyle name="Normal 4 5 3 4 4" xfId="7558"/>
    <cellStyle name="Normal 4 5 3 4 4 2" xfId="370"/>
    <cellStyle name="Normal 4 5 3 4 5" xfId="6050"/>
    <cellStyle name="Normal 4 5 3 5" xfId="13520"/>
    <cellStyle name="Normal 4 5 3 5 2" xfId="10037"/>
    <cellStyle name="Normal 4 5 3 5 2 2" xfId="2754"/>
    <cellStyle name="Normal 4 5 3 5 3" xfId="8458"/>
    <cellStyle name="Normal 4 5 3 5 3 2" xfId="1220"/>
    <cellStyle name="Normal 4 5 3 5 4" xfId="7557"/>
    <cellStyle name="Normal 4 5 3 5 4 2" xfId="369"/>
    <cellStyle name="Normal 4 5 3 5 5" xfId="5852"/>
    <cellStyle name="Normal 4 5 3 6" xfId="13406"/>
    <cellStyle name="Normal 4 5 3 6 2" xfId="10036"/>
    <cellStyle name="Normal 4 5 3 6 2 2" xfId="2753"/>
    <cellStyle name="Normal 4 5 3 6 3" xfId="8457"/>
    <cellStyle name="Normal 4 5 3 6 3 2" xfId="1219"/>
    <cellStyle name="Normal 4 5 3 6 4" xfId="7556"/>
    <cellStyle name="Normal 4 5 3 6 4 2" xfId="368"/>
    <cellStyle name="Normal 4 5 3 6 5" xfId="5760"/>
    <cellStyle name="Normal 4 5 3 7" xfId="12876"/>
    <cellStyle name="Normal 4 5 3 7 2" xfId="10035"/>
    <cellStyle name="Normal 4 5 3 7 2 2" xfId="2752"/>
    <cellStyle name="Normal 4 5 3 7 3" xfId="8456"/>
    <cellStyle name="Normal 4 5 3 7 3 2" xfId="1218"/>
    <cellStyle name="Normal 4 5 3 7 4" xfId="7555"/>
    <cellStyle name="Normal 4 5 3 7 4 2" xfId="367"/>
    <cellStyle name="Normal 4 5 3 7 5" xfId="5500"/>
    <cellStyle name="Normal 4 5 3 8" xfId="10041"/>
    <cellStyle name="Normal 4 5 3 8 2" xfId="2758"/>
    <cellStyle name="Normal 4 5 3 9" xfId="8462"/>
    <cellStyle name="Normal 4 5 3 9 2" xfId="1224"/>
    <cellStyle name="Normal 4 5 4" xfId="15537"/>
    <cellStyle name="Normal 4 5 4 2" xfId="10034"/>
    <cellStyle name="Normal 4 5 4 2 2" xfId="2751"/>
    <cellStyle name="Normal 4 5 4 3" xfId="8455"/>
    <cellStyle name="Normal 4 5 4 3 2" xfId="1217"/>
    <cellStyle name="Normal 4 5 4 4" xfId="7554"/>
    <cellStyle name="Normal 4 5 4 4 2" xfId="366"/>
    <cellStyle name="Normal 4 5 4 5" xfId="6901"/>
    <cellStyle name="Normal 4 5 5" xfId="15095"/>
    <cellStyle name="Normal 4 5 5 2" xfId="10033"/>
    <cellStyle name="Normal 4 5 5 2 2" xfId="2750"/>
    <cellStyle name="Normal 4 5 5 3" xfId="8454"/>
    <cellStyle name="Normal 4 5 5 3 2" xfId="1216"/>
    <cellStyle name="Normal 4 5 5 4" xfId="7553"/>
    <cellStyle name="Normal 4 5 5 4 2" xfId="365"/>
    <cellStyle name="Normal 4 5 5 5" xfId="6705"/>
    <cellStyle name="Normal 4 5 6" xfId="13885"/>
    <cellStyle name="Normal 4 5 6 2" xfId="10032"/>
    <cellStyle name="Normal 4 5 6 2 2" xfId="2749"/>
    <cellStyle name="Normal 4 5 6 3" xfId="8453"/>
    <cellStyle name="Normal 4 5 6 3 2" xfId="1215"/>
    <cellStyle name="Normal 4 5 6 4" xfId="7552"/>
    <cellStyle name="Normal 4 5 6 4 2" xfId="364"/>
    <cellStyle name="Normal 4 5 6 5" xfId="6190"/>
    <cellStyle name="Normal 4 5 7" xfId="14132"/>
    <cellStyle name="Normal 4 5 7 2" xfId="10031"/>
    <cellStyle name="Normal 4 5 7 2 2" xfId="2748"/>
    <cellStyle name="Normal 4 5 7 3" xfId="8452"/>
    <cellStyle name="Normal 4 5 7 3 2" xfId="1214"/>
    <cellStyle name="Normal 4 5 7 4" xfId="7551"/>
    <cellStyle name="Normal 4 5 7 4 2" xfId="363"/>
    <cellStyle name="Normal 4 5 7 5" xfId="6412"/>
    <cellStyle name="Normal 4 5 8" xfId="13937"/>
    <cellStyle name="Normal 4 5 8 2" xfId="10030"/>
    <cellStyle name="Normal 4 5 8 2 2" xfId="2747"/>
    <cellStyle name="Normal 4 5 8 3" xfId="8451"/>
    <cellStyle name="Normal 4 5 8 3 2" xfId="1213"/>
    <cellStyle name="Normal 4 5 8 4" xfId="7550"/>
    <cellStyle name="Normal 4 5 8 4 2" xfId="362"/>
    <cellStyle name="Normal 4 5 8 5" xfId="6239"/>
    <cellStyle name="Normal 4 5 9" xfId="13011"/>
    <cellStyle name="Normal 4 5 9 2" xfId="10029"/>
    <cellStyle name="Normal 4 5 9 2 2" xfId="2746"/>
    <cellStyle name="Normal 4 5 9 3" xfId="8450"/>
    <cellStyle name="Normal 4 5 9 3 2" xfId="1212"/>
    <cellStyle name="Normal 4 5 9 4" xfId="7549"/>
    <cellStyle name="Normal 4 5 9 4 2" xfId="361"/>
    <cellStyle name="Normal 4 5 9 5" xfId="5628"/>
    <cellStyle name="Normal 4 6" xfId="15877"/>
    <cellStyle name="Normal 4 6 10" xfId="7548"/>
    <cellStyle name="Normal 4 6 10 2" xfId="360"/>
    <cellStyle name="Normal 4 6 11" xfId="7130"/>
    <cellStyle name="Normal 4 6 2" xfId="15502"/>
    <cellStyle name="Normal 4 6 2 2" xfId="10027"/>
    <cellStyle name="Normal 4 6 2 2 2" xfId="2744"/>
    <cellStyle name="Normal 4 6 2 3" xfId="8448"/>
    <cellStyle name="Normal 4 6 2 3 2" xfId="1210"/>
    <cellStyle name="Normal 4 6 2 4" xfId="7547"/>
    <cellStyle name="Normal 4 6 2 4 2" xfId="359"/>
    <cellStyle name="Normal 4 6 2 5" xfId="6869"/>
    <cellStyle name="Normal 4 6 3" xfId="15061"/>
    <cellStyle name="Normal 4 6 3 2" xfId="10026"/>
    <cellStyle name="Normal 4 6 3 2 2" xfId="2743"/>
    <cellStyle name="Normal 4 6 3 3" xfId="8447"/>
    <cellStyle name="Normal 4 6 3 3 2" xfId="1209"/>
    <cellStyle name="Normal 4 6 3 4" xfId="7546"/>
    <cellStyle name="Normal 4 6 3 4 2" xfId="358"/>
    <cellStyle name="Normal 4 6 3 5" xfId="6674"/>
    <cellStyle name="Normal 4 6 4" xfId="13847"/>
    <cellStyle name="Normal 4 6 4 2" xfId="10025"/>
    <cellStyle name="Normal 4 6 4 2 2" xfId="2742"/>
    <cellStyle name="Normal 4 6 4 3" xfId="8446"/>
    <cellStyle name="Normal 4 6 4 3 2" xfId="1208"/>
    <cellStyle name="Normal 4 6 4 4" xfId="7545"/>
    <cellStyle name="Normal 4 6 4 4 2" xfId="357"/>
    <cellStyle name="Normal 4 6 4 5" xfId="6152"/>
    <cellStyle name="Normal 4 6 5" xfId="14048"/>
    <cellStyle name="Normal 4 6 5 2" xfId="10024"/>
    <cellStyle name="Normal 4 6 5 2 2" xfId="2741"/>
    <cellStyle name="Normal 4 6 5 3" xfId="8445"/>
    <cellStyle name="Normal 4 6 5 3 2" xfId="1207"/>
    <cellStyle name="Normal 4 6 5 4" xfId="7544"/>
    <cellStyle name="Normal 4 6 5 4 2" xfId="356"/>
    <cellStyle name="Normal 4 6 5 5" xfId="6331"/>
    <cellStyle name="Normal 4 6 6" xfId="13674"/>
    <cellStyle name="Normal 4 6 6 2" xfId="10023"/>
    <cellStyle name="Normal 4 6 6 2 2" xfId="2740"/>
    <cellStyle name="Normal 4 6 6 3" xfId="8444"/>
    <cellStyle name="Normal 4 6 6 3 2" xfId="1206"/>
    <cellStyle name="Normal 4 6 6 4" xfId="7543"/>
    <cellStyle name="Normal 4 6 6 4 2" xfId="355"/>
    <cellStyle name="Normal 4 6 6 5" xfId="5990"/>
    <cellStyle name="Normal 4 6 7" xfId="12977"/>
    <cellStyle name="Normal 4 6 7 2" xfId="10022"/>
    <cellStyle name="Normal 4 6 7 2 2" xfId="2739"/>
    <cellStyle name="Normal 4 6 7 3" xfId="8443"/>
    <cellStyle name="Normal 4 6 7 3 2" xfId="1205"/>
    <cellStyle name="Normal 4 6 7 4" xfId="7542"/>
    <cellStyle name="Normal 4 6 7 4 2" xfId="354"/>
    <cellStyle name="Normal 4 6 7 5" xfId="5597"/>
    <cellStyle name="Normal 4 6 8" xfId="10028"/>
    <cellStyle name="Normal 4 6 8 2" xfId="2745"/>
    <cellStyle name="Normal 4 6 9" xfId="8449"/>
    <cellStyle name="Normal 4 6 9 2" xfId="1211"/>
    <cellStyle name="Normal 4 7" xfId="15829"/>
    <cellStyle name="Normal 4 7 10" xfId="7541"/>
    <cellStyle name="Normal 4 7 10 2" xfId="353"/>
    <cellStyle name="Normal 4 7 11" xfId="7087"/>
    <cellStyle name="Normal 4 7 2" xfId="15457"/>
    <cellStyle name="Normal 4 7 2 2" xfId="10020"/>
    <cellStyle name="Normal 4 7 2 2 2" xfId="2737"/>
    <cellStyle name="Normal 4 7 2 3" xfId="8441"/>
    <cellStyle name="Normal 4 7 2 3 2" xfId="1203"/>
    <cellStyle name="Normal 4 7 2 4" xfId="7540"/>
    <cellStyle name="Normal 4 7 2 4 2" xfId="352"/>
    <cellStyle name="Normal 4 7 2 5" xfId="6826"/>
    <cellStyle name="Normal 4 7 3" xfId="15011"/>
    <cellStyle name="Normal 4 7 3 2" xfId="10019"/>
    <cellStyle name="Normal 4 7 3 2 2" xfId="2736"/>
    <cellStyle name="Normal 4 7 3 3" xfId="8440"/>
    <cellStyle name="Normal 4 7 3 3 2" xfId="1202"/>
    <cellStyle name="Normal 4 7 3 4" xfId="7539"/>
    <cellStyle name="Normal 4 7 3 4 2" xfId="351"/>
    <cellStyle name="Normal 4 7 3 5" xfId="6629"/>
    <cellStyle name="Normal 4 7 4" xfId="13797"/>
    <cellStyle name="Normal 4 7 4 2" xfId="10018"/>
    <cellStyle name="Normal 4 7 4 2 2" xfId="2735"/>
    <cellStyle name="Normal 4 7 4 3" xfId="8439"/>
    <cellStyle name="Normal 4 7 4 3 2" xfId="1201"/>
    <cellStyle name="Normal 4 7 4 4" xfId="7538"/>
    <cellStyle name="Normal 4 7 4 4 2" xfId="350"/>
    <cellStyle name="Normal 4 7 4 5" xfId="6104"/>
    <cellStyle name="Normal 4 7 5" xfId="14117"/>
    <cellStyle name="Normal 4 7 5 2" xfId="10017"/>
    <cellStyle name="Normal 4 7 5 2 2" xfId="2734"/>
    <cellStyle name="Normal 4 7 5 3" xfId="8438"/>
    <cellStyle name="Normal 4 7 5 3 2" xfId="1200"/>
    <cellStyle name="Normal 4 7 5 4" xfId="7537"/>
    <cellStyle name="Normal 4 7 5 4 2" xfId="349"/>
    <cellStyle name="Normal 4 7 5 5" xfId="6397"/>
    <cellStyle name="Normal 4 7 6" xfId="13656"/>
    <cellStyle name="Normal 4 7 6 2" xfId="10016"/>
    <cellStyle name="Normal 4 7 6 2 2" xfId="2733"/>
    <cellStyle name="Normal 4 7 6 3" xfId="8437"/>
    <cellStyle name="Normal 4 7 6 3 2" xfId="1199"/>
    <cellStyle name="Normal 4 7 6 4" xfId="7536"/>
    <cellStyle name="Normal 4 7 6 4 2" xfId="348"/>
    <cellStyle name="Normal 4 7 6 5" xfId="5974"/>
    <cellStyle name="Normal 4 7 7" xfId="12930"/>
    <cellStyle name="Normal 4 7 7 2" xfId="10015"/>
    <cellStyle name="Normal 4 7 7 2 2" xfId="2732"/>
    <cellStyle name="Normal 4 7 7 3" xfId="8436"/>
    <cellStyle name="Normal 4 7 7 3 2" xfId="1198"/>
    <cellStyle name="Normal 4 7 7 4" xfId="7535"/>
    <cellStyle name="Normal 4 7 7 4 2" xfId="347"/>
    <cellStyle name="Normal 4 7 7 5" xfId="5552"/>
    <cellStyle name="Normal 4 7 8" xfId="10021"/>
    <cellStyle name="Normal 4 7 8 2" xfId="2738"/>
    <cellStyle name="Normal 4 7 9" xfId="8442"/>
    <cellStyle name="Normal 4 7 9 2" xfId="1204"/>
    <cellStyle name="Normal 4 8" xfId="15659"/>
    <cellStyle name="Normal 4 8 2" xfId="15161"/>
    <cellStyle name="Normal 4 8 3" xfId="14844"/>
    <cellStyle name="Normal 4 8 4" xfId="12793"/>
    <cellStyle name="Normal 4 8 5" xfId="10014"/>
    <cellStyle name="Normal 4 8 5 2" xfId="2731"/>
    <cellStyle name="Normal 4 8 6" xfId="8435"/>
    <cellStyle name="Normal 4 8 6 2" xfId="1197"/>
    <cellStyle name="Normal 4 8 7" xfId="7534"/>
    <cellStyle name="Normal 4 8 7 2" xfId="346"/>
    <cellStyle name="Normal 4 8 8" xfId="6963"/>
    <cellStyle name="Normal 4 9" xfId="15726"/>
    <cellStyle name="Normal 4 9 2" xfId="10011"/>
    <cellStyle name="Normal 4 9 2 2" xfId="2728"/>
    <cellStyle name="Normal 4 9 3" xfId="8431"/>
    <cellStyle name="Normal 4 9 3 2" xfId="1193"/>
    <cellStyle name="Normal 4 9 4" xfId="7533"/>
    <cellStyle name="Normal 4 9 4 2" xfId="345"/>
    <cellStyle name="Normal 4 9 5" xfId="6989"/>
    <cellStyle name="Normal 40" xfId="16404"/>
    <cellStyle name="Normal 40 2" xfId="16368"/>
    <cellStyle name="Normal 40 2 2" xfId="15247"/>
    <cellStyle name="Normal 40 3" xfId="13230"/>
    <cellStyle name="Normal 40 4" xfId="13203"/>
    <cellStyle name="Normal 40 5" xfId="12806"/>
    <cellStyle name="Normal 41" xfId="16403"/>
    <cellStyle name="Normal 41 2" xfId="16369"/>
    <cellStyle name="Normal 41 2 2" xfId="15229"/>
    <cellStyle name="Normal 41 3" xfId="13227"/>
    <cellStyle name="Normal 41 4" xfId="13180"/>
    <cellStyle name="Normal 41 5" xfId="12803"/>
    <cellStyle name="Normal 42" xfId="16402"/>
    <cellStyle name="Normal 42 2" xfId="16370"/>
    <cellStyle name="Normal 42 2 2" xfId="15205"/>
    <cellStyle name="Normal 42 3" xfId="13222"/>
    <cellStyle name="Normal 42 4" xfId="13210"/>
    <cellStyle name="Normal 42 5" xfId="12798"/>
    <cellStyle name="Normal 43" xfId="16401"/>
    <cellStyle name="Normal 43 2" xfId="16371"/>
    <cellStyle name="Normal 43 2 2" xfId="15318"/>
    <cellStyle name="Normal 43 3" xfId="13245"/>
    <cellStyle name="Normal 43 4" xfId="13192"/>
    <cellStyle name="Normal 43 5" xfId="12816"/>
    <cellStyle name="Normal 44" xfId="16400"/>
    <cellStyle name="Normal 44 2" xfId="16372"/>
    <cellStyle name="Normal 44 2 2" xfId="15226"/>
    <cellStyle name="Normal 44 3" xfId="13225"/>
    <cellStyle name="Normal 44 4" xfId="13182"/>
    <cellStyle name="Normal 44 5" xfId="12801"/>
    <cellStyle name="Normal 45" xfId="16399"/>
    <cellStyle name="Normal 45 2" xfId="16373"/>
    <cellStyle name="Normal 45 2 2" xfId="15204"/>
    <cellStyle name="Normal 45 3" xfId="13221"/>
    <cellStyle name="Normal 45 4" xfId="13297"/>
    <cellStyle name="Normal 45 5" xfId="12797"/>
    <cellStyle name="Normal 46" xfId="16398"/>
    <cellStyle name="Normal 46 2" xfId="16329"/>
    <cellStyle name="Normal 46 2 2" xfId="15300"/>
    <cellStyle name="Normal 46 3" xfId="13243"/>
    <cellStyle name="Normal 46 4" xfId="13195"/>
    <cellStyle name="Normal 46 5" xfId="12815"/>
    <cellStyle name="Normal 47" xfId="16397"/>
    <cellStyle name="Normal 47 2" xfId="16328"/>
    <cellStyle name="Normal 47 2 2" xfId="15327"/>
    <cellStyle name="Normal 47 3" xfId="13246"/>
    <cellStyle name="Normal 47 4" xfId="13197"/>
    <cellStyle name="Normal 47 5" xfId="12817"/>
    <cellStyle name="Normal 48" xfId="16396"/>
    <cellStyle name="Normal 48 2" xfId="16327"/>
    <cellStyle name="Normal 48 2 2" xfId="15284"/>
    <cellStyle name="Normal 48 3" xfId="13242"/>
    <cellStyle name="Normal 48 4" xfId="13206"/>
    <cellStyle name="Normal 48 5" xfId="12814"/>
    <cellStyle name="Normal 49 2" xfId="16326"/>
    <cellStyle name="Normal 49 2 2" xfId="15579"/>
    <cellStyle name="Normal 49 2 2 2" xfId="6927"/>
    <cellStyle name="Normal 49 2 3" xfId="8392"/>
    <cellStyle name="Normal 49 2 3 2" xfId="1154"/>
    <cellStyle name="Normal 49 2 4" xfId="7532"/>
    <cellStyle name="Normal 49 2 4 2" xfId="344"/>
    <cellStyle name="Normal 49 3" xfId="13274"/>
    <cellStyle name="Normal 49 3 2" xfId="9972"/>
    <cellStyle name="Normal 49 3 2 2" xfId="2689"/>
    <cellStyle name="Normal 49 3 3" xfId="8391"/>
    <cellStyle name="Normal 49 3 3 2" xfId="1153"/>
    <cellStyle name="Normal 49 3 4" xfId="7531"/>
    <cellStyle name="Normal 49 3 4 2" xfId="343"/>
    <cellStyle name="Normal 49 3 5" xfId="5707"/>
    <cellStyle name="Normal 49 4" xfId="13139"/>
    <cellStyle name="Normal 49 4 2" xfId="9971"/>
    <cellStyle name="Normal 49 4 2 2" xfId="2688"/>
    <cellStyle name="Normal 49 4 3" xfId="8390"/>
    <cellStyle name="Normal 49 4 3 2" xfId="1152"/>
    <cellStyle name="Normal 49 4 4" xfId="7530"/>
    <cellStyle name="Normal 49 4 4 2" xfId="342"/>
    <cellStyle name="Normal 49 4 5" xfId="5696"/>
    <cellStyle name="Normal 5" xfId="16435"/>
    <cellStyle name="Normal 5 10" xfId="15217"/>
    <cellStyle name="Normal 5 11" xfId="15280"/>
    <cellStyle name="Normal 5 12" xfId="15237"/>
    <cellStyle name="Normal 5 13" xfId="15208"/>
    <cellStyle name="Normal 5 14" xfId="15174"/>
    <cellStyle name="Normal 5 15" xfId="15212"/>
    <cellStyle name="Normal 5 16" xfId="15224"/>
    <cellStyle name="Normal 5 17" xfId="15329"/>
    <cellStyle name="Normal 5 18" xfId="15305"/>
    <cellStyle name="Normal 5 19" xfId="15293"/>
    <cellStyle name="Normal 5 2" xfId="16333"/>
    <cellStyle name="Normal 5 2 10" xfId="15214"/>
    <cellStyle name="Normal 5 2 11" xfId="15240"/>
    <cellStyle name="Normal 5 2 12" xfId="15242"/>
    <cellStyle name="Normal 5 2 13" xfId="15244"/>
    <cellStyle name="Normal 5 2 14" xfId="15245"/>
    <cellStyle name="Normal 5 2 15" xfId="15206"/>
    <cellStyle name="Normal 5 2 16" xfId="15297"/>
    <cellStyle name="Normal 5 2 17" xfId="15325"/>
    <cellStyle name="Normal 5 2 18" xfId="15289"/>
    <cellStyle name="Normal 5 2 19" xfId="15704"/>
    <cellStyle name="Normal 5 2 2" xfId="15935"/>
    <cellStyle name="Normal 5 2 2 2" xfId="15604"/>
    <cellStyle name="Normal 5 2 2 2 2" xfId="15557"/>
    <cellStyle name="Normal 5 2 2 2 3" xfId="13273"/>
    <cellStyle name="Normal 5 2 2 2 4" xfId="13239"/>
    <cellStyle name="Normal 5 2 2 3" xfId="15115"/>
    <cellStyle name="Normal 5 2 2 4" xfId="13906"/>
    <cellStyle name="Normal 5 2 2 5" xfId="13601"/>
    <cellStyle name="Normal 5 2 2 6" xfId="13443"/>
    <cellStyle name="Normal 5 2 2 7" xfId="13276"/>
    <cellStyle name="Normal 5 2 2 8" xfId="13145"/>
    <cellStyle name="Normal 5 2 20" xfId="13969"/>
    <cellStyle name="Normal 5 2 21" xfId="13577"/>
    <cellStyle name="Normal 5 2 22" xfId="13431"/>
    <cellStyle name="Normal 5 2 23" xfId="13321"/>
    <cellStyle name="Normal 5 2 24" xfId="13154"/>
    <cellStyle name="Normal 5 2 25" xfId="13050"/>
    <cellStyle name="Normal 5 2 26" xfId="9962"/>
    <cellStyle name="Normal 5 2 27" xfId="8381"/>
    <cellStyle name="Normal 5 2 28" xfId="7529"/>
    <cellStyle name="Normal 5 2 3" xfId="15345"/>
    <cellStyle name="Normal 5 2 4" xfId="15643"/>
    <cellStyle name="Normal 5 2 5" xfId="15351"/>
    <cellStyle name="Normal 5 2 6" xfId="15352"/>
    <cellStyle name="Normal 5 2 7" xfId="15220"/>
    <cellStyle name="Normal 5 2 8" xfId="15236"/>
    <cellStyle name="Normal 5 2 9" xfId="15232"/>
    <cellStyle name="Normal 5 20" xfId="15162"/>
    <cellStyle name="Normal 5 21" xfId="15572"/>
    <cellStyle name="Normal 5 22" xfId="14413"/>
    <cellStyle name="Normal 5 23" xfId="14264"/>
    <cellStyle name="Normal 5 24" xfId="14198"/>
    <cellStyle name="Normal 5 25" xfId="14154"/>
    <cellStyle name="Normal 5 26" xfId="14019"/>
    <cellStyle name="Normal 5 27" xfId="13646"/>
    <cellStyle name="Normal 5 28" xfId="13454"/>
    <cellStyle name="Normal 5 29" xfId="13079"/>
    <cellStyle name="Normal 5 29 2" xfId="8346"/>
    <cellStyle name="Normal 5 29 3" xfId="7527"/>
    <cellStyle name="Normal 5 3" xfId="15914"/>
    <cellStyle name="Normal 5 30" xfId="12781"/>
    <cellStyle name="Normal 5 31" xfId="7244"/>
    <cellStyle name="Normal 5 4" xfId="15658"/>
    <cellStyle name="Normal 5 4 2" xfId="15356"/>
    <cellStyle name="Normal 5 4 3" xfId="14911"/>
    <cellStyle name="Normal 5 4 4" xfId="13693"/>
    <cellStyle name="Normal 5 4 5" xfId="13473"/>
    <cellStyle name="Normal 5 4 6" xfId="13359"/>
    <cellStyle name="Normal 5 4 7" xfId="12826"/>
    <cellStyle name="Normal 5 5" xfId="15649"/>
    <cellStyle name="Normal 5 6" xfId="15340"/>
    <cellStyle name="Normal 5 7" xfId="15332"/>
    <cellStyle name="Normal 5 8" xfId="15189"/>
    <cellStyle name="Normal 5 9" xfId="15272"/>
    <cellStyle name="Normal 50" xfId="16395"/>
    <cellStyle name="Normal 50 2" xfId="16325"/>
    <cellStyle name="Normal 50 2 2" xfId="13938"/>
    <cellStyle name="Normal 50 2 2 2" xfId="6240"/>
    <cellStyle name="Normal 50 2 3" xfId="8331"/>
    <cellStyle name="Normal 50 2 3 2" xfId="1095"/>
    <cellStyle name="Normal 50 2 4" xfId="7526"/>
    <cellStyle name="Normal 50 2 4 2" xfId="341"/>
    <cellStyle name="Normal 50 3" xfId="13144"/>
    <cellStyle name="Normal 50 3 2" xfId="9911"/>
    <cellStyle name="Normal 50 3 2 2" xfId="2629"/>
    <cellStyle name="Normal 50 3 3" xfId="8330"/>
    <cellStyle name="Normal 50 3 3 2" xfId="1094"/>
    <cellStyle name="Normal 50 3 4" xfId="7525"/>
    <cellStyle name="Normal 50 3 4 2" xfId="340"/>
    <cellStyle name="Normal 50 3 5" xfId="5698"/>
    <cellStyle name="Normal 50 4" xfId="13163"/>
    <cellStyle name="Normal 50 4 2" xfId="9910"/>
    <cellStyle name="Normal 50 4 2 2" xfId="2628"/>
    <cellStyle name="Normal 50 4 3" xfId="8329"/>
    <cellStyle name="Normal 50 4 3 2" xfId="1093"/>
    <cellStyle name="Normal 50 4 4" xfId="7524"/>
    <cellStyle name="Normal 50 4 4 2" xfId="339"/>
    <cellStyle name="Normal 50 4 5" xfId="5700"/>
    <cellStyle name="Normal 51" xfId="16394"/>
    <cellStyle name="Normal 51 2" xfId="16324"/>
    <cellStyle name="Normal 51 2 2" xfId="13675"/>
    <cellStyle name="Normal 51 2 2 2" xfId="5991"/>
    <cellStyle name="Normal 51 2 3" xfId="8327"/>
    <cellStyle name="Normal 51 2 3 2" xfId="1091"/>
    <cellStyle name="Normal 51 2 4" xfId="7523"/>
    <cellStyle name="Normal 51 2 4 2" xfId="338"/>
    <cellStyle name="Normal 51 3" xfId="13128"/>
    <cellStyle name="Normal 51 3 2" xfId="9908"/>
    <cellStyle name="Normal 51 3 2 2" xfId="2626"/>
    <cellStyle name="Normal 51 3 3" xfId="8326"/>
    <cellStyle name="Normal 51 3 3 2" xfId="1090"/>
    <cellStyle name="Normal 51 3 4" xfId="7522"/>
    <cellStyle name="Normal 51 3 4 2" xfId="337"/>
    <cellStyle name="Normal 51 3 5" xfId="5694"/>
    <cellStyle name="Normal 51 4" xfId="13120"/>
    <cellStyle name="Normal 51 4 2" xfId="9907"/>
    <cellStyle name="Normal 51 4 2 2" xfId="2625"/>
    <cellStyle name="Normal 51 4 3" xfId="8325"/>
    <cellStyle name="Normal 51 4 3 2" xfId="1089"/>
    <cellStyle name="Normal 51 4 4" xfId="7521"/>
    <cellStyle name="Normal 51 4 4 2" xfId="336"/>
    <cellStyle name="Normal 51 4 5" xfId="5693"/>
    <cellStyle name="Normal 52" xfId="16393"/>
    <cellStyle name="Normal 52 2" xfId="16323"/>
    <cellStyle name="Normal 53" xfId="16392"/>
    <cellStyle name="Normal 53 2" xfId="16322"/>
    <cellStyle name="Normal 54" xfId="16391"/>
    <cellStyle name="Normal 54 2" xfId="16321"/>
    <cellStyle name="Normal 55" xfId="16390"/>
    <cellStyle name="Normal 55 2" xfId="16320"/>
    <cellStyle name="Normal 56" xfId="16389"/>
    <cellStyle name="Normal 56 2" xfId="16319"/>
    <cellStyle name="Normal 57" xfId="16388"/>
    <cellStyle name="Normal 57 2" xfId="16318"/>
    <cellStyle name="Normal 58" xfId="16387"/>
    <cellStyle name="Normal 58 2" xfId="16317"/>
    <cellStyle name="Normal 59" xfId="16386"/>
    <cellStyle name="Normal 59 2" xfId="16316"/>
    <cellStyle name="Normal 6" xfId="16434"/>
    <cellStyle name="Normal 6 10" xfId="15257"/>
    <cellStyle name="Normal 6 11" xfId="15195"/>
    <cellStyle name="Normal 6 12" xfId="15210"/>
    <cellStyle name="Normal 6 13" xfId="15321"/>
    <cellStyle name="Normal 6 14" xfId="15171"/>
    <cellStyle name="Normal 6 15" xfId="15223"/>
    <cellStyle name="Normal 6 16" xfId="15310"/>
    <cellStyle name="Normal 6 17" xfId="15316"/>
    <cellStyle name="Normal 6 18" xfId="15326"/>
    <cellStyle name="Normal 6 19" xfId="15164"/>
    <cellStyle name="Normal 6 2" xfId="16334"/>
    <cellStyle name="Normal 6 2 2" xfId="16288"/>
    <cellStyle name="Normal 6 2 2 2" xfId="15250"/>
    <cellStyle name="Normal 6 2 2 2 2" xfId="15605"/>
    <cellStyle name="Normal 6 2 2 3" xfId="13277"/>
    <cellStyle name="Normal 6 2 2 4" xfId="13169"/>
    <cellStyle name="Normal 6 2 3" xfId="15593"/>
    <cellStyle name="Normal 6 2 4" xfId="13970"/>
    <cellStyle name="Normal 6 2 5" xfId="13558"/>
    <cellStyle name="Normal 6 2 6" xfId="13427"/>
    <cellStyle name="Normal 6 2 7" xfId="13232"/>
    <cellStyle name="Normal 6 2 8" xfId="13193"/>
    <cellStyle name="Normal 6 2 9" xfId="13051"/>
    <cellStyle name="Normal 6 20" xfId="14879"/>
    <cellStyle name="Normal 6 21" xfId="14412"/>
    <cellStyle name="Normal 6 22" xfId="14263"/>
    <cellStyle name="Normal 6 23" xfId="14197"/>
    <cellStyle name="Normal 6 24" xfId="14153"/>
    <cellStyle name="Normal 6 25" xfId="13605"/>
    <cellStyle name="Normal 6 26" xfId="13444"/>
    <cellStyle name="Normal 6 27" xfId="13357"/>
    <cellStyle name="Normal 6 28" xfId="12808"/>
    <cellStyle name="Normal 6 29" xfId="12783"/>
    <cellStyle name="Normal 6 3" xfId="16271"/>
    <cellStyle name="Normal 6 3 2" xfId="15357"/>
    <cellStyle name="Normal 6 3 3" xfId="13256"/>
    <cellStyle name="Normal 6 3 4" xfId="13344"/>
    <cellStyle name="Normal 6 3 5" xfId="12827"/>
    <cellStyle name="Normal 6 30" xfId="7243"/>
    <cellStyle name="Normal 6 4" xfId="16135"/>
    <cellStyle name="Normal 6 4 2" xfId="15650"/>
    <cellStyle name="Normal 6 4 3" xfId="13290"/>
    <cellStyle name="Normal 6 4 4" xfId="13316"/>
    <cellStyle name="Normal 6 4 5" xfId="13075"/>
    <cellStyle name="Normal 6 4 6" xfId="9870"/>
    <cellStyle name="Normal 6 4 7" xfId="8288"/>
    <cellStyle name="Normal 6 4 8" xfId="7520"/>
    <cellStyle name="Normal 6 5" xfId="15334"/>
    <cellStyle name="Normal 6 6" xfId="15350"/>
    <cellStyle name="Normal 6 7" xfId="15188"/>
    <cellStyle name="Normal 6 8" xfId="15193"/>
    <cellStyle name="Normal 6 9" xfId="15234"/>
    <cellStyle name="Normal 60" xfId="16385"/>
    <cellStyle name="Normal 60 2" xfId="16315"/>
    <cellStyle name="Normal 61" xfId="16384"/>
    <cellStyle name="Normal 61 2" xfId="16314"/>
    <cellStyle name="Normal 62" xfId="16383"/>
    <cellStyle name="Normal 62 2" xfId="16313"/>
    <cellStyle name="Normal 63" xfId="16382"/>
    <cellStyle name="Normal 63 2" xfId="16312"/>
    <cellStyle name="Normal 64 2" xfId="16311"/>
    <cellStyle name="Normal 65" xfId="16381"/>
    <cellStyle name="Normal 65 2" xfId="16310"/>
    <cellStyle name="Normal 66" xfId="16380"/>
    <cellStyle name="Normal 66 2" xfId="16309"/>
    <cellStyle name="Normal 67" xfId="16379"/>
    <cellStyle name="Normal 67 2" xfId="16308"/>
    <cellStyle name="Normal 68" xfId="16378"/>
    <cellStyle name="Normal 68 2" xfId="16307"/>
    <cellStyle name="Normal 69" xfId="16377"/>
    <cellStyle name="Normal 69 2" xfId="16306"/>
    <cellStyle name="Normal 7" xfId="16433"/>
    <cellStyle name="Normal 7 10" xfId="15213"/>
    <cellStyle name="Normal 7 11" xfId="15181"/>
    <cellStyle name="Normal 7 12" xfId="15277"/>
    <cellStyle name="Normal 7 13" xfId="15258"/>
    <cellStyle name="Normal 7 14" xfId="15183"/>
    <cellStyle name="Normal 7 15" xfId="15203"/>
    <cellStyle name="Normal 7 16" xfId="15270"/>
    <cellStyle name="Normal 7 17" xfId="15309"/>
    <cellStyle name="Normal 7 18" xfId="15285"/>
    <cellStyle name="Normal 7 19" xfId="15328"/>
    <cellStyle name="Normal 7 2" xfId="16335"/>
    <cellStyle name="Normal 7 2 10" xfId="15199"/>
    <cellStyle name="Normal 7 2 11" xfId="15177"/>
    <cellStyle name="Normal 7 2 12" xfId="15179"/>
    <cellStyle name="Normal 7 2 13" xfId="15187"/>
    <cellStyle name="Normal 7 2 14" xfId="15172"/>
    <cellStyle name="Normal 7 2 15" xfId="15167"/>
    <cellStyle name="Normal 7 2 16" xfId="15302"/>
    <cellStyle name="Normal 7 2 17" xfId="15295"/>
    <cellStyle name="Normal 7 2 18" xfId="15306"/>
    <cellStyle name="Normal 7 2 19" xfId="15703"/>
    <cellStyle name="Normal 7 2 2" xfId="16282"/>
    <cellStyle name="Normal 7 2 2 2" xfId="15934"/>
    <cellStyle name="Normal 7 2 2 2 2" xfId="15606"/>
    <cellStyle name="Normal 7 2 2 2 2 2" xfId="15556"/>
    <cellStyle name="Normal 7 2 2 2 3" xfId="13272"/>
    <cellStyle name="Normal 7 2 2 2 4" xfId="13238"/>
    <cellStyle name="Normal 7 2 2 3" xfId="15114"/>
    <cellStyle name="Normal 7 2 2 4" xfId="13905"/>
    <cellStyle name="Normal 7 2 2 5" xfId="13549"/>
    <cellStyle name="Normal 7 2 2 6" xfId="13423"/>
    <cellStyle name="Normal 7 2 2 7" xfId="13278"/>
    <cellStyle name="Normal 7 2 2 8" xfId="13162"/>
    <cellStyle name="Normal 7 2 20" xfId="13971"/>
    <cellStyle name="Normal 7 2 21" xfId="13545"/>
    <cellStyle name="Normal 7 2 22" xfId="13422"/>
    <cellStyle name="Normal 7 2 23" xfId="13320"/>
    <cellStyle name="Normal 7 2 24" xfId="13138"/>
    <cellStyle name="Normal 7 2 25" xfId="13052"/>
    <cellStyle name="Normal 7 2 3" xfId="15344"/>
    <cellStyle name="Normal 7 2 4" xfId="15331"/>
    <cellStyle name="Normal 7 2 5" xfId="15645"/>
    <cellStyle name="Normal 7 2 6" xfId="15346"/>
    <cellStyle name="Normal 7 2 7" xfId="15322"/>
    <cellStyle name="Normal 7 2 8" xfId="15255"/>
    <cellStyle name="Normal 7 2 9" xfId="15278"/>
    <cellStyle name="Normal 7 20" xfId="15159"/>
    <cellStyle name="Normal 7 21" xfId="15681"/>
    <cellStyle name="Normal 7 22" xfId="14018"/>
    <cellStyle name="Normal 7 23" xfId="13668"/>
    <cellStyle name="Normal 7 24" xfId="13459"/>
    <cellStyle name="Normal 7 25" xfId="13078"/>
    <cellStyle name="Normal 7 25 2" xfId="8233"/>
    <cellStyle name="Normal 7 25 3" xfId="7519"/>
    <cellStyle name="Normal 7 26" xfId="12778"/>
    <cellStyle name="Normal 7 27" xfId="7242"/>
    <cellStyle name="Normal 7 3" xfId="16268"/>
    <cellStyle name="Normal 7 3 2" xfId="15913"/>
    <cellStyle name="Normal 7 3 3" xfId="13315"/>
    <cellStyle name="Normal 7 3 4" xfId="13250"/>
    <cellStyle name="Normal 7 3 5" xfId="13010"/>
    <cellStyle name="Normal 7 4" xfId="16131"/>
    <cellStyle name="Normal 7 4 10" xfId="9809"/>
    <cellStyle name="Normal 7 4 11" xfId="8227"/>
    <cellStyle name="Normal 7 4 12" xfId="7518"/>
    <cellStyle name="Normal 7 4 2" xfId="15657"/>
    <cellStyle name="Normal 7 4 2 2" xfId="15358"/>
    <cellStyle name="Normal 7 4 2 3" xfId="13257"/>
    <cellStyle name="Normal 7 4 2 4" xfId="13174"/>
    <cellStyle name="Normal 7 4 3" xfId="14912"/>
    <cellStyle name="Normal 7 4 4" xfId="13695"/>
    <cellStyle name="Normal 7 4 5" xfId="13474"/>
    <cellStyle name="Normal 7 4 6" xfId="13360"/>
    <cellStyle name="Normal 7 4 7" xfId="13293"/>
    <cellStyle name="Normal 7 4 8" xfId="13302"/>
    <cellStyle name="Normal 7 4 9" xfId="12828"/>
    <cellStyle name="Normal 7 5" xfId="15348"/>
    <cellStyle name="Normal 7 6" xfId="15341"/>
    <cellStyle name="Normal 7 7" xfId="15653"/>
    <cellStyle name="Normal 7 8" xfId="15215"/>
    <cellStyle name="Normal 7 9" xfId="15271"/>
    <cellStyle name="Normal 70" xfId="16376"/>
    <cellStyle name="Normal 70 2" xfId="16305"/>
    <cellStyle name="Normal 71" xfId="16375"/>
    <cellStyle name="Normal 71 10" xfId="16223"/>
    <cellStyle name="Normal 71 10 2" xfId="9790"/>
    <cellStyle name="Normal 71 10 2 2" xfId="2510"/>
    <cellStyle name="Normal 71 10 3" xfId="8208"/>
    <cellStyle name="Normal 71 10 3 2" xfId="975"/>
    <cellStyle name="Normal 71 10 4" xfId="7516"/>
    <cellStyle name="Normal 71 10 4 2" xfId="334"/>
    <cellStyle name="Normal 71 10 5" xfId="7223"/>
    <cellStyle name="Normal 71 11" xfId="16211"/>
    <cellStyle name="Normal 71 11 2" xfId="9789"/>
    <cellStyle name="Normal 71 11 2 2" xfId="2509"/>
    <cellStyle name="Normal 71 11 3" xfId="8207"/>
    <cellStyle name="Normal 71 11 3 2" xfId="974"/>
    <cellStyle name="Normal 71 11 4" xfId="7515"/>
    <cellStyle name="Normal 71 11 4 2" xfId="333"/>
    <cellStyle name="Normal 71 11 5" xfId="7218"/>
    <cellStyle name="Normal 71 12" xfId="9791"/>
    <cellStyle name="Normal 71 12 2" xfId="2511"/>
    <cellStyle name="Normal 71 13" xfId="8209"/>
    <cellStyle name="Normal 71 13 2" xfId="976"/>
    <cellStyle name="Normal 71 14" xfId="7517"/>
    <cellStyle name="Normal 71 14 2" xfId="335"/>
    <cellStyle name="Normal 71 2" xfId="16291"/>
    <cellStyle name="Normal 71 2 2" xfId="9788"/>
    <cellStyle name="Normal 71 2 2 2" xfId="2508"/>
    <cellStyle name="Normal 71 2 3" xfId="8206"/>
    <cellStyle name="Normal 71 2 3 2" xfId="973"/>
    <cellStyle name="Normal 71 2 4" xfId="7514"/>
    <cellStyle name="Normal 71 2 4 2" xfId="332"/>
    <cellStyle name="Normal 71 2 5" xfId="7233"/>
    <cellStyle name="Normal 71 3" xfId="16246"/>
    <cellStyle name="Normal 71 3 2" xfId="9787"/>
    <cellStyle name="Normal 71 3 2 2" xfId="2507"/>
    <cellStyle name="Normal 71 3 3" xfId="8205"/>
    <cellStyle name="Normal 71 3 3 2" xfId="972"/>
    <cellStyle name="Normal 71 3 4" xfId="7513"/>
    <cellStyle name="Normal 71 3 4 2" xfId="331"/>
    <cellStyle name="Normal 71 3 5" xfId="7228"/>
    <cellStyle name="Normal 71 4" xfId="16217"/>
    <cellStyle name="Normal 71 4 2" xfId="9786"/>
    <cellStyle name="Normal 71 4 2 2" xfId="2506"/>
    <cellStyle name="Normal 71 4 3" xfId="8204"/>
    <cellStyle name="Normal 71 4 3 2" xfId="971"/>
    <cellStyle name="Normal 71 4 4" xfId="7512"/>
    <cellStyle name="Normal 71 4 4 2" xfId="330"/>
    <cellStyle name="Normal 71 4 5" xfId="7220"/>
    <cellStyle name="Normal 71 5" xfId="16247"/>
    <cellStyle name="Normal 71 5 2" xfId="9785"/>
    <cellStyle name="Normal 71 5 2 2" xfId="2505"/>
    <cellStyle name="Normal 71 5 3" xfId="8203"/>
    <cellStyle name="Normal 71 5 3 2" xfId="970"/>
    <cellStyle name="Normal 71 5 4" xfId="7511"/>
    <cellStyle name="Normal 71 5 4 2" xfId="329"/>
    <cellStyle name="Normal 71 5 5" xfId="7229"/>
    <cellStyle name="Normal 71 6" xfId="16216"/>
    <cellStyle name="Normal 71 6 2" xfId="9784"/>
    <cellStyle name="Normal 71 6 2 2" xfId="2504"/>
    <cellStyle name="Normal 71 6 3" xfId="8202"/>
    <cellStyle name="Normal 71 6 3 2" xfId="969"/>
    <cellStyle name="Normal 71 6 4" xfId="7510"/>
    <cellStyle name="Normal 71 6 4 2" xfId="328"/>
    <cellStyle name="Normal 71 6 5" xfId="7219"/>
    <cellStyle name="Normal 71 7" xfId="16205"/>
    <cellStyle name="Normal 71 7 2" xfId="9783"/>
    <cellStyle name="Normal 71 7 2 2" xfId="2503"/>
    <cellStyle name="Normal 71 7 3" xfId="8201"/>
    <cellStyle name="Normal 71 7 3 2" xfId="968"/>
    <cellStyle name="Normal 71 7 4" xfId="7509"/>
    <cellStyle name="Normal 71 7 4 2" xfId="327"/>
    <cellStyle name="Normal 71 7 5" xfId="7214"/>
    <cellStyle name="Normal 71 8" xfId="16207"/>
    <cellStyle name="Normal 71 8 2" xfId="9782"/>
    <cellStyle name="Normal 71 8 2 2" xfId="2502"/>
    <cellStyle name="Normal 71 8 3" xfId="8200"/>
    <cellStyle name="Normal 71 8 3 2" xfId="967"/>
    <cellStyle name="Normal 71 8 4" xfId="7508"/>
    <cellStyle name="Normal 71 8 4 2" xfId="326"/>
    <cellStyle name="Normal 71 8 5" xfId="7215"/>
    <cellStyle name="Normal 71 9" xfId="16239"/>
    <cellStyle name="Normal 71 9 2" xfId="9781"/>
    <cellStyle name="Normal 71 9 2 2" xfId="2501"/>
    <cellStyle name="Normal 71 9 3" xfId="8199"/>
    <cellStyle name="Normal 71 9 3 2" xfId="966"/>
    <cellStyle name="Normal 71 9 4" xfId="7507"/>
    <cellStyle name="Normal 71 9 4 2" xfId="325"/>
    <cellStyle name="Normal 71 9 5" xfId="7224"/>
    <cellStyle name="Normal 72" xfId="16374"/>
    <cellStyle name="Normal 72 10" xfId="16221"/>
    <cellStyle name="Normal 72 10 2" xfId="9779"/>
    <cellStyle name="Normal 72 10 2 2" xfId="2499"/>
    <cellStyle name="Normal 72 10 3" xfId="8197"/>
    <cellStyle name="Normal 72 10 3 2" xfId="964"/>
    <cellStyle name="Normal 72 10 4" xfId="7505"/>
    <cellStyle name="Normal 72 10 4 2" xfId="323"/>
    <cellStyle name="Normal 72 10 5" xfId="7222"/>
    <cellStyle name="Normal 72 11" xfId="16250"/>
    <cellStyle name="Normal 72 11 2" xfId="9778"/>
    <cellStyle name="Normal 72 11 2 2" xfId="2498"/>
    <cellStyle name="Normal 72 11 3" xfId="8196"/>
    <cellStyle name="Normal 72 11 3 2" xfId="963"/>
    <cellStyle name="Normal 72 11 4" xfId="7504"/>
    <cellStyle name="Normal 72 11 4 2" xfId="322"/>
    <cellStyle name="Normal 72 11 5" xfId="7231"/>
    <cellStyle name="Normal 72 12" xfId="9780"/>
    <cellStyle name="Normal 72 12 2" xfId="2500"/>
    <cellStyle name="Normal 72 13" xfId="8198"/>
    <cellStyle name="Normal 72 13 2" xfId="965"/>
    <cellStyle name="Normal 72 14" xfId="7506"/>
    <cellStyle name="Normal 72 14 2" xfId="324"/>
    <cellStyle name="Normal 72 2" xfId="16285"/>
    <cellStyle name="Normal 72 2 2" xfId="9777"/>
    <cellStyle name="Normal 72 2 2 2" xfId="2497"/>
    <cellStyle name="Normal 72 2 3" xfId="8195"/>
    <cellStyle name="Normal 72 2 3 2" xfId="962"/>
    <cellStyle name="Normal 72 2 4" xfId="7503"/>
    <cellStyle name="Normal 72 2 4 2" xfId="321"/>
    <cellStyle name="Normal 72 2 5" xfId="7232"/>
    <cellStyle name="Normal 72 3" xfId="16243"/>
    <cellStyle name="Normal 72 3 2" xfId="9776"/>
    <cellStyle name="Normal 72 3 2 2" xfId="2496"/>
    <cellStyle name="Normal 72 3 3" xfId="8194"/>
    <cellStyle name="Normal 72 3 3 2" xfId="961"/>
    <cellStyle name="Normal 72 3 4" xfId="7502"/>
    <cellStyle name="Normal 72 3 4 2" xfId="320"/>
    <cellStyle name="Normal 72 3 5" xfId="7227"/>
    <cellStyle name="Normal 72 4" xfId="16210"/>
    <cellStyle name="Normal 72 4 2" xfId="9775"/>
    <cellStyle name="Normal 72 4 2 2" xfId="2495"/>
    <cellStyle name="Normal 72 4 3" xfId="8193"/>
    <cellStyle name="Normal 72 4 3 2" xfId="960"/>
    <cellStyle name="Normal 72 4 4" xfId="7501"/>
    <cellStyle name="Normal 72 4 4 2" xfId="319"/>
    <cellStyle name="Normal 72 4 5" xfId="7217"/>
    <cellStyle name="Normal 72 5" xfId="16242"/>
    <cellStyle name="Normal 72 5 2" xfId="9774"/>
    <cellStyle name="Normal 72 5 2 2" xfId="2494"/>
    <cellStyle name="Normal 72 5 3" xfId="8192"/>
    <cellStyle name="Normal 72 5 3 2" xfId="959"/>
    <cellStyle name="Normal 72 5 4" xfId="7500"/>
    <cellStyle name="Normal 72 5 4 2" xfId="318"/>
    <cellStyle name="Normal 72 5 5" xfId="7226"/>
    <cellStyle name="Normal 72 6" xfId="16220"/>
    <cellStyle name="Normal 72 6 2" xfId="9773"/>
    <cellStyle name="Normal 72 6 2 2" xfId="2493"/>
    <cellStyle name="Normal 72 6 3" xfId="8191"/>
    <cellStyle name="Normal 72 6 3 2" xfId="958"/>
    <cellStyle name="Normal 72 6 4" xfId="7499"/>
    <cellStyle name="Normal 72 6 4 2" xfId="317"/>
    <cellStyle name="Normal 72 6 5" xfId="7221"/>
    <cellStyle name="Normal 72 7" xfId="16249"/>
    <cellStyle name="Normal 72 7 2" xfId="9772"/>
    <cellStyle name="Normal 72 7 2 2" xfId="2492"/>
    <cellStyle name="Normal 72 7 3" xfId="8190"/>
    <cellStyle name="Normal 72 7 3 2" xfId="957"/>
    <cellStyle name="Normal 72 7 4" xfId="7498"/>
    <cellStyle name="Normal 72 7 4 2" xfId="316"/>
    <cellStyle name="Normal 72 7 5" xfId="7230"/>
    <cellStyle name="Normal 72 8" xfId="16209"/>
    <cellStyle name="Normal 72 8 2" xfId="9771"/>
    <cellStyle name="Normal 72 8 2 2" xfId="2491"/>
    <cellStyle name="Normal 72 8 3" xfId="8189"/>
    <cellStyle name="Normal 72 8 3 2" xfId="956"/>
    <cellStyle name="Normal 72 8 4" xfId="7497"/>
    <cellStyle name="Normal 72 8 4 2" xfId="315"/>
    <cellStyle name="Normal 72 8 5" xfId="7216"/>
    <cellStyle name="Normal 72 9" xfId="16241"/>
    <cellStyle name="Normal 72 9 2" xfId="9770"/>
    <cellStyle name="Normal 72 9 2 2" xfId="2490"/>
    <cellStyle name="Normal 72 9 3" xfId="8188"/>
    <cellStyle name="Normal 72 9 3 2" xfId="955"/>
    <cellStyle name="Normal 72 9 4" xfId="7496"/>
    <cellStyle name="Normal 72 9 4 2" xfId="314"/>
    <cellStyle name="Normal 72 9 5" xfId="7225"/>
    <cellStyle name="Normal 73" xfId="16263"/>
    <cellStyle name="Normal 74" xfId="16262"/>
    <cellStyle name="Normal 75" xfId="16304"/>
    <cellStyle name="Normal 76" xfId="16303"/>
    <cellStyle name="Normal 77" xfId="16302"/>
    <cellStyle name="Normal 78" xfId="16301"/>
    <cellStyle name="Normal 79" xfId="16300"/>
    <cellStyle name="Normal 8 2" xfId="16336"/>
    <cellStyle name="Normal 8 2 2" xfId="16280"/>
    <cellStyle name="Normal 8 3" xfId="16267"/>
    <cellStyle name="Normal 8 4" xfId="16129"/>
    <cellStyle name="Normal 8 4 2" xfId="9759"/>
    <cellStyle name="Normal 8 4 3" xfId="8177"/>
    <cellStyle name="Normal 8 4 4" xfId="7495"/>
    <cellStyle name="Normal 8 5" xfId="12776"/>
    <cellStyle name="Normal 80" xfId="16299"/>
    <cellStyle name="Normal 81" xfId="16298"/>
    <cellStyle name="Normal 82" xfId="16297"/>
    <cellStyle name="Normal 83" xfId="16296"/>
    <cellStyle name="Normal 84" xfId="16295"/>
    <cellStyle name="Normal 85" xfId="16294"/>
    <cellStyle name="Normal 86" xfId="16293"/>
    <cellStyle name="Normal 87" xfId="16292"/>
    <cellStyle name="Normal 88" xfId="16261"/>
    <cellStyle name="Normal 89" xfId="16260"/>
    <cellStyle name="Normal 9" xfId="16432"/>
    <cellStyle name="Normal 9 2" xfId="16337"/>
    <cellStyle name="Normal 9 3" xfId="7241"/>
    <cellStyle name="Normal 90" xfId="16259"/>
    <cellStyle name="Normal 91" xfId="16258"/>
    <cellStyle name="Normal 91 10" xfId="16148"/>
    <cellStyle name="Normal 91 11" xfId="16143"/>
    <cellStyle name="Normal 91 12" xfId="9751"/>
    <cellStyle name="Normal 91 13" xfId="8169"/>
    <cellStyle name="Normal 91 14" xfId="7494"/>
    <cellStyle name="Normal 91 2" xfId="16201"/>
    <cellStyle name="Normal 91 3" xfId="16193"/>
    <cellStyle name="Normal 91 4" xfId="16186"/>
    <cellStyle name="Normal 91 5" xfId="16179"/>
    <cellStyle name="Normal 91 6" xfId="16172"/>
    <cellStyle name="Normal 91 7" xfId="16166"/>
    <cellStyle name="Normal 91 8" xfId="16160"/>
    <cellStyle name="Normal 91 9" xfId="16154"/>
    <cellStyle name="Normal 92" xfId="16257"/>
    <cellStyle name="Normal 92 10" xfId="16147"/>
    <cellStyle name="Normal 92 11" xfId="16142"/>
    <cellStyle name="Normal 92 12" xfId="9740"/>
    <cellStyle name="Normal 92 13" xfId="8158"/>
    <cellStyle name="Normal 92 14" xfId="7493"/>
    <cellStyle name="Normal 92 2" xfId="16200"/>
    <cellStyle name="Normal 92 3" xfId="16192"/>
    <cellStyle name="Normal 92 4" xfId="16185"/>
    <cellStyle name="Normal 92 5" xfId="16178"/>
    <cellStyle name="Normal 92 6" xfId="16171"/>
    <cellStyle name="Normal 92 7" xfId="16165"/>
    <cellStyle name="Normal 92 8" xfId="16159"/>
    <cellStyle name="Normal 92 9" xfId="16153"/>
    <cellStyle name="Normal 93" xfId="16256"/>
    <cellStyle name="Normal 93 10" xfId="16146"/>
    <cellStyle name="Normal 93 11" xfId="16141"/>
    <cellStyle name="Normal 93 12" xfId="9730"/>
    <cellStyle name="Normal 93 13" xfId="8147"/>
    <cellStyle name="Normal 93 14" xfId="7492"/>
    <cellStyle name="Normal 93 2" xfId="16199"/>
    <cellStyle name="Normal 93 3" xfId="16191"/>
    <cellStyle name="Normal 93 4" xfId="16184"/>
    <cellStyle name="Normal 93 5" xfId="16177"/>
    <cellStyle name="Normal 93 6" xfId="16170"/>
    <cellStyle name="Normal 93 7" xfId="16164"/>
    <cellStyle name="Normal 93 8" xfId="16158"/>
    <cellStyle name="Normal 93 9" xfId="16152"/>
    <cellStyle name="Normal 94" xfId="16255"/>
    <cellStyle name="Normal 94 10" xfId="16145"/>
    <cellStyle name="Normal 94 11" xfId="16140"/>
    <cellStyle name="Normal 94 12" xfId="9725"/>
    <cellStyle name="Normal 94 13" xfId="8142"/>
    <cellStyle name="Normal 94 14" xfId="7491"/>
    <cellStyle name="Normal 94 2" xfId="16198"/>
    <cellStyle name="Normal 94 3" xfId="16190"/>
    <cellStyle name="Normal 94 4" xfId="16183"/>
    <cellStyle name="Normal 94 5" xfId="16176"/>
    <cellStyle name="Normal 94 6" xfId="16169"/>
    <cellStyle name="Normal 94 7" xfId="16163"/>
    <cellStyle name="Normal 94 8" xfId="16157"/>
    <cellStyle name="Normal 94 9" xfId="16151"/>
    <cellStyle name="Normal 95" xfId="16254"/>
    <cellStyle name="Normal 95 10" xfId="16144"/>
    <cellStyle name="Normal 95 11" xfId="16139"/>
    <cellStyle name="Normal 95 12" xfId="9715"/>
    <cellStyle name="Normal 95 13" xfId="8133"/>
    <cellStyle name="Normal 95 14" xfId="7490"/>
    <cellStyle name="Normal 95 2" xfId="16197"/>
    <cellStyle name="Normal 95 3" xfId="16189"/>
    <cellStyle name="Normal 95 4" xfId="16182"/>
    <cellStyle name="Normal 95 5" xfId="16175"/>
    <cellStyle name="Normal 95 6" xfId="16168"/>
    <cellStyle name="Normal 95 7" xfId="16162"/>
    <cellStyle name="Normal 95 8" xfId="16156"/>
    <cellStyle name="Normal 95 9" xfId="16150"/>
    <cellStyle name="Normal 96" xfId="16253"/>
    <cellStyle name="Normal 96 2" xfId="9704"/>
    <cellStyle name="Normal 96 3" xfId="8122"/>
    <cellStyle name="Normal 96 4" xfId="7489"/>
    <cellStyle name="Normal 97" xfId="16202"/>
    <cellStyle name="Normal 97 2" xfId="9703"/>
    <cellStyle name="Normal 97 3" xfId="8121"/>
    <cellStyle name="Normal 97 4" xfId="7488"/>
    <cellStyle name="Normal 98" xfId="16194"/>
    <cellStyle name="Normal 98 2" xfId="9702"/>
    <cellStyle name="Normal 98 3" xfId="8120"/>
    <cellStyle name="Normal 98 4" xfId="7487"/>
    <cellStyle name="Normal 99" xfId="16187"/>
    <cellStyle name="Normal 99 2" xfId="9701"/>
    <cellStyle name="Normal 99 3" xfId="8119"/>
    <cellStyle name="Normal 99 4" xfId="7486"/>
    <cellStyle name="Note 10" xfId="15774"/>
    <cellStyle name="Note 10 10" xfId="7485"/>
    <cellStyle name="Note 10 10 2" xfId="313"/>
    <cellStyle name="Note 10 11" xfId="7034"/>
    <cellStyle name="Note 10 2" xfId="15402"/>
    <cellStyle name="Note 10 2 2" xfId="9699"/>
    <cellStyle name="Note 10 2 2 2" xfId="2429"/>
    <cellStyle name="Note 10 2 3" xfId="8117"/>
    <cellStyle name="Note 10 2 3 2" xfId="894"/>
    <cellStyle name="Note 10 2 4" xfId="7484"/>
    <cellStyle name="Note 10 2 4 2" xfId="312"/>
    <cellStyle name="Note 10 2 5" xfId="6773"/>
    <cellStyle name="Note 10 3" xfId="14956"/>
    <cellStyle name="Note 10 3 2" xfId="9698"/>
    <cellStyle name="Note 10 3 2 2" xfId="2428"/>
    <cellStyle name="Note 10 3 3" xfId="8116"/>
    <cellStyle name="Note 10 3 3 2" xfId="893"/>
    <cellStyle name="Note 10 3 4" xfId="7483"/>
    <cellStyle name="Note 10 3 4 2" xfId="311"/>
    <cellStyle name="Note 10 3 5" xfId="6574"/>
    <cellStyle name="Note 10 4" xfId="13740"/>
    <cellStyle name="Note 10 4 2" xfId="9697"/>
    <cellStyle name="Note 10 4 2 2" xfId="2427"/>
    <cellStyle name="Note 10 4 3" xfId="8115"/>
    <cellStyle name="Note 10 4 3 2" xfId="892"/>
    <cellStyle name="Note 10 4 4" xfId="7482"/>
    <cellStyle name="Note 10 4 4 2" xfId="310"/>
    <cellStyle name="Note 10 4 5" xfId="6047"/>
    <cellStyle name="Note 10 5" xfId="13517"/>
    <cellStyle name="Note 10 5 2" xfId="9696"/>
    <cellStyle name="Note 10 5 2 2" xfId="2426"/>
    <cellStyle name="Note 10 5 3" xfId="8114"/>
    <cellStyle name="Note 10 5 3 2" xfId="891"/>
    <cellStyle name="Note 10 5 4" xfId="7481"/>
    <cellStyle name="Note 10 5 4 2" xfId="309"/>
    <cellStyle name="Note 10 5 5" xfId="5849"/>
    <cellStyle name="Note 10 6" xfId="13403"/>
    <cellStyle name="Note 10 6 2" xfId="9695"/>
    <cellStyle name="Note 10 6 2 2" xfId="2425"/>
    <cellStyle name="Note 10 6 3" xfId="8113"/>
    <cellStyle name="Note 10 6 3 2" xfId="890"/>
    <cellStyle name="Note 10 6 4" xfId="7480"/>
    <cellStyle name="Note 10 6 4 2" xfId="308"/>
    <cellStyle name="Note 10 6 5" xfId="5757"/>
    <cellStyle name="Note 10 7" xfId="12873"/>
    <cellStyle name="Note 10 7 2" xfId="9694"/>
    <cellStyle name="Note 10 7 2 2" xfId="2424"/>
    <cellStyle name="Note 10 7 3" xfId="8112"/>
    <cellStyle name="Note 10 7 3 2" xfId="889"/>
    <cellStyle name="Note 10 7 4" xfId="7479"/>
    <cellStyle name="Note 10 7 4 2" xfId="307"/>
    <cellStyle name="Note 10 7 5" xfId="5497"/>
    <cellStyle name="Note 10 8" xfId="9700"/>
    <cellStyle name="Note 10 8 2" xfId="2430"/>
    <cellStyle name="Note 10 9" xfId="8118"/>
    <cellStyle name="Note 10 9 2" xfId="895"/>
    <cellStyle name="Note 11" xfId="15775"/>
    <cellStyle name="Note 11 10" xfId="7478"/>
    <cellStyle name="Note 11 10 2" xfId="306"/>
    <cellStyle name="Note 11 11" xfId="7035"/>
    <cellStyle name="Note 11 2" xfId="15403"/>
    <cellStyle name="Note 11 2 2" xfId="9692"/>
    <cellStyle name="Note 11 2 2 2" xfId="2422"/>
    <cellStyle name="Note 11 2 3" xfId="8110"/>
    <cellStyle name="Note 11 2 3 2" xfId="887"/>
    <cellStyle name="Note 11 2 4" xfId="7477"/>
    <cellStyle name="Note 11 2 4 2" xfId="305"/>
    <cellStyle name="Note 11 2 5" xfId="6774"/>
    <cellStyle name="Note 11 3" xfId="14957"/>
    <cellStyle name="Note 11 3 2" xfId="9691"/>
    <cellStyle name="Note 11 3 2 2" xfId="2421"/>
    <cellStyle name="Note 11 3 3" xfId="8109"/>
    <cellStyle name="Note 11 3 3 2" xfId="886"/>
    <cellStyle name="Note 11 3 4" xfId="7476"/>
    <cellStyle name="Note 11 3 4 2" xfId="304"/>
    <cellStyle name="Note 11 3 5" xfId="6575"/>
    <cellStyle name="Note 11 4" xfId="13741"/>
    <cellStyle name="Note 11 4 2" xfId="9690"/>
    <cellStyle name="Note 11 4 2 2" xfId="2420"/>
    <cellStyle name="Note 11 4 3" xfId="8108"/>
    <cellStyle name="Note 11 4 3 2" xfId="885"/>
    <cellStyle name="Note 11 4 4" xfId="7475"/>
    <cellStyle name="Note 11 4 4 2" xfId="303"/>
    <cellStyle name="Note 11 4 5" xfId="6048"/>
    <cellStyle name="Note 11 5" xfId="13518"/>
    <cellStyle name="Note 11 5 2" xfId="9689"/>
    <cellStyle name="Note 11 5 2 2" xfId="2419"/>
    <cellStyle name="Note 11 5 3" xfId="8107"/>
    <cellStyle name="Note 11 5 3 2" xfId="884"/>
    <cellStyle name="Note 11 5 4" xfId="7474"/>
    <cellStyle name="Note 11 5 4 2" xfId="302"/>
    <cellStyle name="Note 11 5 5" xfId="5850"/>
    <cellStyle name="Note 11 6" xfId="13404"/>
    <cellStyle name="Note 11 6 2" xfId="9688"/>
    <cellStyle name="Note 11 6 2 2" xfId="2418"/>
    <cellStyle name="Note 11 6 3" xfId="8106"/>
    <cellStyle name="Note 11 6 3 2" xfId="883"/>
    <cellStyle name="Note 11 6 4" xfId="7473"/>
    <cellStyle name="Note 11 6 4 2" xfId="301"/>
    <cellStyle name="Note 11 6 5" xfId="5758"/>
    <cellStyle name="Note 11 7" xfId="12874"/>
    <cellStyle name="Note 11 7 2" xfId="9687"/>
    <cellStyle name="Note 11 7 2 2" xfId="2417"/>
    <cellStyle name="Note 11 7 3" xfId="8105"/>
    <cellStyle name="Note 11 7 3 2" xfId="882"/>
    <cellStyle name="Note 11 7 4" xfId="7472"/>
    <cellStyle name="Note 11 7 4 2" xfId="300"/>
    <cellStyle name="Note 11 7 5" xfId="5498"/>
    <cellStyle name="Note 11 8" xfId="9693"/>
    <cellStyle name="Note 11 8 2" xfId="2423"/>
    <cellStyle name="Note 11 9" xfId="8111"/>
    <cellStyle name="Note 11 9 2" xfId="888"/>
    <cellStyle name="Note 12" xfId="15731"/>
    <cellStyle name="Note 12 2" xfId="9686"/>
    <cellStyle name="Note 12 2 2" xfId="2416"/>
    <cellStyle name="Note 12 3" xfId="8104"/>
    <cellStyle name="Note 12 3 2" xfId="881"/>
    <cellStyle name="Note 12 4" xfId="7471"/>
    <cellStyle name="Note 12 4 2" xfId="299"/>
    <cellStyle name="Note 12 5" xfId="6993"/>
    <cellStyle name="Note 13" xfId="15733"/>
    <cellStyle name="Note 13 2" xfId="9685"/>
    <cellStyle name="Note 13 2 2" xfId="2415"/>
    <cellStyle name="Note 13 3" xfId="8103"/>
    <cellStyle name="Note 13 3 2" xfId="880"/>
    <cellStyle name="Note 13 4" xfId="7470"/>
    <cellStyle name="Note 13 4 2" xfId="298"/>
    <cellStyle name="Note 13 5" xfId="6994"/>
    <cellStyle name="Note 14" xfId="15060"/>
    <cellStyle name="Note 15" xfId="14842"/>
    <cellStyle name="Note 16" xfId="15575"/>
    <cellStyle name="Note 17" xfId="15580"/>
    <cellStyle name="Note 18" xfId="14798"/>
    <cellStyle name="Note 19" xfId="14758"/>
    <cellStyle name="Note 2" xfId="16035"/>
    <cellStyle name="Note 2 10" xfId="15248"/>
    <cellStyle name="Note 2 11" xfId="15276"/>
    <cellStyle name="Note 2 12" xfId="15260"/>
    <cellStyle name="Note 2 13" xfId="15201"/>
    <cellStyle name="Note 2 14" xfId="15202"/>
    <cellStyle name="Note 2 15" xfId="15225"/>
    <cellStyle name="Note 2 16" xfId="15196"/>
    <cellStyle name="Note 2 17" xfId="15319"/>
    <cellStyle name="Note 2 18" xfId="15198"/>
    <cellStyle name="Note 2 19" xfId="15283"/>
    <cellStyle name="Note 2 2" xfId="16005"/>
    <cellStyle name="Note 2 20" xfId="15308"/>
    <cellStyle name="Note 2 21" xfId="15314"/>
    <cellStyle name="Note 2 22" xfId="15674"/>
    <cellStyle name="Note 2 23" xfId="14411"/>
    <cellStyle name="Note 2 24" xfId="14262"/>
    <cellStyle name="Note 2 25" xfId="14196"/>
    <cellStyle name="Note 2 26" xfId="14152"/>
    <cellStyle name="Note 2 27" xfId="14029"/>
    <cellStyle name="Note 2 28" xfId="13688"/>
    <cellStyle name="Note 2 29" xfId="13469"/>
    <cellStyle name="Note 2 3" xfId="15947"/>
    <cellStyle name="Note 2 3 2" xfId="14409"/>
    <cellStyle name="Note 2 3 3" xfId="14261"/>
    <cellStyle name="Note 2 3 4" xfId="14195"/>
    <cellStyle name="Note 2 3 5" xfId="14151"/>
    <cellStyle name="Note 2 30" xfId="13088"/>
    <cellStyle name="Note 2 30 2" xfId="8081"/>
    <cellStyle name="Note 2 30 3" xfId="7469"/>
    <cellStyle name="Note 2 4" xfId="15919"/>
    <cellStyle name="Note 2 5" xfId="15876"/>
    <cellStyle name="Note 2 6" xfId="15878"/>
    <cellStyle name="Note 2 7" xfId="15667"/>
    <cellStyle name="Note 2 7 2" xfId="15656"/>
    <cellStyle name="Note 2 7 3" xfId="15682"/>
    <cellStyle name="Note 2 7 4" xfId="14016"/>
    <cellStyle name="Note 2 7 5" xfId="13578"/>
    <cellStyle name="Note 2 7 6" xfId="13432"/>
    <cellStyle name="Note 2 8" xfId="15651"/>
    <cellStyle name="Note 2 9" xfId="15343"/>
    <cellStyle name="Note 20" xfId="14017"/>
    <cellStyle name="Note 20 2" xfId="9651"/>
    <cellStyle name="Note 20 2 2" xfId="2381"/>
    <cellStyle name="Note 20 3" xfId="8069"/>
    <cellStyle name="Note 20 3 2" xfId="847"/>
    <cellStyle name="Note 20 4" xfId="7468"/>
    <cellStyle name="Note 20 4 2" xfId="297"/>
    <cellStyle name="Note 20 5" xfId="6305"/>
    <cellStyle name="Note 21" xfId="13587"/>
    <cellStyle name="Note 21 2" xfId="9650"/>
    <cellStyle name="Note 21 2 2" xfId="2380"/>
    <cellStyle name="Note 21 3" xfId="8068"/>
    <cellStyle name="Note 21 3 2" xfId="846"/>
    <cellStyle name="Note 21 4" xfId="7467"/>
    <cellStyle name="Note 21 4 2" xfId="296"/>
    <cellStyle name="Note 21 5" xfId="5910"/>
    <cellStyle name="Note 22" xfId="13436"/>
    <cellStyle name="Note 22 2" xfId="9649"/>
    <cellStyle name="Note 22 2 2" xfId="2379"/>
    <cellStyle name="Note 22 3" xfId="8067"/>
    <cellStyle name="Note 22 3 2" xfId="845"/>
    <cellStyle name="Note 22 4" xfId="7466"/>
    <cellStyle name="Note 22 4 2" xfId="295"/>
    <cellStyle name="Note 22 5" xfId="5782"/>
    <cellStyle name="Note 23" xfId="13110"/>
    <cellStyle name="Note 23 2" xfId="9648"/>
    <cellStyle name="Note 23 2 2" xfId="2378"/>
    <cellStyle name="Note 23 3" xfId="8066"/>
    <cellStyle name="Note 23 3 2" xfId="844"/>
    <cellStyle name="Note 23 4" xfId="7465"/>
    <cellStyle name="Note 23 4 2" xfId="294"/>
    <cellStyle name="Note 23 5" xfId="5690"/>
    <cellStyle name="Note 3" xfId="16034"/>
    <cellStyle name="Note 3 10" xfId="15251"/>
    <cellStyle name="Note 3 11" xfId="15241"/>
    <cellStyle name="Note 3 12" xfId="15263"/>
    <cellStyle name="Note 3 13" xfId="15185"/>
    <cellStyle name="Note 3 14" xfId="15238"/>
    <cellStyle name="Note 3 15" xfId="15186"/>
    <cellStyle name="Note 3 16" xfId="15218"/>
    <cellStyle name="Note 3 17" xfId="15207"/>
    <cellStyle name="Note 3 18" xfId="15184"/>
    <cellStyle name="Note 3 19" xfId="15294"/>
    <cellStyle name="Note 3 2" xfId="16004"/>
    <cellStyle name="Note 3 20" xfId="15315"/>
    <cellStyle name="Note 3 21" xfId="15317"/>
    <cellStyle name="Note 3 22" xfId="15715"/>
    <cellStyle name="Note 3 23" xfId="14408"/>
    <cellStyle name="Note 3 24" xfId="14260"/>
    <cellStyle name="Note 3 25" xfId="14194"/>
    <cellStyle name="Note 3 26" xfId="14150"/>
    <cellStyle name="Note 3 27" xfId="14028"/>
    <cellStyle name="Note 3 28" xfId="13687"/>
    <cellStyle name="Note 3 29" xfId="13468"/>
    <cellStyle name="Note 3 3" xfId="15946"/>
    <cellStyle name="Note 3 3 2" xfId="14406"/>
    <cellStyle name="Note 3 3 3" xfId="14259"/>
    <cellStyle name="Note 3 3 4" xfId="14193"/>
    <cellStyle name="Note 3 3 5" xfId="14149"/>
    <cellStyle name="Note 3 30" xfId="13087"/>
    <cellStyle name="Note 3 30 2" xfId="8038"/>
    <cellStyle name="Note 3 30 3" xfId="7464"/>
    <cellStyle name="Note 3 4" xfId="15918"/>
    <cellStyle name="Note 3 5" xfId="15875"/>
    <cellStyle name="Note 3 6" xfId="15879"/>
    <cellStyle name="Note 3 7" xfId="15666"/>
    <cellStyle name="Note 3 7 2" xfId="15655"/>
    <cellStyle name="Note 3 7 3" xfId="15730"/>
    <cellStyle name="Note 3 7 4" xfId="14015"/>
    <cellStyle name="Note 3 7 5" xfId="13541"/>
    <cellStyle name="Note 3 7 6" xfId="13421"/>
    <cellStyle name="Note 3 8" xfId="15342"/>
    <cellStyle name="Note 3 9" xfId="15362"/>
    <cellStyle name="Note 4" xfId="16033"/>
    <cellStyle name="Note 4 10" xfId="14258"/>
    <cellStyle name="Note 4 11" xfId="14192"/>
    <cellStyle name="Note 4 12" xfId="14148"/>
    <cellStyle name="Note 4 13" xfId="14027"/>
    <cellStyle name="Note 4 13 2" xfId="9609"/>
    <cellStyle name="Note 4 13 2 2" xfId="2339"/>
    <cellStyle name="Note 4 13 3" xfId="8025"/>
    <cellStyle name="Note 4 13 3 2" xfId="804"/>
    <cellStyle name="Note 4 13 4" xfId="7462"/>
    <cellStyle name="Note 4 13 4 2" xfId="292"/>
    <cellStyle name="Note 4 13 5" xfId="6312"/>
    <cellStyle name="Note 4 14" xfId="14005"/>
    <cellStyle name="Note 4 14 2" xfId="9608"/>
    <cellStyle name="Note 4 14 2 2" xfId="2338"/>
    <cellStyle name="Note 4 14 3" xfId="8024"/>
    <cellStyle name="Note 4 14 3 2" xfId="803"/>
    <cellStyle name="Note 4 14 4" xfId="7461"/>
    <cellStyle name="Note 4 14 4 2" xfId="291"/>
    <cellStyle name="Note 4 14 5" xfId="6295"/>
    <cellStyle name="Note 4 15" xfId="13591"/>
    <cellStyle name="Note 4 15 2" xfId="9607"/>
    <cellStyle name="Note 4 15 2 2" xfId="2337"/>
    <cellStyle name="Note 4 15 3" xfId="8023"/>
    <cellStyle name="Note 4 15 3 2" xfId="802"/>
    <cellStyle name="Note 4 15 4" xfId="7460"/>
    <cellStyle name="Note 4 15 4 2" xfId="290"/>
    <cellStyle name="Note 4 15 5" xfId="5914"/>
    <cellStyle name="Note 4 16" xfId="13086"/>
    <cellStyle name="Note 4 16 2" xfId="9606"/>
    <cellStyle name="Note 4 16 2 2" xfId="2336"/>
    <cellStyle name="Note 4 16 3" xfId="8022"/>
    <cellStyle name="Note 4 16 3 2" xfId="801"/>
    <cellStyle name="Note 4 16 4" xfId="7459"/>
    <cellStyle name="Note 4 16 4 2" xfId="289"/>
    <cellStyle name="Note 4 16 5" xfId="5677"/>
    <cellStyle name="Note 4 17" xfId="9611"/>
    <cellStyle name="Note 4 17 2" xfId="2341"/>
    <cellStyle name="Note 4 18" xfId="8026"/>
    <cellStyle name="Note 4 18 2" xfId="805"/>
    <cellStyle name="Note 4 19" xfId="7463"/>
    <cellStyle name="Note 4 19 2" xfId="293"/>
    <cellStyle name="Note 4 2" xfId="16003"/>
    <cellStyle name="Note 4 2 10" xfId="13985"/>
    <cellStyle name="Note 4 2 10 2" xfId="9604"/>
    <cellStyle name="Note 4 2 10 2 2" xfId="2334"/>
    <cellStyle name="Note 4 2 10 3" xfId="8020"/>
    <cellStyle name="Note 4 2 10 3 2" xfId="799"/>
    <cellStyle name="Note 4 2 10 4" xfId="7457"/>
    <cellStyle name="Note 4 2 10 4 2" xfId="287"/>
    <cellStyle name="Note 4 2 10 5" xfId="6278"/>
    <cellStyle name="Note 4 2 11" xfId="13672"/>
    <cellStyle name="Note 4 2 11 2" xfId="9603"/>
    <cellStyle name="Note 4 2 11 2 2" xfId="2333"/>
    <cellStyle name="Note 4 2 11 3" xfId="8019"/>
    <cellStyle name="Note 4 2 11 3 2" xfId="798"/>
    <cellStyle name="Note 4 2 11 4" xfId="7456"/>
    <cellStyle name="Note 4 2 11 4 2" xfId="286"/>
    <cellStyle name="Note 4 2 11 5" xfId="5988"/>
    <cellStyle name="Note 4 2 12" xfId="13461"/>
    <cellStyle name="Note 4 2 12 2" xfId="9602"/>
    <cellStyle name="Note 4 2 12 2 2" xfId="2332"/>
    <cellStyle name="Note 4 2 12 3" xfId="8018"/>
    <cellStyle name="Note 4 2 12 3 2" xfId="797"/>
    <cellStyle name="Note 4 2 12 4" xfId="7455"/>
    <cellStyle name="Note 4 2 12 4 2" xfId="285"/>
    <cellStyle name="Note 4 2 12 5" xfId="5802"/>
    <cellStyle name="Note 4 2 13" xfId="13054"/>
    <cellStyle name="Note 4 2 13 2" xfId="9601"/>
    <cellStyle name="Note 4 2 13 2 2" xfId="2331"/>
    <cellStyle name="Note 4 2 13 3" xfId="8017"/>
    <cellStyle name="Note 4 2 13 3 2" xfId="796"/>
    <cellStyle name="Note 4 2 13 4" xfId="7454"/>
    <cellStyle name="Note 4 2 13 4 2" xfId="284"/>
    <cellStyle name="Note 4 2 13 5" xfId="5661"/>
    <cellStyle name="Note 4 2 14" xfId="9605"/>
    <cellStyle name="Note 4 2 14 2" xfId="2335"/>
    <cellStyle name="Note 4 2 15" xfId="8021"/>
    <cellStyle name="Note 4 2 15 2" xfId="800"/>
    <cellStyle name="Note 4 2 16" xfId="7458"/>
    <cellStyle name="Note 4 2 16 2" xfId="288"/>
    <cellStyle name="Note 4 2 17" xfId="7193"/>
    <cellStyle name="Note 4 2 2" xfId="15851"/>
    <cellStyle name="Note 4 2 2 10" xfId="7453"/>
    <cellStyle name="Note 4 2 2 10 2" xfId="283"/>
    <cellStyle name="Note 4 2 2 11" xfId="7109"/>
    <cellStyle name="Note 4 2 2 2" xfId="15478"/>
    <cellStyle name="Note 4 2 2 2 2" xfId="9599"/>
    <cellStyle name="Note 4 2 2 2 2 2" xfId="2329"/>
    <cellStyle name="Note 4 2 2 2 3" xfId="8015"/>
    <cellStyle name="Note 4 2 2 2 3 2" xfId="794"/>
    <cellStyle name="Note 4 2 2 2 4" xfId="7452"/>
    <cellStyle name="Note 4 2 2 2 4 2" xfId="282"/>
    <cellStyle name="Note 4 2 2 2 5" xfId="6847"/>
    <cellStyle name="Note 4 2 2 3" xfId="15034"/>
    <cellStyle name="Note 4 2 2 3 2" xfId="9598"/>
    <cellStyle name="Note 4 2 2 3 2 2" xfId="2328"/>
    <cellStyle name="Note 4 2 2 3 3" xfId="8014"/>
    <cellStyle name="Note 4 2 2 3 3 2" xfId="793"/>
    <cellStyle name="Note 4 2 2 3 4" xfId="7451"/>
    <cellStyle name="Note 4 2 2 3 4 2" xfId="281"/>
    <cellStyle name="Note 4 2 2 3 5" xfId="6652"/>
    <cellStyle name="Note 4 2 2 4" xfId="13820"/>
    <cellStyle name="Note 4 2 2 4 2" xfId="9597"/>
    <cellStyle name="Note 4 2 2 4 2 2" xfId="2327"/>
    <cellStyle name="Note 4 2 2 4 3" xfId="8013"/>
    <cellStyle name="Note 4 2 2 4 3 2" xfId="792"/>
    <cellStyle name="Note 4 2 2 4 4" xfId="7450"/>
    <cellStyle name="Note 4 2 2 4 4 2" xfId="280"/>
    <cellStyle name="Note 4 2 2 4 5" xfId="6127"/>
    <cellStyle name="Note 4 2 2 5" xfId="13925"/>
    <cellStyle name="Note 4 2 2 5 2" xfId="9596"/>
    <cellStyle name="Note 4 2 2 5 2 2" xfId="2326"/>
    <cellStyle name="Note 4 2 2 5 3" xfId="8012"/>
    <cellStyle name="Note 4 2 2 5 3 2" xfId="791"/>
    <cellStyle name="Note 4 2 2 5 4" xfId="7449"/>
    <cellStyle name="Note 4 2 2 5 4 2" xfId="279"/>
    <cellStyle name="Note 4 2 2 5 5" xfId="6227"/>
    <cellStyle name="Note 4 2 2 6" xfId="13575"/>
    <cellStyle name="Note 4 2 2 6 2" xfId="9595"/>
    <cellStyle name="Note 4 2 2 6 2 2" xfId="2325"/>
    <cellStyle name="Note 4 2 2 6 3" xfId="8011"/>
    <cellStyle name="Note 4 2 2 6 3 2" xfId="790"/>
    <cellStyle name="Note 4 2 2 6 4" xfId="7448"/>
    <cellStyle name="Note 4 2 2 6 4 2" xfId="278"/>
    <cellStyle name="Note 4 2 2 6 5" xfId="5901"/>
    <cellStyle name="Note 4 2 2 7" xfId="12953"/>
    <cellStyle name="Note 4 2 2 7 2" xfId="9594"/>
    <cellStyle name="Note 4 2 2 7 2 2" xfId="2324"/>
    <cellStyle name="Note 4 2 2 7 3" xfId="8010"/>
    <cellStyle name="Note 4 2 2 7 3 2" xfId="789"/>
    <cellStyle name="Note 4 2 2 7 4" xfId="7447"/>
    <cellStyle name="Note 4 2 2 7 4 2" xfId="277"/>
    <cellStyle name="Note 4 2 2 7 5" xfId="5575"/>
    <cellStyle name="Note 4 2 2 8" xfId="9600"/>
    <cellStyle name="Note 4 2 2 8 2" xfId="2330"/>
    <cellStyle name="Note 4 2 2 9" xfId="8016"/>
    <cellStyle name="Note 4 2 2 9 2" xfId="795"/>
    <cellStyle name="Note 4 2 3" xfId="15899"/>
    <cellStyle name="Note 4 2 3 10" xfId="7446"/>
    <cellStyle name="Note 4 2 3 10 2" xfId="276"/>
    <cellStyle name="Note 4 2 3 11" xfId="7147"/>
    <cellStyle name="Note 4 2 3 2" xfId="15523"/>
    <cellStyle name="Note 4 2 3 2 2" xfId="9592"/>
    <cellStyle name="Note 4 2 3 2 2 2" xfId="2322"/>
    <cellStyle name="Note 4 2 3 2 3" xfId="8008"/>
    <cellStyle name="Note 4 2 3 2 3 2" xfId="787"/>
    <cellStyle name="Note 4 2 3 2 4" xfId="7445"/>
    <cellStyle name="Note 4 2 3 2 4 2" xfId="275"/>
    <cellStyle name="Note 4 2 3 2 5" xfId="6887"/>
    <cellStyle name="Note 4 2 3 3" xfId="15081"/>
    <cellStyle name="Note 4 2 3 3 2" xfId="9591"/>
    <cellStyle name="Note 4 2 3 3 2 2" xfId="2321"/>
    <cellStyle name="Note 4 2 3 3 3" xfId="8007"/>
    <cellStyle name="Note 4 2 3 3 3 2" xfId="786"/>
    <cellStyle name="Note 4 2 3 3 4" xfId="7444"/>
    <cellStyle name="Note 4 2 3 3 4 2" xfId="274"/>
    <cellStyle name="Note 4 2 3 3 5" xfId="6691"/>
    <cellStyle name="Note 4 2 3 4" xfId="13869"/>
    <cellStyle name="Note 4 2 3 4 2" xfId="9590"/>
    <cellStyle name="Note 4 2 3 4 2 2" xfId="2320"/>
    <cellStyle name="Note 4 2 3 4 3" xfId="8006"/>
    <cellStyle name="Note 4 2 3 4 3 2" xfId="785"/>
    <cellStyle name="Note 4 2 3 4 4" xfId="7443"/>
    <cellStyle name="Note 4 2 3 4 4 2" xfId="273"/>
    <cellStyle name="Note 4 2 3 4 5" xfId="6174"/>
    <cellStyle name="Note 4 2 3 5" xfId="14136"/>
    <cellStyle name="Note 4 2 3 5 2" xfId="9589"/>
    <cellStyle name="Note 4 2 3 5 2 2" xfId="2319"/>
    <cellStyle name="Note 4 2 3 5 3" xfId="8005"/>
    <cellStyle name="Note 4 2 3 5 3 2" xfId="784"/>
    <cellStyle name="Note 4 2 3 5 4" xfId="7442"/>
    <cellStyle name="Note 4 2 3 5 4 2" xfId="272"/>
    <cellStyle name="Note 4 2 3 5 5" xfId="6416"/>
    <cellStyle name="Note 4 2 3 6" xfId="13955"/>
    <cellStyle name="Note 4 2 3 6 2" xfId="9588"/>
    <cellStyle name="Note 4 2 3 6 2 2" xfId="2318"/>
    <cellStyle name="Note 4 2 3 6 3" xfId="8004"/>
    <cellStyle name="Note 4 2 3 6 3 2" xfId="783"/>
    <cellStyle name="Note 4 2 3 6 4" xfId="7441"/>
    <cellStyle name="Note 4 2 3 6 4 2" xfId="271"/>
    <cellStyle name="Note 4 2 3 6 5" xfId="6256"/>
    <cellStyle name="Note 4 2 3 7" xfId="12996"/>
    <cellStyle name="Note 4 2 3 7 2" xfId="9587"/>
    <cellStyle name="Note 4 2 3 7 2 2" xfId="2317"/>
    <cellStyle name="Note 4 2 3 7 3" xfId="8003"/>
    <cellStyle name="Note 4 2 3 7 3 2" xfId="782"/>
    <cellStyle name="Note 4 2 3 7 4" xfId="7440"/>
    <cellStyle name="Note 4 2 3 7 4 2" xfId="270"/>
    <cellStyle name="Note 4 2 3 7 5" xfId="5614"/>
    <cellStyle name="Note 4 2 3 8" xfId="9593"/>
    <cellStyle name="Note 4 2 3 8 2" xfId="2323"/>
    <cellStyle name="Note 4 2 3 9" xfId="8009"/>
    <cellStyle name="Note 4 2 3 9 2" xfId="788"/>
    <cellStyle name="Note 4 2 4" xfId="15624"/>
    <cellStyle name="Note 4 2 4 2" xfId="9586"/>
    <cellStyle name="Note 4 2 4 2 2" xfId="2316"/>
    <cellStyle name="Note 4 2 4 3" xfId="8002"/>
    <cellStyle name="Note 4 2 4 3 2" xfId="781"/>
    <cellStyle name="Note 4 2 4 4" xfId="7439"/>
    <cellStyle name="Note 4 2 4 4 2" xfId="269"/>
    <cellStyle name="Note 4 2 4 5" xfId="6949"/>
    <cellStyle name="Note 4 2 5" xfId="15694"/>
    <cellStyle name="Note 4 2 5 2" xfId="9585"/>
    <cellStyle name="Note 4 2 5 2 2" xfId="2315"/>
    <cellStyle name="Note 4 2 5 3" xfId="8001"/>
    <cellStyle name="Note 4 2 5 3 2" xfId="780"/>
    <cellStyle name="Note 4 2 5 4" xfId="7438"/>
    <cellStyle name="Note 4 2 5 4 2" xfId="268"/>
    <cellStyle name="Note 4 2 5 5" xfId="6974"/>
    <cellStyle name="Note 4 2 6" xfId="14404"/>
    <cellStyle name="Note 4 2 6 2" xfId="9584"/>
    <cellStyle name="Note 4 2 6 2 2" xfId="2314"/>
    <cellStyle name="Note 4 2 6 3" xfId="8000"/>
    <cellStyle name="Note 4 2 6 3 2" xfId="779"/>
    <cellStyle name="Note 4 2 6 4" xfId="7437"/>
    <cellStyle name="Note 4 2 6 4 2" xfId="267"/>
    <cellStyle name="Note 4 2 6 5" xfId="6479"/>
    <cellStyle name="Note 4 2 7" xfId="14257"/>
    <cellStyle name="Note 4 2 7 2" xfId="9583"/>
    <cellStyle name="Note 4 2 7 2 2" xfId="2313"/>
    <cellStyle name="Note 4 2 7 3" xfId="7999"/>
    <cellStyle name="Note 4 2 7 3 2" xfId="778"/>
    <cellStyle name="Note 4 2 7 4" xfId="7436"/>
    <cellStyle name="Note 4 2 7 4 2" xfId="266"/>
    <cellStyle name="Note 4 2 7 5" xfId="6453"/>
    <cellStyle name="Note 4 2 8" xfId="14191"/>
    <cellStyle name="Note 4 2 8 2" xfId="9582"/>
    <cellStyle name="Note 4 2 8 2 2" xfId="2312"/>
    <cellStyle name="Note 4 2 8 3" xfId="7998"/>
    <cellStyle name="Note 4 2 8 3 2" xfId="777"/>
    <cellStyle name="Note 4 2 8 4" xfId="7435"/>
    <cellStyle name="Note 4 2 8 4 2" xfId="265"/>
    <cellStyle name="Note 4 2 8 5" xfId="6433"/>
    <cellStyle name="Note 4 2 9" xfId="14147"/>
    <cellStyle name="Note 4 2 9 2" xfId="9581"/>
    <cellStyle name="Note 4 2 9 2 2" xfId="2311"/>
    <cellStyle name="Note 4 2 9 3" xfId="7997"/>
    <cellStyle name="Note 4 2 9 3 2" xfId="776"/>
    <cellStyle name="Note 4 2 9 4" xfId="7434"/>
    <cellStyle name="Note 4 2 9 4 2" xfId="264"/>
    <cellStyle name="Note 4 2 9 5" xfId="6421"/>
    <cellStyle name="Note 4 20" xfId="7208"/>
    <cellStyle name="Note 4 3" xfId="15945"/>
    <cellStyle name="Note 4 3 10" xfId="13916"/>
    <cellStyle name="Note 4 3 10 2" xfId="9579"/>
    <cellStyle name="Note 4 3 10 2 2" xfId="2309"/>
    <cellStyle name="Note 4 3 10 3" xfId="7995"/>
    <cellStyle name="Note 4 3 10 3 2" xfId="774"/>
    <cellStyle name="Note 4 3 10 4" xfId="7432"/>
    <cellStyle name="Note 4 3 10 4 2" xfId="262"/>
    <cellStyle name="Note 4 3 10 5" xfId="6219"/>
    <cellStyle name="Note 4 3 11" xfId="13536"/>
    <cellStyle name="Note 4 3 11 2" xfId="9578"/>
    <cellStyle name="Note 4 3 11 2 2" xfId="2308"/>
    <cellStyle name="Note 4 3 11 3" xfId="7994"/>
    <cellStyle name="Note 4 3 11 3 2" xfId="773"/>
    <cellStyle name="Note 4 3 11 4" xfId="7431"/>
    <cellStyle name="Note 4 3 11 4 2" xfId="261"/>
    <cellStyle name="Note 4 3 11 5" xfId="5868"/>
    <cellStyle name="Note 4 3 12" xfId="13420"/>
    <cellStyle name="Note 4 3 12 2" xfId="9577"/>
    <cellStyle name="Note 4 3 12 2 2" xfId="2307"/>
    <cellStyle name="Note 4 3 12 3" xfId="7993"/>
    <cellStyle name="Note 4 3 12 3 2" xfId="772"/>
    <cellStyle name="Note 4 3 12 4" xfId="7430"/>
    <cellStyle name="Note 4 3 12 4 2" xfId="260"/>
    <cellStyle name="Note 4 3 12 5" xfId="5774"/>
    <cellStyle name="Note 4 3 13" xfId="13032"/>
    <cellStyle name="Note 4 3 13 2" xfId="9576"/>
    <cellStyle name="Note 4 3 13 2 2" xfId="2306"/>
    <cellStyle name="Note 4 3 13 3" xfId="7992"/>
    <cellStyle name="Note 4 3 13 3 2" xfId="771"/>
    <cellStyle name="Note 4 3 13 4" xfId="7429"/>
    <cellStyle name="Note 4 3 13 4 2" xfId="259"/>
    <cellStyle name="Note 4 3 13 5" xfId="5646"/>
    <cellStyle name="Note 4 3 14" xfId="9580"/>
    <cellStyle name="Note 4 3 14 2" xfId="2310"/>
    <cellStyle name="Note 4 3 15" xfId="7996"/>
    <cellStyle name="Note 4 3 15 2" xfId="775"/>
    <cellStyle name="Note 4 3 16" xfId="7433"/>
    <cellStyle name="Note 4 3 16 2" xfId="263"/>
    <cellStyle name="Note 4 3 17" xfId="7178"/>
    <cellStyle name="Note 4 3 2" xfId="15825"/>
    <cellStyle name="Note 4 3 2 10" xfId="7428"/>
    <cellStyle name="Note 4 3 2 10 2" xfId="258"/>
    <cellStyle name="Note 4 3 2 11" xfId="7083"/>
    <cellStyle name="Note 4 3 2 2" xfId="15453"/>
    <cellStyle name="Note 4 3 2 2 2" xfId="9574"/>
    <cellStyle name="Note 4 3 2 2 2 2" xfId="2304"/>
    <cellStyle name="Note 4 3 2 2 3" xfId="7990"/>
    <cellStyle name="Note 4 3 2 2 3 2" xfId="769"/>
    <cellStyle name="Note 4 3 2 2 4" xfId="7427"/>
    <cellStyle name="Note 4 3 2 2 4 2" xfId="257"/>
    <cellStyle name="Note 4 3 2 2 5" xfId="6822"/>
    <cellStyle name="Note 4 3 2 3" xfId="15007"/>
    <cellStyle name="Note 4 3 2 3 2" xfId="9573"/>
    <cellStyle name="Note 4 3 2 3 2 2" xfId="2303"/>
    <cellStyle name="Note 4 3 2 3 3" xfId="7989"/>
    <cellStyle name="Note 4 3 2 3 3 2" xfId="768"/>
    <cellStyle name="Note 4 3 2 3 4" xfId="7426"/>
    <cellStyle name="Note 4 3 2 3 4 2" xfId="256"/>
    <cellStyle name="Note 4 3 2 3 5" xfId="6625"/>
    <cellStyle name="Note 4 3 2 4" xfId="13793"/>
    <cellStyle name="Note 4 3 2 4 2" xfId="9572"/>
    <cellStyle name="Note 4 3 2 4 2 2" xfId="2302"/>
    <cellStyle name="Note 4 3 2 4 3" xfId="7988"/>
    <cellStyle name="Note 4 3 2 4 3 2" xfId="767"/>
    <cellStyle name="Note 4 3 2 4 4" xfId="7425"/>
    <cellStyle name="Note 4 3 2 4 4 2" xfId="255"/>
    <cellStyle name="Note 4 3 2 4 5" xfId="6100"/>
    <cellStyle name="Note 4 3 2 5" xfId="14121"/>
    <cellStyle name="Note 4 3 2 5 2" xfId="9571"/>
    <cellStyle name="Note 4 3 2 5 2 2" xfId="2301"/>
    <cellStyle name="Note 4 3 2 5 3" xfId="7987"/>
    <cellStyle name="Note 4 3 2 5 3 2" xfId="766"/>
    <cellStyle name="Note 4 3 2 5 4" xfId="7424"/>
    <cellStyle name="Note 4 3 2 5 4 2" xfId="254"/>
    <cellStyle name="Note 4 3 2 5 5" xfId="6401"/>
    <cellStyle name="Note 4 3 2 6" xfId="13845"/>
    <cellStyle name="Note 4 3 2 6 2" xfId="9570"/>
    <cellStyle name="Note 4 3 2 6 2 2" xfId="2300"/>
    <cellStyle name="Note 4 3 2 6 3" xfId="7986"/>
    <cellStyle name="Note 4 3 2 6 3 2" xfId="765"/>
    <cellStyle name="Note 4 3 2 6 4" xfId="7423"/>
    <cellStyle name="Note 4 3 2 6 4 2" xfId="253"/>
    <cellStyle name="Note 4 3 2 6 5" xfId="6150"/>
    <cellStyle name="Note 4 3 2 7" xfId="12926"/>
    <cellStyle name="Note 4 3 2 7 2" xfId="9569"/>
    <cellStyle name="Note 4 3 2 7 2 2" xfId="2299"/>
    <cellStyle name="Note 4 3 2 7 3" xfId="7985"/>
    <cellStyle name="Note 4 3 2 7 3 2" xfId="764"/>
    <cellStyle name="Note 4 3 2 7 4" xfId="7422"/>
    <cellStyle name="Note 4 3 2 7 4 2" xfId="252"/>
    <cellStyle name="Note 4 3 2 7 5" xfId="5548"/>
    <cellStyle name="Note 4 3 2 8" xfId="9575"/>
    <cellStyle name="Note 4 3 2 8 2" xfId="2305"/>
    <cellStyle name="Note 4 3 2 9" xfId="7991"/>
    <cellStyle name="Note 4 3 2 9 2" xfId="770"/>
    <cellStyle name="Note 4 3 3" xfId="15795"/>
    <cellStyle name="Note 4 3 3 10" xfId="7421"/>
    <cellStyle name="Note 4 3 3 10 2" xfId="251"/>
    <cellStyle name="Note 4 3 3 11" xfId="7055"/>
    <cellStyle name="Note 4 3 3 2" xfId="15422"/>
    <cellStyle name="Note 4 3 3 2 2" xfId="9567"/>
    <cellStyle name="Note 4 3 3 2 2 2" xfId="2297"/>
    <cellStyle name="Note 4 3 3 2 3" xfId="7983"/>
    <cellStyle name="Note 4 3 3 2 3 2" xfId="762"/>
    <cellStyle name="Note 4 3 3 2 4" xfId="7420"/>
    <cellStyle name="Note 4 3 3 2 4 2" xfId="250"/>
    <cellStyle name="Note 4 3 3 2 5" xfId="6793"/>
    <cellStyle name="Note 4 3 3 3" xfId="14977"/>
    <cellStyle name="Note 4 3 3 3 2" xfId="9566"/>
    <cellStyle name="Note 4 3 3 3 2 2" xfId="2296"/>
    <cellStyle name="Note 4 3 3 3 3" xfId="7982"/>
    <cellStyle name="Note 4 3 3 3 3 2" xfId="761"/>
    <cellStyle name="Note 4 3 3 3 4" xfId="7419"/>
    <cellStyle name="Note 4 3 3 3 4 2" xfId="249"/>
    <cellStyle name="Note 4 3 3 3 5" xfId="6595"/>
    <cellStyle name="Note 4 3 3 4" xfId="13761"/>
    <cellStyle name="Note 4 3 3 4 2" xfId="9565"/>
    <cellStyle name="Note 4 3 3 4 2 2" xfId="2295"/>
    <cellStyle name="Note 4 3 3 4 3" xfId="7981"/>
    <cellStyle name="Note 4 3 3 4 3 2" xfId="760"/>
    <cellStyle name="Note 4 3 3 4 4" xfId="7418"/>
    <cellStyle name="Note 4 3 3 4 4 2" xfId="248"/>
    <cellStyle name="Note 4 3 3 4 5" xfId="6068"/>
    <cellStyle name="Note 4 3 3 5" xfId="14096"/>
    <cellStyle name="Note 4 3 3 5 2" xfId="9564"/>
    <cellStyle name="Note 4 3 3 5 2 2" xfId="2294"/>
    <cellStyle name="Note 4 3 3 5 3" xfId="7980"/>
    <cellStyle name="Note 4 3 3 5 3 2" xfId="759"/>
    <cellStyle name="Note 4 3 3 5 4" xfId="7417"/>
    <cellStyle name="Note 4 3 3 5 4 2" xfId="247"/>
    <cellStyle name="Note 4 3 3 5 5" xfId="6377"/>
    <cellStyle name="Note 4 3 3 6" xfId="13633"/>
    <cellStyle name="Note 4 3 3 6 2" xfId="9563"/>
    <cellStyle name="Note 4 3 3 6 2 2" xfId="2293"/>
    <cellStyle name="Note 4 3 3 6 3" xfId="7979"/>
    <cellStyle name="Note 4 3 3 6 3 2" xfId="758"/>
    <cellStyle name="Note 4 3 3 6 4" xfId="7416"/>
    <cellStyle name="Note 4 3 3 6 4 2" xfId="246"/>
    <cellStyle name="Note 4 3 3 6 5" xfId="5953"/>
    <cellStyle name="Note 4 3 3 7" xfId="12894"/>
    <cellStyle name="Note 4 3 3 7 2" xfId="9562"/>
    <cellStyle name="Note 4 3 3 7 2 2" xfId="2292"/>
    <cellStyle name="Note 4 3 3 7 3" xfId="7978"/>
    <cellStyle name="Note 4 3 3 7 3 2" xfId="757"/>
    <cellStyle name="Note 4 3 3 7 4" xfId="7415"/>
    <cellStyle name="Note 4 3 3 7 4 2" xfId="245"/>
    <cellStyle name="Note 4 3 3 7 5" xfId="5518"/>
    <cellStyle name="Note 4 3 3 8" xfId="9568"/>
    <cellStyle name="Note 4 3 3 8 2" xfId="2298"/>
    <cellStyle name="Note 4 3 3 9" xfId="7984"/>
    <cellStyle name="Note 4 3 3 9 2" xfId="763"/>
    <cellStyle name="Note 4 3 4" xfId="15564"/>
    <cellStyle name="Note 4 3 4 2" xfId="9561"/>
    <cellStyle name="Note 4 3 4 2 2" xfId="2291"/>
    <cellStyle name="Note 4 3 4 3" xfId="7977"/>
    <cellStyle name="Note 4 3 4 3 2" xfId="756"/>
    <cellStyle name="Note 4 3 4 4" xfId="7414"/>
    <cellStyle name="Note 4 3 4 4 2" xfId="244"/>
    <cellStyle name="Note 4 3 4 5" xfId="6922"/>
    <cellStyle name="Note 4 3 5" xfId="15125"/>
    <cellStyle name="Note 4 3 5 2" xfId="9560"/>
    <cellStyle name="Note 4 3 5 2 2" xfId="2290"/>
    <cellStyle name="Note 4 3 5 3" xfId="7976"/>
    <cellStyle name="Note 4 3 5 3 2" xfId="755"/>
    <cellStyle name="Note 4 3 5 4" xfId="7413"/>
    <cellStyle name="Note 4 3 5 4 2" xfId="243"/>
    <cellStyle name="Note 4 3 5 5" xfId="6723"/>
    <cellStyle name="Note 4 3 6" xfId="14403"/>
    <cellStyle name="Note 4 3 7" xfId="14256"/>
    <cellStyle name="Note 4 3 8" xfId="14190"/>
    <cellStyle name="Note 4 3 9" xfId="14146"/>
    <cellStyle name="Note 4 4" xfId="15917"/>
    <cellStyle name="Note 4 4 10" xfId="9555"/>
    <cellStyle name="Note 4 4 10 2" xfId="2285"/>
    <cellStyle name="Note 4 4 11" xfId="7973"/>
    <cellStyle name="Note 4 4 11 2" xfId="752"/>
    <cellStyle name="Note 4 4 12" xfId="7412"/>
    <cellStyle name="Note 4 4 12 2" xfId="242"/>
    <cellStyle name="Note 4 4 13" xfId="7162"/>
    <cellStyle name="Note 4 4 2" xfId="15811"/>
    <cellStyle name="Note 4 4 2 10" xfId="7411"/>
    <cellStyle name="Note 4 4 2 10 2" xfId="241"/>
    <cellStyle name="Note 4 4 2 11" xfId="7069"/>
    <cellStyle name="Note 4 4 2 2" xfId="15438"/>
    <cellStyle name="Note 4 4 2 2 2" xfId="9553"/>
    <cellStyle name="Note 4 4 2 2 2 2" xfId="2283"/>
    <cellStyle name="Note 4 4 2 2 3" xfId="7971"/>
    <cellStyle name="Note 4 4 2 2 3 2" xfId="750"/>
    <cellStyle name="Note 4 4 2 2 4" xfId="7410"/>
    <cellStyle name="Note 4 4 2 2 4 2" xfId="240"/>
    <cellStyle name="Note 4 4 2 2 5" xfId="6807"/>
    <cellStyle name="Note 4 4 2 3" xfId="14991"/>
    <cellStyle name="Note 4 4 2 3 2" xfId="9552"/>
    <cellStyle name="Note 4 4 2 3 2 2" xfId="2282"/>
    <cellStyle name="Note 4 4 2 3 3" xfId="7970"/>
    <cellStyle name="Note 4 4 2 3 3 2" xfId="749"/>
    <cellStyle name="Note 4 4 2 3 4" xfId="7409"/>
    <cellStyle name="Note 4 4 2 3 4 2" xfId="239"/>
    <cellStyle name="Note 4 4 2 3 5" xfId="6609"/>
    <cellStyle name="Note 4 4 2 4" xfId="13777"/>
    <cellStyle name="Note 4 4 2 4 2" xfId="9551"/>
    <cellStyle name="Note 4 4 2 4 2 2" xfId="2281"/>
    <cellStyle name="Note 4 4 2 4 3" xfId="7969"/>
    <cellStyle name="Note 4 4 2 4 3 2" xfId="748"/>
    <cellStyle name="Note 4 4 2 4 4" xfId="7408"/>
    <cellStyle name="Note 4 4 2 4 4 2" xfId="238"/>
    <cellStyle name="Note 4 4 2 4 5" xfId="6084"/>
    <cellStyle name="Note 4 4 2 5" xfId="13913"/>
    <cellStyle name="Note 4 4 2 5 2" xfId="9550"/>
    <cellStyle name="Note 4 4 2 5 2 2" xfId="2280"/>
    <cellStyle name="Note 4 4 2 5 3" xfId="7968"/>
    <cellStyle name="Note 4 4 2 5 3 2" xfId="747"/>
    <cellStyle name="Note 4 4 2 5 4" xfId="7407"/>
    <cellStyle name="Note 4 4 2 5 4 2" xfId="237"/>
    <cellStyle name="Note 4 4 2 5 5" xfId="6216"/>
    <cellStyle name="Note 4 4 2 6" xfId="13619"/>
    <cellStyle name="Note 4 4 2 6 2" xfId="9549"/>
    <cellStyle name="Note 4 4 2 6 2 2" xfId="2279"/>
    <cellStyle name="Note 4 4 2 6 3" xfId="7967"/>
    <cellStyle name="Note 4 4 2 6 3 2" xfId="746"/>
    <cellStyle name="Note 4 4 2 6 4" xfId="7406"/>
    <cellStyle name="Note 4 4 2 6 4 2" xfId="236"/>
    <cellStyle name="Note 4 4 2 6 5" xfId="5939"/>
    <cellStyle name="Note 4 4 2 7" xfId="12910"/>
    <cellStyle name="Note 4 4 2 7 2" xfId="9548"/>
    <cellStyle name="Note 4 4 2 7 2 2" xfId="2278"/>
    <cellStyle name="Note 4 4 2 7 3" xfId="7966"/>
    <cellStyle name="Note 4 4 2 7 3 2" xfId="745"/>
    <cellStyle name="Note 4 4 2 7 4" xfId="7405"/>
    <cellStyle name="Note 4 4 2 7 4 2" xfId="235"/>
    <cellStyle name="Note 4 4 2 7 5" xfId="5532"/>
    <cellStyle name="Note 4 4 2 8" xfId="9554"/>
    <cellStyle name="Note 4 4 2 8 2" xfId="2284"/>
    <cellStyle name="Note 4 4 2 9" xfId="7972"/>
    <cellStyle name="Note 4 4 2 9 2" xfId="751"/>
    <cellStyle name="Note 4 4 3" xfId="15779"/>
    <cellStyle name="Note 4 4 3 10" xfId="7404"/>
    <cellStyle name="Note 4 4 3 10 2" xfId="234"/>
    <cellStyle name="Note 4 4 3 11" xfId="7039"/>
    <cellStyle name="Note 4 4 3 2" xfId="15406"/>
    <cellStyle name="Note 4 4 3 2 2" xfId="9546"/>
    <cellStyle name="Note 4 4 3 2 2 2" xfId="2276"/>
    <cellStyle name="Note 4 4 3 2 3" xfId="7964"/>
    <cellStyle name="Note 4 4 3 2 3 2" xfId="743"/>
    <cellStyle name="Note 4 4 3 2 4" xfId="7403"/>
    <cellStyle name="Note 4 4 3 2 4 2" xfId="233"/>
    <cellStyle name="Note 4 4 3 2 5" xfId="6777"/>
    <cellStyle name="Note 4 4 3 3" xfId="14961"/>
    <cellStyle name="Note 4 4 3 3 2" xfId="9545"/>
    <cellStyle name="Note 4 4 3 3 2 2" xfId="2275"/>
    <cellStyle name="Note 4 4 3 3 3" xfId="7963"/>
    <cellStyle name="Note 4 4 3 3 3 2" xfId="742"/>
    <cellStyle name="Note 4 4 3 3 4" xfId="7402"/>
    <cellStyle name="Note 4 4 3 3 4 2" xfId="232"/>
    <cellStyle name="Note 4 4 3 3 5" xfId="6579"/>
    <cellStyle name="Note 4 4 3 4" xfId="13745"/>
    <cellStyle name="Note 4 4 3 4 2" xfId="9544"/>
    <cellStyle name="Note 4 4 3 4 2 2" xfId="2274"/>
    <cellStyle name="Note 4 4 3 4 3" xfId="7962"/>
    <cellStyle name="Note 4 4 3 4 3 2" xfId="741"/>
    <cellStyle name="Note 4 4 3 4 4" xfId="7401"/>
    <cellStyle name="Note 4 4 3 4 4 2" xfId="231"/>
    <cellStyle name="Note 4 4 3 4 5" xfId="6052"/>
    <cellStyle name="Note 4 4 3 5" xfId="13522"/>
    <cellStyle name="Note 4 4 3 5 2" xfId="9543"/>
    <cellStyle name="Note 4 4 3 5 2 2" xfId="2273"/>
    <cellStyle name="Note 4 4 3 5 3" xfId="7961"/>
    <cellStyle name="Note 4 4 3 5 3 2" xfId="740"/>
    <cellStyle name="Note 4 4 3 5 4" xfId="7400"/>
    <cellStyle name="Note 4 4 3 5 4 2" xfId="230"/>
    <cellStyle name="Note 4 4 3 5 5" xfId="5854"/>
    <cellStyle name="Note 4 4 3 6" xfId="13408"/>
    <cellStyle name="Note 4 4 3 6 2" xfId="9542"/>
    <cellStyle name="Note 4 4 3 6 2 2" xfId="2272"/>
    <cellStyle name="Note 4 4 3 6 3" xfId="7960"/>
    <cellStyle name="Note 4 4 3 6 3 2" xfId="739"/>
    <cellStyle name="Note 4 4 3 6 4" xfId="7399"/>
    <cellStyle name="Note 4 4 3 6 4 2" xfId="229"/>
    <cellStyle name="Note 4 4 3 6 5" xfId="5762"/>
    <cellStyle name="Note 4 4 3 7" xfId="12878"/>
    <cellStyle name="Note 4 4 3 7 2" xfId="9541"/>
    <cellStyle name="Note 4 4 3 7 2 2" xfId="2271"/>
    <cellStyle name="Note 4 4 3 7 3" xfId="7959"/>
    <cellStyle name="Note 4 4 3 7 3 2" xfId="738"/>
    <cellStyle name="Note 4 4 3 7 4" xfId="7398"/>
    <cellStyle name="Note 4 4 3 7 4 2" xfId="228"/>
    <cellStyle name="Note 4 4 3 7 5" xfId="5502"/>
    <cellStyle name="Note 4 4 3 8" xfId="9547"/>
    <cellStyle name="Note 4 4 3 8 2" xfId="2277"/>
    <cellStyle name="Note 4 4 3 9" xfId="7965"/>
    <cellStyle name="Note 4 4 3 9 2" xfId="744"/>
    <cellStyle name="Note 4 4 4" xfId="15539"/>
    <cellStyle name="Note 4 4 4 2" xfId="9540"/>
    <cellStyle name="Note 4 4 4 2 2" xfId="2270"/>
    <cellStyle name="Note 4 4 4 3" xfId="7958"/>
    <cellStyle name="Note 4 4 4 3 2" xfId="737"/>
    <cellStyle name="Note 4 4 4 4" xfId="7397"/>
    <cellStyle name="Note 4 4 4 4 2" xfId="227"/>
    <cellStyle name="Note 4 4 4 5" xfId="6903"/>
    <cellStyle name="Note 4 4 5" xfId="15098"/>
    <cellStyle name="Note 4 4 5 2" xfId="9539"/>
    <cellStyle name="Note 4 4 5 2 2" xfId="2269"/>
    <cellStyle name="Note 4 4 5 3" xfId="7957"/>
    <cellStyle name="Note 4 4 5 3 2" xfId="736"/>
    <cellStyle name="Note 4 4 5 4" xfId="7396"/>
    <cellStyle name="Note 4 4 5 4 2" xfId="226"/>
    <cellStyle name="Note 4 4 5 5" xfId="6707"/>
    <cellStyle name="Note 4 4 6" xfId="13888"/>
    <cellStyle name="Note 4 4 6 2" xfId="9538"/>
    <cellStyle name="Note 4 4 6 2 2" xfId="2268"/>
    <cellStyle name="Note 4 4 6 3" xfId="7956"/>
    <cellStyle name="Note 4 4 6 3 2" xfId="735"/>
    <cellStyle name="Note 4 4 6 4" xfId="7395"/>
    <cellStyle name="Note 4 4 6 4 2" xfId="225"/>
    <cellStyle name="Note 4 4 6 5" xfId="6193"/>
    <cellStyle name="Note 4 4 7" xfId="13935"/>
    <cellStyle name="Note 4 4 7 2" xfId="9537"/>
    <cellStyle name="Note 4 4 7 2 2" xfId="2267"/>
    <cellStyle name="Note 4 4 7 3" xfId="7955"/>
    <cellStyle name="Note 4 4 7 3 2" xfId="734"/>
    <cellStyle name="Note 4 4 7 4" xfId="7394"/>
    <cellStyle name="Note 4 4 7 4 2" xfId="224"/>
    <cellStyle name="Note 4 4 7 5" xfId="6237"/>
    <cellStyle name="Note 4 4 8" xfId="13641"/>
    <cellStyle name="Note 4 4 8 2" xfId="9536"/>
    <cellStyle name="Note 4 4 8 2 2" xfId="2266"/>
    <cellStyle name="Note 4 4 8 3" xfId="7954"/>
    <cellStyle name="Note 4 4 8 3 2" xfId="733"/>
    <cellStyle name="Note 4 4 8 4" xfId="7393"/>
    <cellStyle name="Note 4 4 8 4 2" xfId="223"/>
    <cellStyle name="Note 4 4 8 5" xfId="5960"/>
    <cellStyle name="Note 4 4 9" xfId="13014"/>
    <cellStyle name="Note 4 4 9 2" xfId="9535"/>
    <cellStyle name="Note 4 4 9 2 2" xfId="2265"/>
    <cellStyle name="Note 4 4 9 3" xfId="7953"/>
    <cellStyle name="Note 4 4 9 3 2" xfId="732"/>
    <cellStyle name="Note 4 4 9 4" xfId="7392"/>
    <cellStyle name="Note 4 4 9 4 2" xfId="222"/>
    <cellStyle name="Note 4 4 9 5" xfId="5630"/>
    <cellStyle name="Note 4 5" xfId="15874"/>
    <cellStyle name="Note 4 5 10" xfId="7391"/>
    <cellStyle name="Note 4 5 10 2" xfId="221"/>
    <cellStyle name="Note 4 5 11" xfId="7129"/>
    <cellStyle name="Note 4 5 2" xfId="15500"/>
    <cellStyle name="Note 4 5 2 2" xfId="9533"/>
    <cellStyle name="Note 4 5 2 2 2" xfId="2263"/>
    <cellStyle name="Note 4 5 2 3" xfId="7951"/>
    <cellStyle name="Note 4 5 2 3 2" xfId="730"/>
    <cellStyle name="Note 4 5 2 4" xfId="7390"/>
    <cellStyle name="Note 4 5 2 4 2" xfId="220"/>
    <cellStyle name="Note 4 5 2 5" xfId="6867"/>
    <cellStyle name="Note 4 5 3" xfId="15058"/>
    <cellStyle name="Note 4 5 3 2" xfId="9532"/>
    <cellStyle name="Note 4 5 3 2 2" xfId="2262"/>
    <cellStyle name="Note 4 5 3 3" xfId="7950"/>
    <cellStyle name="Note 4 5 3 3 2" xfId="729"/>
    <cellStyle name="Note 4 5 3 4" xfId="7389"/>
    <cellStyle name="Note 4 5 3 4 2" xfId="219"/>
    <cellStyle name="Note 4 5 3 5" xfId="6673"/>
    <cellStyle name="Note 4 5 4" xfId="13844"/>
    <cellStyle name="Note 4 5 4 2" xfId="9531"/>
    <cellStyle name="Note 4 5 4 2 2" xfId="2261"/>
    <cellStyle name="Note 4 5 4 3" xfId="7949"/>
    <cellStyle name="Note 4 5 4 3 2" xfId="728"/>
    <cellStyle name="Note 4 5 4 4" xfId="7388"/>
    <cellStyle name="Note 4 5 4 4 2" xfId="218"/>
    <cellStyle name="Note 4 5 4 5" xfId="6149"/>
    <cellStyle name="Note 4 5 5" xfId="13929"/>
    <cellStyle name="Note 4 5 5 2" xfId="9530"/>
    <cellStyle name="Note 4 5 5 2 2" xfId="2260"/>
    <cellStyle name="Note 4 5 5 3" xfId="7948"/>
    <cellStyle name="Note 4 5 5 3 2" xfId="727"/>
    <cellStyle name="Note 4 5 5 4" xfId="7387"/>
    <cellStyle name="Note 4 5 5 4 2" xfId="217"/>
    <cellStyle name="Note 4 5 5 5" xfId="6231"/>
    <cellStyle name="Note 4 5 6" xfId="13608"/>
    <cellStyle name="Note 4 5 6 2" xfId="9529"/>
    <cellStyle name="Note 4 5 6 2 2" xfId="2259"/>
    <cellStyle name="Note 4 5 6 3" xfId="7947"/>
    <cellStyle name="Note 4 5 6 3 2" xfId="726"/>
    <cellStyle name="Note 4 5 6 4" xfId="7386"/>
    <cellStyle name="Note 4 5 6 4 2" xfId="216"/>
    <cellStyle name="Note 4 5 6 5" xfId="5928"/>
    <cellStyle name="Note 4 5 7" xfId="12976"/>
    <cellStyle name="Note 4 5 7 2" xfId="9528"/>
    <cellStyle name="Note 4 5 7 2 2" xfId="2258"/>
    <cellStyle name="Note 4 5 7 3" xfId="7946"/>
    <cellStyle name="Note 4 5 7 3 2" xfId="725"/>
    <cellStyle name="Note 4 5 7 4" xfId="7385"/>
    <cellStyle name="Note 4 5 7 4 2" xfId="215"/>
    <cellStyle name="Note 4 5 7 5" xfId="5596"/>
    <cellStyle name="Note 4 5 8" xfId="9534"/>
    <cellStyle name="Note 4 5 8 2" xfId="2264"/>
    <cellStyle name="Note 4 5 9" xfId="7952"/>
    <cellStyle name="Note 4 5 9 2" xfId="731"/>
    <cellStyle name="Note 4 6" xfId="15893"/>
    <cellStyle name="Note 4 6 10" xfId="7384"/>
    <cellStyle name="Note 4 6 10 2" xfId="214"/>
    <cellStyle name="Note 4 6 11" xfId="7143"/>
    <cellStyle name="Note 4 6 2" xfId="15517"/>
    <cellStyle name="Note 4 6 2 2" xfId="9526"/>
    <cellStyle name="Note 4 6 2 2 2" xfId="2256"/>
    <cellStyle name="Note 4 6 2 3" xfId="7944"/>
    <cellStyle name="Note 4 6 2 3 2" xfId="723"/>
    <cellStyle name="Note 4 6 2 4" xfId="7383"/>
    <cellStyle name="Note 4 6 2 4 2" xfId="213"/>
    <cellStyle name="Note 4 6 2 5" xfId="6882"/>
    <cellStyle name="Note 4 6 3" xfId="15076"/>
    <cellStyle name="Note 4 6 3 2" xfId="9525"/>
    <cellStyle name="Note 4 6 3 2 2" xfId="2255"/>
    <cellStyle name="Note 4 6 3 3" xfId="7943"/>
    <cellStyle name="Note 4 6 3 3 2" xfId="722"/>
    <cellStyle name="Note 4 6 3 4" xfId="7382"/>
    <cellStyle name="Note 4 6 3 4 2" xfId="212"/>
    <cellStyle name="Note 4 6 3 5" xfId="6687"/>
    <cellStyle name="Note 4 6 4" xfId="13863"/>
    <cellStyle name="Note 4 6 4 2" xfId="9524"/>
    <cellStyle name="Note 4 6 4 2 2" xfId="2254"/>
    <cellStyle name="Note 4 6 4 3" xfId="7942"/>
    <cellStyle name="Note 4 6 4 3 2" xfId="721"/>
    <cellStyle name="Note 4 6 4 4" xfId="7381"/>
    <cellStyle name="Note 4 6 4 4 2" xfId="211"/>
    <cellStyle name="Note 4 6 4 5" xfId="6168"/>
    <cellStyle name="Note 4 6 5" xfId="14041"/>
    <cellStyle name="Note 4 6 5 2" xfId="9523"/>
    <cellStyle name="Note 4 6 5 2 2" xfId="2253"/>
    <cellStyle name="Note 4 6 5 3" xfId="7941"/>
    <cellStyle name="Note 4 6 5 3 2" xfId="720"/>
    <cellStyle name="Note 4 6 5 4" xfId="7380"/>
    <cellStyle name="Note 4 6 5 4 2" xfId="210"/>
    <cellStyle name="Note 4 6 5 5" xfId="6324"/>
    <cellStyle name="Note 4 6 6" xfId="13662"/>
    <cellStyle name="Note 4 6 6 2" xfId="9522"/>
    <cellStyle name="Note 4 6 6 2 2" xfId="2252"/>
    <cellStyle name="Note 4 6 6 3" xfId="7940"/>
    <cellStyle name="Note 4 6 6 3 2" xfId="719"/>
    <cellStyle name="Note 4 6 6 4" xfId="7379"/>
    <cellStyle name="Note 4 6 6 4 2" xfId="209"/>
    <cellStyle name="Note 4 6 6 5" xfId="5980"/>
    <cellStyle name="Note 4 6 7" xfId="12991"/>
    <cellStyle name="Note 4 6 7 2" xfId="9521"/>
    <cellStyle name="Note 4 6 7 2 2" xfId="2251"/>
    <cellStyle name="Note 4 6 7 3" xfId="7939"/>
    <cellStyle name="Note 4 6 7 3 2" xfId="718"/>
    <cellStyle name="Note 4 6 7 4" xfId="7378"/>
    <cellStyle name="Note 4 6 7 4 2" xfId="208"/>
    <cellStyle name="Note 4 6 7 5" xfId="5610"/>
    <cellStyle name="Note 4 6 8" xfId="9527"/>
    <cellStyle name="Note 4 6 8 2" xfId="2257"/>
    <cellStyle name="Note 4 6 9" xfId="7945"/>
    <cellStyle name="Note 4 6 9 2" xfId="724"/>
    <cellStyle name="Note 4 7" xfId="15665"/>
    <cellStyle name="Note 4 7 2" xfId="9520"/>
    <cellStyle name="Note 4 7 2 2" xfId="2250"/>
    <cellStyle name="Note 4 7 3" xfId="7938"/>
    <cellStyle name="Note 4 7 3 2" xfId="717"/>
    <cellStyle name="Note 4 7 4" xfId="7377"/>
    <cellStyle name="Note 4 7 4 2" xfId="207"/>
    <cellStyle name="Note 4 7 5" xfId="6965"/>
    <cellStyle name="Note 4 8" xfId="15574"/>
    <cellStyle name="Note 4 8 2" xfId="9519"/>
    <cellStyle name="Note 4 8 2 2" xfId="2249"/>
    <cellStyle name="Note 4 8 3" xfId="7937"/>
    <cellStyle name="Note 4 8 3 2" xfId="716"/>
    <cellStyle name="Note 4 8 4" xfId="7376"/>
    <cellStyle name="Note 4 8 4 2" xfId="206"/>
    <cellStyle name="Note 4 8 5" xfId="6926"/>
    <cellStyle name="Note 4 9" xfId="14405"/>
    <cellStyle name="Note 5" xfId="16032"/>
    <cellStyle name="Note 5 10" xfId="14255"/>
    <cellStyle name="Note 5 10 2" xfId="9516"/>
    <cellStyle name="Note 5 10 2 2" xfId="2246"/>
    <cellStyle name="Note 5 10 3" xfId="7934"/>
    <cellStyle name="Note 5 10 3 2" xfId="713"/>
    <cellStyle name="Note 5 10 4" xfId="7374"/>
    <cellStyle name="Note 5 10 4 2" xfId="204"/>
    <cellStyle name="Note 5 10 5" xfId="6452"/>
    <cellStyle name="Note 5 11" xfId="14189"/>
    <cellStyle name="Note 5 11 2" xfId="9515"/>
    <cellStyle name="Note 5 11 2 2" xfId="2245"/>
    <cellStyle name="Note 5 11 3" xfId="7933"/>
    <cellStyle name="Note 5 11 3 2" xfId="712"/>
    <cellStyle name="Note 5 11 4" xfId="7373"/>
    <cellStyle name="Note 5 11 4 2" xfId="203"/>
    <cellStyle name="Note 5 11 5" xfId="6432"/>
    <cellStyle name="Note 5 12" xfId="14145"/>
    <cellStyle name="Note 5 12 2" xfId="9514"/>
    <cellStyle name="Note 5 12 2 2" xfId="2244"/>
    <cellStyle name="Note 5 12 3" xfId="7932"/>
    <cellStyle name="Note 5 12 3 2" xfId="711"/>
    <cellStyle name="Note 5 12 4" xfId="7372"/>
    <cellStyle name="Note 5 12 4 2" xfId="202"/>
    <cellStyle name="Note 5 12 5" xfId="6420"/>
    <cellStyle name="Note 5 13" xfId="14026"/>
    <cellStyle name="Note 5 13 2" xfId="9513"/>
    <cellStyle name="Note 5 13 2 2" xfId="2243"/>
    <cellStyle name="Note 5 13 3" xfId="7931"/>
    <cellStyle name="Note 5 13 3 2" xfId="710"/>
    <cellStyle name="Note 5 13 4" xfId="7371"/>
    <cellStyle name="Note 5 13 4 2" xfId="201"/>
    <cellStyle name="Note 5 13 5" xfId="6311"/>
    <cellStyle name="Note 5 14" xfId="13683"/>
    <cellStyle name="Note 5 14 2" xfId="9512"/>
    <cellStyle name="Note 5 14 2 2" xfId="2242"/>
    <cellStyle name="Note 5 14 3" xfId="7930"/>
    <cellStyle name="Note 5 14 3 2" xfId="709"/>
    <cellStyle name="Note 5 14 4" xfId="7370"/>
    <cellStyle name="Note 5 14 4 2" xfId="200"/>
    <cellStyle name="Note 5 14 5" xfId="5998"/>
    <cellStyle name="Note 5 15" xfId="13466"/>
    <cellStyle name="Note 5 15 2" xfId="9511"/>
    <cellStyle name="Note 5 15 2 2" xfId="2241"/>
    <cellStyle name="Note 5 15 3" xfId="7929"/>
    <cellStyle name="Note 5 15 3 2" xfId="708"/>
    <cellStyle name="Note 5 15 4" xfId="7369"/>
    <cellStyle name="Note 5 15 4 2" xfId="199"/>
    <cellStyle name="Note 5 15 5" xfId="5806"/>
    <cellStyle name="Note 5 16" xfId="13085"/>
    <cellStyle name="Note 5 16 2" xfId="9510"/>
    <cellStyle name="Note 5 16 2 2" xfId="2240"/>
    <cellStyle name="Note 5 16 3" xfId="7928"/>
    <cellStyle name="Note 5 16 3 2" xfId="707"/>
    <cellStyle name="Note 5 16 4" xfId="7368"/>
    <cellStyle name="Note 5 16 4 2" xfId="198"/>
    <cellStyle name="Note 5 16 5" xfId="5676"/>
    <cellStyle name="Note 5 17" xfId="9517"/>
    <cellStyle name="Note 5 17 2" xfId="2247"/>
    <cellStyle name="Note 5 18" xfId="7935"/>
    <cellStyle name="Note 5 18 2" xfId="714"/>
    <cellStyle name="Note 5 19" xfId="7375"/>
    <cellStyle name="Note 5 19 2" xfId="205"/>
    <cellStyle name="Note 5 2" xfId="16002"/>
    <cellStyle name="Note 5 2 10" xfId="13984"/>
    <cellStyle name="Note 5 2 10 2" xfId="9508"/>
    <cellStyle name="Note 5 2 10 2 2" xfId="2238"/>
    <cellStyle name="Note 5 2 10 3" xfId="7926"/>
    <cellStyle name="Note 5 2 10 3 2" xfId="705"/>
    <cellStyle name="Note 5 2 10 4" xfId="7366"/>
    <cellStyle name="Note 5 2 10 4 2" xfId="196"/>
    <cellStyle name="Note 5 2 10 5" xfId="6277"/>
    <cellStyle name="Note 5 2 11" xfId="13690"/>
    <cellStyle name="Note 5 2 11 2" xfId="9507"/>
    <cellStyle name="Note 5 2 11 2 2" xfId="2237"/>
    <cellStyle name="Note 5 2 11 3" xfId="7925"/>
    <cellStyle name="Note 5 2 11 3 2" xfId="704"/>
    <cellStyle name="Note 5 2 11 4" xfId="7365"/>
    <cellStyle name="Note 5 2 11 4 2" xfId="195"/>
    <cellStyle name="Note 5 2 11 5" xfId="6003"/>
    <cellStyle name="Note 5 2 12" xfId="13470"/>
    <cellStyle name="Note 5 2 12 2" xfId="9506"/>
    <cellStyle name="Note 5 2 12 2 2" xfId="2236"/>
    <cellStyle name="Note 5 2 12 3" xfId="7924"/>
    <cellStyle name="Note 5 2 12 3 2" xfId="703"/>
    <cellStyle name="Note 5 2 12 4" xfId="7364"/>
    <cellStyle name="Note 5 2 12 4 2" xfId="194"/>
    <cellStyle name="Note 5 2 12 5" xfId="5808"/>
    <cellStyle name="Note 5 2 13" xfId="13053"/>
    <cellStyle name="Note 5 2 13 2" xfId="9505"/>
    <cellStyle name="Note 5 2 13 2 2" xfId="2235"/>
    <cellStyle name="Note 5 2 13 3" xfId="7923"/>
    <cellStyle name="Note 5 2 13 3 2" xfId="702"/>
    <cellStyle name="Note 5 2 13 4" xfId="7363"/>
    <cellStyle name="Note 5 2 13 4 2" xfId="193"/>
    <cellStyle name="Note 5 2 13 5" xfId="5660"/>
    <cellStyle name="Note 5 2 14" xfId="9509"/>
    <cellStyle name="Note 5 2 14 2" xfId="2239"/>
    <cellStyle name="Note 5 2 15" xfId="7927"/>
    <cellStyle name="Note 5 2 15 2" xfId="706"/>
    <cellStyle name="Note 5 2 16" xfId="7367"/>
    <cellStyle name="Note 5 2 16 2" xfId="197"/>
    <cellStyle name="Note 5 2 17" xfId="7192"/>
    <cellStyle name="Note 5 2 2" xfId="15850"/>
    <cellStyle name="Note 5 2 2 10" xfId="7362"/>
    <cellStyle name="Note 5 2 2 10 2" xfId="192"/>
    <cellStyle name="Note 5 2 2 11" xfId="7108"/>
    <cellStyle name="Note 5 2 2 2" xfId="15477"/>
    <cellStyle name="Note 5 2 2 2 2" xfId="9503"/>
    <cellStyle name="Note 5 2 2 2 2 2" xfId="2233"/>
    <cellStyle name="Note 5 2 2 2 3" xfId="7921"/>
    <cellStyle name="Note 5 2 2 2 3 2" xfId="700"/>
    <cellStyle name="Note 5 2 2 2 4" xfId="7361"/>
    <cellStyle name="Note 5 2 2 2 4 2" xfId="191"/>
    <cellStyle name="Note 5 2 2 2 5" xfId="6846"/>
    <cellStyle name="Note 5 2 2 3" xfId="15033"/>
    <cellStyle name="Note 5 2 2 3 2" xfId="9502"/>
    <cellStyle name="Note 5 2 2 3 2 2" xfId="2232"/>
    <cellStyle name="Note 5 2 2 3 3" xfId="7920"/>
    <cellStyle name="Note 5 2 2 3 3 2" xfId="699"/>
    <cellStyle name="Note 5 2 2 3 4" xfId="7360"/>
    <cellStyle name="Note 5 2 2 3 4 2" xfId="190"/>
    <cellStyle name="Note 5 2 2 3 5" xfId="6651"/>
    <cellStyle name="Note 5 2 2 4" xfId="13819"/>
    <cellStyle name="Note 5 2 2 4 2" xfId="9501"/>
    <cellStyle name="Note 5 2 2 4 2 2" xfId="2231"/>
    <cellStyle name="Note 5 2 2 4 3" xfId="7919"/>
    <cellStyle name="Note 5 2 2 4 3 2" xfId="698"/>
    <cellStyle name="Note 5 2 2 4 4" xfId="7359"/>
    <cellStyle name="Note 5 2 2 4 4 2" xfId="189"/>
    <cellStyle name="Note 5 2 2 4 5" xfId="6126"/>
    <cellStyle name="Note 5 2 2 5" xfId="14062"/>
    <cellStyle name="Note 5 2 2 5 2" xfId="9500"/>
    <cellStyle name="Note 5 2 2 5 2 2" xfId="2230"/>
    <cellStyle name="Note 5 2 2 5 3" xfId="7918"/>
    <cellStyle name="Note 5 2 2 5 3 2" xfId="697"/>
    <cellStyle name="Note 5 2 2 5 4" xfId="7358"/>
    <cellStyle name="Note 5 2 2 5 4 2" xfId="188"/>
    <cellStyle name="Note 5 2 2 5 5" xfId="6343"/>
    <cellStyle name="Note 5 2 2 6" xfId="13667"/>
    <cellStyle name="Note 5 2 2 6 2" xfId="9499"/>
    <cellStyle name="Note 5 2 2 6 2 2" xfId="2229"/>
    <cellStyle name="Note 5 2 2 6 3" xfId="7917"/>
    <cellStyle name="Note 5 2 2 6 3 2" xfId="696"/>
    <cellStyle name="Note 5 2 2 6 4" xfId="7357"/>
    <cellStyle name="Note 5 2 2 6 4 2" xfId="187"/>
    <cellStyle name="Note 5 2 2 6 5" xfId="5984"/>
    <cellStyle name="Note 5 2 2 7" xfId="12952"/>
    <cellStyle name="Note 5 2 2 7 2" xfId="9498"/>
    <cellStyle name="Note 5 2 2 7 2 2" xfId="2228"/>
    <cellStyle name="Note 5 2 2 7 3" xfId="7916"/>
    <cellStyle name="Note 5 2 2 7 3 2" xfId="695"/>
    <cellStyle name="Note 5 2 2 7 4" xfId="7356"/>
    <cellStyle name="Note 5 2 2 7 4 2" xfId="186"/>
    <cellStyle name="Note 5 2 2 7 5" xfId="5574"/>
    <cellStyle name="Note 5 2 2 8" xfId="9504"/>
    <cellStyle name="Note 5 2 2 8 2" xfId="2234"/>
    <cellStyle name="Note 5 2 2 9" xfId="7922"/>
    <cellStyle name="Note 5 2 2 9 2" xfId="701"/>
    <cellStyle name="Note 5 2 3" xfId="15826"/>
    <cellStyle name="Note 5 2 3 10" xfId="7355"/>
    <cellStyle name="Note 5 2 3 10 2" xfId="185"/>
    <cellStyle name="Note 5 2 3 11" xfId="7084"/>
    <cellStyle name="Note 5 2 3 2" xfId="15454"/>
    <cellStyle name="Note 5 2 3 2 2" xfId="9496"/>
    <cellStyle name="Note 5 2 3 2 2 2" xfId="2226"/>
    <cellStyle name="Note 5 2 3 2 3" xfId="7914"/>
    <cellStyle name="Note 5 2 3 2 3 2" xfId="693"/>
    <cellStyle name="Note 5 2 3 2 4" xfId="7354"/>
    <cellStyle name="Note 5 2 3 2 4 2" xfId="184"/>
    <cellStyle name="Note 5 2 3 2 5" xfId="6823"/>
    <cellStyle name="Note 5 2 3 3" xfId="15008"/>
    <cellStyle name="Note 5 2 3 3 2" xfId="9495"/>
    <cellStyle name="Note 5 2 3 3 2 2" xfId="2225"/>
    <cellStyle name="Note 5 2 3 3 3" xfId="7913"/>
    <cellStyle name="Note 5 2 3 3 3 2" xfId="692"/>
    <cellStyle name="Note 5 2 3 3 4" xfId="7353"/>
    <cellStyle name="Note 5 2 3 3 4 2" xfId="183"/>
    <cellStyle name="Note 5 2 3 3 5" xfId="6626"/>
    <cellStyle name="Note 5 2 3 4" xfId="13794"/>
    <cellStyle name="Note 5 2 3 4 2" xfId="9494"/>
    <cellStyle name="Note 5 2 3 4 2 2" xfId="2224"/>
    <cellStyle name="Note 5 2 3 4 3" xfId="7912"/>
    <cellStyle name="Note 5 2 3 4 3 2" xfId="691"/>
    <cellStyle name="Note 5 2 3 4 4" xfId="7352"/>
    <cellStyle name="Note 5 2 3 4 4 2" xfId="182"/>
    <cellStyle name="Note 5 2 3 4 5" xfId="6101"/>
    <cellStyle name="Note 5 2 3 5" xfId="14075"/>
    <cellStyle name="Note 5 2 3 5 2" xfId="9493"/>
    <cellStyle name="Note 5 2 3 5 2 2" xfId="2223"/>
    <cellStyle name="Note 5 2 3 5 3" xfId="7911"/>
    <cellStyle name="Note 5 2 3 5 3 2" xfId="690"/>
    <cellStyle name="Note 5 2 3 5 4" xfId="7351"/>
    <cellStyle name="Note 5 2 3 5 4 2" xfId="181"/>
    <cellStyle name="Note 5 2 3 5 5" xfId="6356"/>
    <cellStyle name="Note 5 2 3 6" xfId="13684"/>
    <cellStyle name="Note 5 2 3 6 2" xfId="9492"/>
    <cellStyle name="Note 5 2 3 6 2 2" xfId="2222"/>
    <cellStyle name="Note 5 2 3 6 3" xfId="7910"/>
    <cellStyle name="Note 5 2 3 6 3 2" xfId="689"/>
    <cellStyle name="Note 5 2 3 6 4" xfId="7350"/>
    <cellStyle name="Note 5 2 3 6 4 2" xfId="180"/>
    <cellStyle name="Note 5 2 3 6 5" xfId="5999"/>
    <cellStyle name="Note 5 2 3 7" xfId="12927"/>
    <cellStyle name="Note 5 2 3 7 2" xfId="9491"/>
    <cellStyle name="Note 5 2 3 7 2 2" xfId="2221"/>
    <cellStyle name="Note 5 2 3 7 3" xfId="7909"/>
    <cellStyle name="Note 5 2 3 7 3 2" xfId="688"/>
    <cellStyle name="Note 5 2 3 7 4" xfId="7349"/>
    <cellStyle name="Note 5 2 3 7 4 2" xfId="179"/>
    <cellStyle name="Note 5 2 3 7 5" xfId="5549"/>
    <cellStyle name="Note 5 2 3 8" xfId="9497"/>
    <cellStyle name="Note 5 2 3 8 2" xfId="2227"/>
    <cellStyle name="Note 5 2 3 9" xfId="7915"/>
    <cellStyle name="Note 5 2 3 9 2" xfId="694"/>
    <cellStyle name="Note 5 2 4" xfId="15623"/>
    <cellStyle name="Note 5 2 4 2" xfId="9490"/>
    <cellStyle name="Note 5 2 4 2 2" xfId="2220"/>
    <cellStyle name="Note 5 2 4 3" xfId="7908"/>
    <cellStyle name="Note 5 2 4 3 2" xfId="687"/>
    <cellStyle name="Note 5 2 4 4" xfId="7348"/>
    <cellStyle name="Note 5 2 4 4 2" xfId="178"/>
    <cellStyle name="Note 5 2 4 5" xfId="6948"/>
    <cellStyle name="Note 5 2 5" xfId="15695"/>
    <cellStyle name="Note 5 2 5 2" xfId="9489"/>
    <cellStyle name="Note 5 2 5 2 2" xfId="2219"/>
    <cellStyle name="Note 5 2 5 3" xfId="7907"/>
    <cellStyle name="Note 5 2 5 3 2" xfId="686"/>
    <cellStyle name="Note 5 2 5 4" xfId="7347"/>
    <cellStyle name="Note 5 2 5 4 2" xfId="177"/>
    <cellStyle name="Note 5 2 5 5" xfId="6975"/>
    <cellStyle name="Note 5 2 6" xfId="14401"/>
    <cellStyle name="Note 5 2 6 2" xfId="9488"/>
    <cellStyle name="Note 5 2 6 2 2" xfId="2218"/>
    <cellStyle name="Note 5 2 6 3" xfId="7906"/>
    <cellStyle name="Note 5 2 6 3 2" xfId="685"/>
    <cellStyle name="Note 5 2 6 4" xfId="7346"/>
    <cellStyle name="Note 5 2 6 4 2" xfId="176"/>
    <cellStyle name="Note 5 2 6 5" xfId="6477"/>
    <cellStyle name="Note 5 2 7" xfId="14254"/>
    <cellStyle name="Note 5 2 7 2" xfId="9487"/>
    <cellStyle name="Note 5 2 7 2 2" xfId="2217"/>
    <cellStyle name="Note 5 2 7 3" xfId="7905"/>
    <cellStyle name="Note 5 2 7 3 2" xfId="684"/>
    <cellStyle name="Note 5 2 7 4" xfId="7345"/>
    <cellStyle name="Note 5 2 7 4 2" xfId="175"/>
    <cellStyle name="Note 5 2 7 5" xfId="6451"/>
    <cellStyle name="Note 5 2 8" xfId="14188"/>
    <cellStyle name="Note 5 2 8 2" xfId="9486"/>
    <cellStyle name="Note 5 2 8 2 2" xfId="2216"/>
    <cellStyle name="Note 5 2 8 3" xfId="7904"/>
    <cellStyle name="Note 5 2 8 3 2" xfId="683"/>
    <cellStyle name="Note 5 2 8 4" xfId="7344"/>
    <cellStyle name="Note 5 2 8 4 2" xfId="174"/>
    <cellStyle name="Note 5 2 8 5" xfId="6431"/>
    <cellStyle name="Note 5 2 9" xfId="14144"/>
    <cellStyle name="Note 5 2 9 2" xfId="9485"/>
    <cellStyle name="Note 5 2 9 2 2" xfId="2215"/>
    <cellStyle name="Note 5 2 9 3" xfId="7903"/>
    <cellStyle name="Note 5 2 9 3 2" xfId="682"/>
    <cellStyle name="Note 5 2 9 4" xfId="7343"/>
    <cellStyle name="Note 5 2 9 4 2" xfId="173"/>
    <cellStyle name="Note 5 2 9 5" xfId="6419"/>
    <cellStyle name="Note 5 20" xfId="7207"/>
    <cellStyle name="Note 5 3" xfId="15944"/>
    <cellStyle name="Note 5 3 10" xfId="13915"/>
    <cellStyle name="Note 5 3 10 2" xfId="9483"/>
    <cellStyle name="Note 5 3 10 2 2" xfId="2213"/>
    <cellStyle name="Note 5 3 10 3" xfId="7901"/>
    <cellStyle name="Note 5 3 10 3 2" xfId="680"/>
    <cellStyle name="Note 5 3 10 4" xfId="7341"/>
    <cellStyle name="Note 5 3 10 4 2" xfId="171"/>
    <cellStyle name="Note 5 3 10 5" xfId="6218"/>
    <cellStyle name="Note 5 3 11" xfId="13600"/>
    <cellStyle name="Note 5 3 11 2" xfId="9482"/>
    <cellStyle name="Note 5 3 11 2 2" xfId="2212"/>
    <cellStyle name="Note 5 3 11 3" xfId="7900"/>
    <cellStyle name="Note 5 3 11 3 2" xfId="679"/>
    <cellStyle name="Note 5 3 11 4" xfId="7340"/>
    <cellStyle name="Note 5 3 11 4 2" xfId="170"/>
    <cellStyle name="Note 5 3 11 5" xfId="5922"/>
    <cellStyle name="Note 5 3 12" xfId="13442"/>
    <cellStyle name="Note 5 3 12 2" xfId="9481"/>
    <cellStyle name="Note 5 3 12 2 2" xfId="2211"/>
    <cellStyle name="Note 5 3 12 3" xfId="7899"/>
    <cellStyle name="Note 5 3 12 3 2" xfId="678"/>
    <cellStyle name="Note 5 3 12 4" xfId="7339"/>
    <cellStyle name="Note 5 3 12 4 2" xfId="169"/>
    <cellStyle name="Note 5 3 12 5" xfId="5787"/>
    <cellStyle name="Note 5 3 13" xfId="13031"/>
    <cellStyle name="Note 5 3 13 2" xfId="9480"/>
    <cellStyle name="Note 5 3 13 2 2" xfId="2210"/>
    <cellStyle name="Note 5 3 13 3" xfId="7898"/>
    <cellStyle name="Note 5 3 13 3 2" xfId="677"/>
    <cellStyle name="Note 5 3 13 4" xfId="7338"/>
    <cellStyle name="Note 5 3 13 4 2" xfId="168"/>
    <cellStyle name="Note 5 3 13 5" xfId="5645"/>
    <cellStyle name="Note 5 3 14" xfId="9484"/>
    <cellStyle name="Note 5 3 14 2" xfId="2214"/>
    <cellStyle name="Note 5 3 15" xfId="7902"/>
    <cellStyle name="Note 5 3 15 2" xfId="681"/>
    <cellStyle name="Note 5 3 16" xfId="7342"/>
    <cellStyle name="Note 5 3 16 2" xfId="172"/>
    <cellStyle name="Note 5 3 17" xfId="7177"/>
    <cellStyle name="Note 5 3 2" xfId="15824"/>
    <cellStyle name="Note 5 3 2 10" xfId="7337"/>
    <cellStyle name="Note 5 3 2 10 2" xfId="167"/>
    <cellStyle name="Note 5 3 2 11" xfId="7082"/>
    <cellStyle name="Note 5 3 2 2" xfId="15452"/>
    <cellStyle name="Note 5 3 2 2 2" xfId="9478"/>
    <cellStyle name="Note 5 3 2 2 2 2" xfId="2208"/>
    <cellStyle name="Note 5 3 2 2 3" xfId="7896"/>
    <cellStyle name="Note 5 3 2 2 3 2" xfId="675"/>
    <cellStyle name="Note 5 3 2 2 4" xfId="7336"/>
    <cellStyle name="Note 5 3 2 2 4 2" xfId="166"/>
    <cellStyle name="Note 5 3 2 2 5" xfId="6821"/>
    <cellStyle name="Note 5 3 2 3" xfId="15006"/>
    <cellStyle name="Note 5 3 2 3 2" xfId="9477"/>
    <cellStyle name="Note 5 3 2 3 2 2" xfId="2207"/>
    <cellStyle name="Note 5 3 2 3 3" xfId="7895"/>
    <cellStyle name="Note 5 3 2 3 3 2" xfId="674"/>
    <cellStyle name="Note 5 3 2 3 4" xfId="7335"/>
    <cellStyle name="Note 5 3 2 3 4 2" xfId="165"/>
    <cellStyle name="Note 5 3 2 3 5" xfId="6624"/>
    <cellStyle name="Note 5 3 2 4" xfId="13792"/>
    <cellStyle name="Note 5 3 2 4 2" xfId="9476"/>
    <cellStyle name="Note 5 3 2 4 2 2" xfId="2206"/>
    <cellStyle name="Note 5 3 2 4 3" xfId="7894"/>
    <cellStyle name="Note 5 3 2 4 3 2" xfId="673"/>
    <cellStyle name="Note 5 3 2 4 4" xfId="7334"/>
    <cellStyle name="Note 5 3 2 4 4 2" xfId="164"/>
    <cellStyle name="Note 5 3 2 4 5" xfId="6099"/>
    <cellStyle name="Note 5 3 2 5" xfId="13958"/>
    <cellStyle name="Note 5 3 2 5 2" xfId="9475"/>
    <cellStyle name="Note 5 3 2 5 2 2" xfId="2205"/>
    <cellStyle name="Note 5 3 2 5 3" xfId="7893"/>
    <cellStyle name="Note 5 3 2 5 3 2" xfId="672"/>
    <cellStyle name="Note 5 3 2 5 4" xfId="7333"/>
    <cellStyle name="Note 5 3 2 5 4 2" xfId="163"/>
    <cellStyle name="Note 5 3 2 5 5" xfId="6259"/>
    <cellStyle name="Note 5 3 2 6" xfId="13966"/>
    <cellStyle name="Note 5 3 2 6 2" xfId="9474"/>
    <cellStyle name="Note 5 3 2 6 2 2" xfId="2204"/>
    <cellStyle name="Note 5 3 2 6 3" xfId="7892"/>
    <cellStyle name="Note 5 3 2 6 3 2" xfId="671"/>
    <cellStyle name="Note 5 3 2 6 4" xfId="7332"/>
    <cellStyle name="Note 5 3 2 6 4 2" xfId="162"/>
    <cellStyle name="Note 5 3 2 6 5" xfId="6266"/>
    <cellStyle name="Note 5 3 2 7" xfId="12925"/>
    <cellStyle name="Note 5 3 2 7 2" xfId="9473"/>
    <cellStyle name="Note 5 3 2 7 2 2" xfId="2203"/>
    <cellStyle name="Note 5 3 2 7 3" xfId="7891"/>
    <cellStyle name="Note 5 3 2 7 3 2" xfId="670"/>
    <cellStyle name="Note 5 3 2 7 4" xfId="7331"/>
    <cellStyle name="Note 5 3 2 7 4 2" xfId="161"/>
    <cellStyle name="Note 5 3 2 7 5" xfId="5547"/>
    <cellStyle name="Note 5 3 2 8" xfId="9479"/>
    <cellStyle name="Note 5 3 2 8 2" xfId="2209"/>
    <cellStyle name="Note 5 3 2 9" xfId="7897"/>
    <cellStyle name="Note 5 3 2 9 2" xfId="676"/>
    <cellStyle name="Note 5 3 3" xfId="15794"/>
    <cellStyle name="Note 5 3 3 10" xfId="7330"/>
    <cellStyle name="Note 5 3 3 10 2" xfId="160"/>
    <cellStyle name="Note 5 3 3 11" xfId="7054"/>
    <cellStyle name="Note 5 3 3 2" xfId="15421"/>
    <cellStyle name="Note 5 3 3 2 2" xfId="9471"/>
    <cellStyle name="Note 5 3 3 2 2 2" xfId="2201"/>
    <cellStyle name="Note 5 3 3 2 3" xfId="7889"/>
    <cellStyle name="Note 5 3 3 2 3 2" xfId="668"/>
    <cellStyle name="Note 5 3 3 2 4" xfId="7329"/>
    <cellStyle name="Note 5 3 3 2 4 2" xfId="159"/>
    <cellStyle name="Note 5 3 3 2 5" xfId="6792"/>
    <cellStyle name="Note 5 3 3 3" xfId="14976"/>
    <cellStyle name="Note 5 3 3 3 2" xfId="9470"/>
    <cellStyle name="Note 5 3 3 3 2 2" xfId="2200"/>
    <cellStyle name="Note 5 3 3 3 3" xfId="7888"/>
    <cellStyle name="Note 5 3 3 3 3 2" xfId="667"/>
    <cellStyle name="Note 5 3 3 3 4" xfId="7328"/>
    <cellStyle name="Note 5 3 3 3 4 2" xfId="158"/>
    <cellStyle name="Note 5 3 3 3 5" xfId="6594"/>
    <cellStyle name="Note 5 3 3 4" xfId="13760"/>
    <cellStyle name="Note 5 3 3 4 2" xfId="9469"/>
    <cellStyle name="Note 5 3 3 4 2 2" xfId="2199"/>
    <cellStyle name="Note 5 3 3 4 3" xfId="7887"/>
    <cellStyle name="Note 5 3 3 4 3 2" xfId="666"/>
    <cellStyle name="Note 5 3 3 4 4" xfId="7327"/>
    <cellStyle name="Note 5 3 3 4 4 2" xfId="157"/>
    <cellStyle name="Note 5 3 3 4 5" xfId="6067"/>
    <cellStyle name="Note 5 3 3 5" xfId="14097"/>
    <cellStyle name="Note 5 3 3 5 2" xfId="9468"/>
    <cellStyle name="Note 5 3 3 5 2 2" xfId="2198"/>
    <cellStyle name="Note 5 3 3 5 3" xfId="7886"/>
    <cellStyle name="Note 5 3 3 5 3 2" xfId="665"/>
    <cellStyle name="Note 5 3 3 5 4" xfId="7326"/>
    <cellStyle name="Note 5 3 3 5 4 2" xfId="156"/>
    <cellStyle name="Note 5 3 3 5 5" xfId="6378"/>
    <cellStyle name="Note 5 3 3 6" xfId="13987"/>
    <cellStyle name="Note 5 3 3 6 2" xfId="9467"/>
    <cellStyle name="Note 5 3 3 6 2 2" xfId="2197"/>
    <cellStyle name="Note 5 3 3 6 3" xfId="7885"/>
    <cellStyle name="Note 5 3 3 6 3 2" xfId="664"/>
    <cellStyle name="Note 5 3 3 6 4" xfId="7325"/>
    <cellStyle name="Note 5 3 3 6 4 2" xfId="155"/>
    <cellStyle name="Note 5 3 3 6 5" xfId="6280"/>
    <cellStyle name="Note 5 3 3 7" xfId="12893"/>
    <cellStyle name="Note 5 3 3 7 2" xfId="9466"/>
    <cellStyle name="Note 5 3 3 7 2 2" xfId="2196"/>
    <cellStyle name="Note 5 3 3 7 3" xfId="7884"/>
    <cellStyle name="Note 5 3 3 7 3 2" xfId="663"/>
    <cellStyle name="Note 5 3 3 7 4" xfId="7324"/>
    <cellStyle name="Note 5 3 3 7 4 2" xfId="154"/>
    <cellStyle name="Note 5 3 3 7 5" xfId="5517"/>
    <cellStyle name="Note 5 3 3 8" xfId="9472"/>
    <cellStyle name="Note 5 3 3 8 2" xfId="2202"/>
    <cellStyle name="Note 5 3 3 9" xfId="7890"/>
    <cellStyle name="Note 5 3 3 9 2" xfId="669"/>
    <cellStyle name="Note 5 3 4" xfId="15563"/>
    <cellStyle name="Note 5 3 4 2" xfId="9465"/>
    <cellStyle name="Note 5 3 4 2 2" xfId="2195"/>
    <cellStyle name="Note 5 3 4 3" xfId="7883"/>
    <cellStyle name="Note 5 3 4 3 2" xfId="662"/>
    <cellStyle name="Note 5 3 4 4" xfId="7323"/>
    <cellStyle name="Note 5 3 4 4 2" xfId="153"/>
    <cellStyle name="Note 5 3 4 5" xfId="6921"/>
    <cellStyle name="Note 5 3 5" xfId="15124"/>
    <cellStyle name="Note 5 3 5 2" xfId="9464"/>
    <cellStyle name="Note 5 3 5 2 2" xfId="2194"/>
    <cellStyle name="Note 5 3 5 3" xfId="7882"/>
    <cellStyle name="Note 5 3 5 3 2" xfId="661"/>
    <cellStyle name="Note 5 3 5 4" xfId="7322"/>
    <cellStyle name="Note 5 3 5 4 2" xfId="152"/>
    <cellStyle name="Note 5 3 5 5" xfId="6722"/>
    <cellStyle name="Note 5 3 6" xfId="14400"/>
    <cellStyle name="Note 5 3 7" xfId="14253"/>
    <cellStyle name="Note 5 3 8" xfId="14187"/>
    <cellStyle name="Note 5 3 9" xfId="14143"/>
    <cellStyle name="Note 5 4" xfId="15916"/>
    <cellStyle name="Note 5 4 10" xfId="9459"/>
    <cellStyle name="Note 5 4 10 2" xfId="2189"/>
    <cellStyle name="Note 5 4 11" xfId="7877"/>
    <cellStyle name="Note 5 4 11 2" xfId="656"/>
    <cellStyle name="Note 5 4 12" xfId="7321"/>
    <cellStyle name="Note 5 4 12 2" xfId="151"/>
    <cellStyle name="Note 5 4 13" xfId="7161"/>
    <cellStyle name="Note 5 4 2" xfId="15810"/>
    <cellStyle name="Note 5 4 2 10" xfId="7320"/>
    <cellStyle name="Note 5 4 2 10 2" xfId="150"/>
    <cellStyle name="Note 5 4 2 11" xfId="7068"/>
    <cellStyle name="Note 5 4 2 2" xfId="15437"/>
    <cellStyle name="Note 5 4 2 2 2" xfId="9457"/>
    <cellStyle name="Note 5 4 2 2 2 2" xfId="2187"/>
    <cellStyle name="Note 5 4 2 2 3" xfId="7875"/>
    <cellStyle name="Note 5 4 2 2 3 2" xfId="654"/>
    <cellStyle name="Note 5 4 2 2 4" xfId="7319"/>
    <cellStyle name="Note 5 4 2 2 4 2" xfId="149"/>
    <cellStyle name="Note 5 4 2 2 5" xfId="6806"/>
    <cellStyle name="Note 5 4 2 3" xfId="14990"/>
    <cellStyle name="Note 5 4 2 3 2" xfId="9456"/>
    <cellStyle name="Note 5 4 2 3 2 2" xfId="2186"/>
    <cellStyle name="Note 5 4 2 3 3" xfId="7874"/>
    <cellStyle name="Note 5 4 2 3 3 2" xfId="653"/>
    <cellStyle name="Note 5 4 2 3 4" xfId="7318"/>
    <cellStyle name="Note 5 4 2 3 4 2" xfId="148"/>
    <cellStyle name="Note 5 4 2 3 5" xfId="6608"/>
    <cellStyle name="Note 5 4 2 4" xfId="13776"/>
    <cellStyle name="Note 5 4 2 4 2" xfId="9455"/>
    <cellStyle name="Note 5 4 2 4 2 2" xfId="2185"/>
    <cellStyle name="Note 5 4 2 4 3" xfId="7873"/>
    <cellStyle name="Note 5 4 2 4 3 2" xfId="652"/>
    <cellStyle name="Note 5 4 2 4 4" xfId="7317"/>
    <cellStyle name="Note 5 4 2 4 4 2" xfId="147"/>
    <cellStyle name="Note 5 4 2 4 5" xfId="6083"/>
    <cellStyle name="Note 5 4 2 5" xfId="14086"/>
    <cellStyle name="Note 5 4 2 5 2" xfId="9454"/>
    <cellStyle name="Note 5 4 2 5 2 2" xfId="2184"/>
    <cellStyle name="Note 5 4 2 5 3" xfId="7872"/>
    <cellStyle name="Note 5 4 2 5 3 2" xfId="651"/>
    <cellStyle name="Note 5 4 2 5 4" xfId="7316"/>
    <cellStyle name="Note 5 4 2 5 4 2" xfId="146"/>
    <cellStyle name="Note 5 4 2 5 5" xfId="6367"/>
    <cellStyle name="Note 5 4 2 6" xfId="13973"/>
    <cellStyle name="Note 5 4 2 6 2" xfId="9453"/>
    <cellStyle name="Note 5 4 2 6 2 2" xfId="2183"/>
    <cellStyle name="Note 5 4 2 6 3" xfId="7871"/>
    <cellStyle name="Note 5 4 2 6 3 2" xfId="650"/>
    <cellStyle name="Note 5 4 2 6 4" xfId="7315"/>
    <cellStyle name="Note 5 4 2 6 4 2" xfId="145"/>
    <cellStyle name="Note 5 4 2 6 5" xfId="6268"/>
    <cellStyle name="Note 5 4 2 7" xfId="12909"/>
    <cellStyle name="Note 5 4 2 7 2" xfId="9452"/>
    <cellStyle name="Note 5 4 2 7 2 2" xfId="2182"/>
    <cellStyle name="Note 5 4 2 7 3" xfId="7870"/>
    <cellStyle name="Note 5 4 2 7 3 2" xfId="649"/>
    <cellStyle name="Note 5 4 2 7 4" xfId="7314"/>
    <cellStyle name="Note 5 4 2 7 4 2" xfId="144"/>
    <cellStyle name="Note 5 4 2 7 5" xfId="5531"/>
    <cellStyle name="Note 5 4 2 8" xfId="9458"/>
    <cellStyle name="Note 5 4 2 8 2" xfId="2188"/>
    <cellStyle name="Note 5 4 2 9" xfId="7876"/>
    <cellStyle name="Note 5 4 2 9 2" xfId="655"/>
    <cellStyle name="Note 5 4 3" xfId="15778"/>
    <cellStyle name="Note 5 4 3 10" xfId="7313"/>
    <cellStyle name="Note 5 4 3 10 2" xfId="143"/>
    <cellStyle name="Note 5 4 3 11" xfId="7038"/>
    <cellStyle name="Note 5 4 3 2" xfId="15405"/>
    <cellStyle name="Note 5 4 3 2 2" xfId="9450"/>
    <cellStyle name="Note 5 4 3 2 2 2" xfId="2180"/>
    <cellStyle name="Note 5 4 3 2 3" xfId="7868"/>
    <cellStyle name="Note 5 4 3 2 3 2" xfId="647"/>
    <cellStyle name="Note 5 4 3 2 4" xfId="7312"/>
    <cellStyle name="Note 5 4 3 2 4 2" xfId="142"/>
    <cellStyle name="Note 5 4 3 2 5" xfId="6776"/>
    <cellStyle name="Note 5 4 3 3" xfId="14960"/>
    <cellStyle name="Note 5 4 3 3 2" xfId="9449"/>
    <cellStyle name="Note 5 4 3 3 2 2" xfId="2179"/>
    <cellStyle name="Note 5 4 3 3 3" xfId="7867"/>
    <cellStyle name="Note 5 4 3 3 3 2" xfId="646"/>
    <cellStyle name="Note 5 4 3 3 4" xfId="7311"/>
    <cellStyle name="Note 5 4 3 3 4 2" xfId="141"/>
    <cellStyle name="Note 5 4 3 3 5" xfId="6578"/>
    <cellStyle name="Note 5 4 3 4" xfId="13744"/>
    <cellStyle name="Note 5 4 3 4 2" xfId="9448"/>
    <cellStyle name="Note 5 4 3 4 2 2" xfId="2178"/>
    <cellStyle name="Note 5 4 3 4 3" xfId="7866"/>
    <cellStyle name="Note 5 4 3 4 3 2" xfId="645"/>
    <cellStyle name="Note 5 4 3 4 4" xfId="7310"/>
    <cellStyle name="Note 5 4 3 4 4 2" xfId="140"/>
    <cellStyle name="Note 5 4 3 4 5" xfId="6051"/>
    <cellStyle name="Note 5 4 3 5" xfId="13521"/>
    <cellStyle name="Note 5 4 3 5 2" xfId="9447"/>
    <cellStyle name="Note 5 4 3 5 2 2" xfId="2177"/>
    <cellStyle name="Note 5 4 3 5 3" xfId="7865"/>
    <cellStyle name="Note 5 4 3 5 3 2" xfId="644"/>
    <cellStyle name="Note 5 4 3 5 4" xfId="7309"/>
    <cellStyle name="Note 5 4 3 5 4 2" xfId="139"/>
    <cellStyle name="Note 5 4 3 5 5" xfId="5853"/>
    <cellStyle name="Note 5 4 3 6" xfId="13407"/>
    <cellStyle name="Note 5 4 3 6 2" xfId="9446"/>
    <cellStyle name="Note 5 4 3 6 2 2" xfId="2176"/>
    <cellStyle name="Note 5 4 3 6 3" xfId="7864"/>
    <cellStyle name="Note 5 4 3 6 3 2" xfId="643"/>
    <cellStyle name="Note 5 4 3 6 4" xfId="7308"/>
    <cellStyle name="Note 5 4 3 6 4 2" xfId="138"/>
    <cellStyle name="Note 5 4 3 6 5" xfId="5761"/>
    <cellStyle name="Note 5 4 3 7" xfId="12877"/>
    <cellStyle name="Note 5 4 3 7 2" xfId="9445"/>
    <cellStyle name="Note 5 4 3 7 2 2" xfId="2175"/>
    <cellStyle name="Note 5 4 3 7 3" xfId="7863"/>
    <cellStyle name="Note 5 4 3 7 3 2" xfId="642"/>
    <cellStyle name="Note 5 4 3 7 4" xfId="7307"/>
    <cellStyle name="Note 5 4 3 7 4 2" xfId="137"/>
    <cellStyle name="Note 5 4 3 7 5" xfId="5501"/>
    <cellStyle name="Note 5 4 3 8" xfId="9451"/>
    <cellStyle name="Note 5 4 3 8 2" xfId="2181"/>
    <cellStyle name="Note 5 4 3 9" xfId="7869"/>
    <cellStyle name="Note 5 4 3 9 2" xfId="648"/>
    <cellStyle name="Note 5 4 4" xfId="15538"/>
    <cellStyle name="Note 5 4 4 2" xfId="9444"/>
    <cellStyle name="Note 5 4 4 2 2" xfId="2174"/>
    <cellStyle name="Note 5 4 4 3" xfId="7862"/>
    <cellStyle name="Note 5 4 4 3 2" xfId="641"/>
    <cellStyle name="Note 5 4 4 4" xfId="7306"/>
    <cellStyle name="Note 5 4 4 4 2" xfId="136"/>
    <cellStyle name="Note 5 4 4 5" xfId="6902"/>
    <cellStyle name="Note 5 4 5" xfId="15097"/>
    <cellStyle name="Note 5 4 5 2" xfId="9443"/>
    <cellStyle name="Note 5 4 5 2 2" xfId="2173"/>
    <cellStyle name="Note 5 4 5 3" xfId="7861"/>
    <cellStyle name="Note 5 4 5 3 2" xfId="640"/>
    <cellStyle name="Note 5 4 5 4" xfId="7305"/>
    <cellStyle name="Note 5 4 5 4 2" xfId="135"/>
    <cellStyle name="Note 5 4 5 5" xfId="6706"/>
    <cellStyle name="Note 5 4 6" xfId="13887"/>
    <cellStyle name="Note 5 4 6 2" xfId="9442"/>
    <cellStyle name="Note 5 4 6 2 2" xfId="2172"/>
    <cellStyle name="Note 5 4 6 3" xfId="7860"/>
    <cellStyle name="Note 5 4 6 3 2" xfId="639"/>
    <cellStyle name="Note 5 4 6 4" xfId="7304"/>
    <cellStyle name="Note 5 4 6 4 2" xfId="134"/>
    <cellStyle name="Note 5 4 6 5" xfId="6192"/>
    <cellStyle name="Note 5 4 7" xfId="14030"/>
    <cellStyle name="Note 5 4 7 2" xfId="9441"/>
    <cellStyle name="Note 5 4 7 2 2" xfId="2171"/>
    <cellStyle name="Note 5 4 7 3" xfId="7859"/>
    <cellStyle name="Note 5 4 7 3 2" xfId="638"/>
    <cellStyle name="Note 5 4 7 4" xfId="7303"/>
    <cellStyle name="Note 5 4 7 4 2" xfId="133"/>
    <cellStyle name="Note 5 4 7 5" xfId="6313"/>
    <cellStyle name="Note 5 4 8" xfId="13584"/>
    <cellStyle name="Note 5 4 8 2" xfId="9440"/>
    <cellStyle name="Note 5 4 8 2 2" xfId="2170"/>
    <cellStyle name="Note 5 4 8 3" xfId="7858"/>
    <cellStyle name="Note 5 4 8 3 2" xfId="637"/>
    <cellStyle name="Note 5 4 8 4" xfId="7302"/>
    <cellStyle name="Note 5 4 8 4 2" xfId="132"/>
    <cellStyle name="Note 5 4 8 5" xfId="5907"/>
    <cellStyle name="Note 5 4 9" xfId="13013"/>
    <cellStyle name="Note 5 4 9 2" xfId="9439"/>
    <cellStyle name="Note 5 4 9 2 2" xfId="2169"/>
    <cellStyle name="Note 5 4 9 3" xfId="7857"/>
    <cellStyle name="Note 5 4 9 3 2" xfId="636"/>
    <cellStyle name="Note 5 4 9 4" xfId="7301"/>
    <cellStyle name="Note 5 4 9 4 2" xfId="131"/>
    <cellStyle name="Note 5 4 9 5" xfId="5629"/>
    <cellStyle name="Note 5 5" xfId="15873"/>
    <cellStyle name="Note 5 5 10" xfId="7300"/>
    <cellStyle name="Note 5 5 10 2" xfId="130"/>
    <cellStyle name="Note 5 5 11" xfId="7128"/>
    <cellStyle name="Note 5 5 2" xfId="15499"/>
    <cellStyle name="Note 5 5 2 2" xfId="9437"/>
    <cellStyle name="Note 5 5 2 2 2" xfId="2167"/>
    <cellStyle name="Note 5 5 2 3" xfId="7855"/>
    <cellStyle name="Note 5 5 2 3 2" xfId="634"/>
    <cellStyle name="Note 5 5 2 4" xfId="7299"/>
    <cellStyle name="Note 5 5 2 4 2" xfId="129"/>
    <cellStyle name="Note 5 5 2 5" xfId="6866"/>
    <cellStyle name="Note 5 5 3" xfId="15057"/>
    <cellStyle name="Note 5 5 3 2" xfId="9436"/>
    <cellStyle name="Note 5 5 3 2 2" xfId="2166"/>
    <cellStyle name="Note 5 5 3 3" xfId="7854"/>
    <cellStyle name="Note 5 5 3 3 2" xfId="633"/>
    <cellStyle name="Note 5 5 3 4" xfId="7298"/>
    <cellStyle name="Note 5 5 3 4 2" xfId="128"/>
    <cellStyle name="Note 5 5 3 5" xfId="6672"/>
    <cellStyle name="Note 5 5 4" xfId="13843"/>
    <cellStyle name="Note 5 5 4 2" xfId="9435"/>
    <cellStyle name="Note 5 5 4 2 2" xfId="2165"/>
    <cellStyle name="Note 5 5 4 3" xfId="7853"/>
    <cellStyle name="Note 5 5 4 3 2" xfId="632"/>
    <cellStyle name="Note 5 5 4 4" xfId="7297"/>
    <cellStyle name="Note 5 5 4 4 2" xfId="127"/>
    <cellStyle name="Note 5 5 4 5" xfId="6148"/>
    <cellStyle name="Note 5 5 5" xfId="14050"/>
    <cellStyle name="Note 5 5 5 2" xfId="9434"/>
    <cellStyle name="Note 5 5 5 2 2" xfId="2164"/>
    <cellStyle name="Note 5 5 5 3" xfId="7852"/>
    <cellStyle name="Note 5 5 5 3 2" xfId="631"/>
    <cellStyle name="Note 5 5 5 4" xfId="7296"/>
    <cellStyle name="Note 5 5 5 4 2" xfId="126"/>
    <cellStyle name="Note 5 5 5 5" xfId="6333"/>
    <cellStyle name="Note 5 5 6" xfId="13555"/>
    <cellStyle name="Note 5 5 6 2" xfId="9433"/>
    <cellStyle name="Note 5 5 6 2 2" xfId="2163"/>
    <cellStyle name="Note 5 5 6 3" xfId="7851"/>
    <cellStyle name="Note 5 5 6 3 2" xfId="630"/>
    <cellStyle name="Note 5 5 6 4" xfId="7295"/>
    <cellStyle name="Note 5 5 6 4 2" xfId="125"/>
    <cellStyle name="Note 5 5 6 5" xfId="5883"/>
    <cellStyle name="Note 5 5 7" xfId="12975"/>
    <cellStyle name="Note 5 5 7 2" xfId="9432"/>
    <cellStyle name="Note 5 5 7 2 2" xfId="2162"/>
    <cellStyle name="Note 5 5 7 3" xfId="7850"/>
    <cellStyle name="Note 5 5 7 3 2" xfId="629"/>
    <cellStyle name="Note 5 5 7 4" xfId="7294"/>
    <cellStyle name="Note 5 5 7 4 2" xfId="124"/>
    <cellStyle name="Note 5 5 7 5" xfId="5595"/>
    <cellStyle name="Note 5 5 8" xfId="9438"/>
    <cellStyle name="Note 5 5 8 2" xfId="2168"/>
    <cellStyle name="Note 5 5 9" xfId="7856"/>
    <cellStyle name="Note 5 5 9 2" xfId="635"/>
    <cellStyle name="Note 5 6" xfId="15849"/>
    <cellStyle name="Note 5 6 10" xfId="7293"/>
    <cellStyle name="Note 5 6 10 2" xfId="123"/>
    <cellStyle name="Note 5 6 11" xfId="7107"/>
    <cellStyle name="Note 5 6 2" xfId="15476"/>
    <cellStyle name="Note 5 6 2 2" xfId="9430"/>
    <cellStyle name="Note 5 6 2 2 2" xfId="2160"/>
    <cellStyle name="Note 5 6 2 3" xfId="7848"/>
    <cellStyle name="Note 5 6 2 3 2" xfId="627"/>
    <cellStyle name="Note 5 6 2 4" xfId="7292"/>
    <cellStyle name="Note 5 6 2 4 2" xfId="122"/>
    <cellStyle name="Note 5 6 2 5" xfId="6845"/>
    <cellStyle name="Note 5 6 3" xfId="15031"/>
    <cellStyle name="Note 5 6 3 2" xfId="9429"/>
    <cellStyle name="Note 5 6 3 2 2" xfId="2159"/>
    <cellStyle name="Note 5 6 3 3" xfId="7847"/>
    <cellStyle name="Note 5 6 3 3 2" xfId="626"/>
    <cellStyle name="Note 5 6 3 4" xfId="7291"/>
    <cellStyle name="Note 5 6 3 4 2" xfId="121"/>
    <cellStyle name="Note 5 6 3 5" xfId="6649"/>
    <cellStyle name="Note 5 6 4" xfId="13817"/>
    <cellStyle name="Note 5 6 4 2" xfId="9428"/>
    <cellStyle name="Note 5 6 4 2 2" xfId="2158"/>
    <cellStyle name="Note 5 6 4 3" xfId="7846"/>
    <cellStyle name="Note 5 6 4 3 2" xfId="625"/>
    <cellStyle name="Note 5 6 4 4" xfId="7290"/>
    <cellStyle name="Note 5 6 4 4 2" xfId="120"/>
    <cellStyle name="Note 5 6 4 5" xfId="6124"/>
    <cellStyle name="Note 5 6 5" xfId="14124"/>
    <cellStyle name="Note 5 6 5 2" xfId="9427"/>
    <cellStyle name="Note 5 6 5 2 2" xfId="2157"/>
    <cellStyle name="Note 5 6 5 3" xfId="7845"/>
    <cellStyle name="Note 5 6 5 3 2" xfId="624"/>
    <cellStyle name="Note 5 6 5 4" xfId="7289"/>
    <cellStyle name="Note 5 6 5 4 2" xfId="119"/>
    <cellStyle name="Note 5 6 5 5" xfId="6404"/>
    <cellStyle name="Note 5 6 6" xfId="13698"/>
    <cellStyle name="Note 5 6 6 2" xfId="9426"/>
    <cellStyle name="Note 5 6 6 2 2" xfId="2156"/>
    <cellStyle name="Note 5 6 6 3" xfId="7844"/>
    <cellStyle name="Note 5 6 6 3 2" xfId="623"/>
    <cellStyle name="Note 5 6 6 4" xfId="7288"/>
    <cellStyle name="Note 5 6 6 4 2" xfId="118"/>
    <cellStyle name="Note 5 6 6 5" xfId="6007"/>
    <cellStyle name="Note 5 6 7" xfId="12950"/>
    <cellStyle name="Note 5 6 7 2" xfId="9425"/>
    <cellStyle name="Note 5 6 7 2 2" xfId="2155"/>
    <cellStyle name="Note 5 6 7 3" xfId="7843"/>
    <cellStyle name="Note 5 6 7 3 2" xfId="622"/>
    <cellStyle name="Note 5 6 7 4" xfId="7287"/>
    <cellStyle name="Note 5 6 7 4 2" xfId="117"/>
    <cellStyle name="Note 5 6 7 5" xfId="5572"/>
    <cellStyle name="Note 5 6 8" xfId="9431"/>
    <cellStyle name="Note 5 6 8 2" xfId="2161"/>
    <cellStyle name="Note 5 6 9" xfId="7849"/>
    <cellStyle name="Note 5 6 9 2" xfId="628"/>
    <cellStyle name="Note 5 7" xfId="15664"/>
    <cellStyle name="Note 5 7 2" xfId="9424"/>
    <cellStyle name="Note 5 7 2 2" xfId="2154"/>
    <cellStyle name="Note 5 7 3" xfId="7842"/>
    <cellStyle name="Note 5 7 3 2" xfId="621"/>
    <cellStyle name="Note 5 7 4" xfId="7286"/>
    <cellStyle name="Note 5 7 4 2" xfId="116"/>
    <cellStyle name="Note 5 7 5" xfId="6964"/>
    <cellStyle name="Note 5 8" xfId="15675"/>
    <cellStyle name="Note 5 8 2" xfId="9423"/>
    <cellStyle name="Note 5 8 2 2" xfId="2153"/>
    <cellStyle name="Note 5 8 3" xfId="7841"/>
    <cellStyle name="Note 5 8 3 2" xfId="620"/>
    <cellStyle name="Note 5 8 4" xfId="7285"/>
    <cellStyle name="Note 5 8 4 2" xfId="115"/>
    <cellStyle name="Note 5 8 5" xfId="6966"/>
    <cellStyle name="Note 5 9" xfId="14402"/>
    <cellStyle name="Note 5 9 2" xfId="9422"/>
    <cellStyle name="Note 5 9 2 2" xfId="2152"/>
    <cellStyle name="Note 5 9 3" xfId="7840"/>
    <cellStyle name="Note 5 9 3 2" xfId="619"/>
    <cellStyle name="Note 5 9 4" xfId="7284"/>
    <cellStyle name="Note 5 9 4 2" xfId="114"/>
    <cellStyle name="Note 5 9 5" xfId="6478"/>
    <cellStyle name="Note 6" xfId="15985"/>
    <cellStyle name="Note 7" xfId="15892"/>
    <cellStyle name="Note 7 10" xfId="7283"/>
    <cellStyle name="Note 7 10 2" xfId="113"/>
    <cellStyle name="Note 7 11" xfId="7142"/>
    <cellStyle name="Note 7 2" xfId="15516"/>
    <cellStyle name="Note 7 2 2" xfId="9419"/>
    <cellStyle name="Note 7 2 2 2" xfId="2149"/>
    <cellStyle name="Note 7 2 3" xfId="7837"/>
    <cellStyle name="Note 7 2 3 2" xfId="616"/>
    <cellStyle name="Note 7 2 4" xfId="7282"/>
    <cellStyle name="Note 7 2 4 2" xfId="112"/>
    <cellStyle name="Note 7 2 5" xfId="6881"/>
    <cellStyle name="Note 7 3" xfId="15075"/>
    <cellStyle name="Note 7 3 2" xfId="9418"/>
    <cellStyle name="Note 7 3 2 2" xfId="2148"/>
    <cellStyle name="Note 7 3 3" xfId="7836"/>
    <cellStyle name="Note 7 3 3 2" xfId="615"/>
    <cellStyle name="Note 7 3 4" xfId="7281"/>
    <cellStyle name="Note 7 3 4 2" xfId="111"/>
    <cellStyle name="Note 7 3 5" xfId="6686"/>
    <cellStyle name="Note 7 4" xfId="13862"/>
    <cellStyle name="Note 7 4 2" xfId="9417"/>
    <cellStyle name="Note 7 4 2 2" xfId="2147"/>
    <cellStyle name="Note 7 4 3" xfId="7835"/>
    <cellStyle name="Note 7 4 3 2" xfId="614"/>
    <cellStyle name="Note 7 4 4" xfId="7280"/>
    <cellStyle name="Note 7 4 4 2" xfId="110"/>
    <cellStyle name="Note 7 4 5" xfId="6167"/>
    <cellStyle name="Note 7 5" xfId="14042"/>
    <cellStyle name="Note 7 5 2" xfId="9416"/>
    <cellStyle name="Note 7 5 2 2" xfId="2146"/>
    <cellStyle name="Note 7 5 3" xfId="7834"/>
    <cellStyle name="Note 7 5 3 2" xfId="613"/>
    <cellStyle name="Note 7 5 4" xfId="7279"/>
    <cellStyle name="Note 7 5 4 2" xfId="109"/>
    <cellStyle name="Note 7 5 5" xfId="6325"/>
    <cellStyle name="Note 7 6" xfId="13538"/>
    <cellStyle name="Note 7 6 2" xfId="9415"/>
    <cellStyle name="Note 7 6 2 2" xfId="2145"/>
    <cellStyle name="Note 7 6 3" xfId="7833"/>
    <cellStyle name="Note 7 6 3 2" xfId="612"/>
    <cellStyle name="Note 7 6 4" xfId="7278"/>
    <cellStyle name="Note 7 6 4 2" xfId="108"/>
    <cellStyle name="Note 7 6 5" xfId="5870"/>
    <cellStyle name="Note 7 7" xfId="12990"/>
    <cellStyle name="Note 7 7 2" xfId="9414"/>
    <cellStyle name="Note 7 7 2 2" xfId="2144"/>
    <cellStyle name="Note 7 7 3" xfId="7832"/>
    <cellStyle name="Note 7 7 3 2" xfId="611"/>
    <cellStyle name="Note 7 7 4" xfId="7277"/>
    <cellStyle name="Note 7 7 4 2" xfId="107"/>
    <cellStyle name="Note 7 7 5" xfId="5609"/>
    <cellStyle name="Note 7 8" xfId="9420"/>
    <cellStyle name="Note 7 8 2" xfId="2150"/>
    <cellStyle name="Note 7 9" xfId="7838"/>
    <cellStyle name="Note 7 9 2" xfId="617"/>
    <cellStyle name="Note 8" xfId="15845"/>
    <cellStyle name="Note 8 10" xfId="7276"/>
    <cellStyle name="Note 8 10 2" xfId="106"/>
    <cellStyle name="Note 8 11" xfId="7103"/>
    <cellStyle name="Note 8 2" xfId="15472"/>
    <cellStyle name="Note 8 2 2" xfId="9412"/>
    <cellStyle name="Note 8 2 2 2" xfId="2142"/>
    <cellStyle name="Note 8 2 3" xfId="7830"/>
    <cellStyle name="Note 8 2 3 2" xfId="609"/>
    <cellStyle name="Note 8 2 4" xfId="7275"/>
    <cellStyle name="Note 8 2 4 2" xfId="105"/>
    <cellStyle name="Note 8 2 5" xfId="6841"/>
    <cellStyle name="Note 8 3" xfId="15027"/>
    <cellStyle name="Note 8 3 2" xfId="9411"/>
    <cellStyle name="Note 8 3 2 2" xfId="2141"/>
    <cellStyle name="Note 8 3 3" xfId="7829"/>
    <cellStyle name="Note 8 3 3 2" xfId="608"/>
    <cellStyle name="Note 8 3 4" xfId="7274"/>
    <cellStyle name="Note 8 3 4 2" xfId="104"/>
    <cellStyle name="Note 8 3 5" xfId="6645"/>
    <cellStyle name="Note 8 4" xfId="13813"/>
    <cellStyle name="Note 8 4 2" xfId="9410"/>
    <cellStyle name="Note 8 4 2 2" xfId="2140"/>
    <cellStyle name="Note 8 4 3" xfId="7828"/>
    <cellStyle name="Note 8 4 3 2" xfId="607"/>
    <cellStyle name="Note 8 4 4" xfId="7273"/>
    <cellStyle name="Note 8 4 4 2" xfId="103"/>
    <cellStyle name="Note 8 4 5" xfId="6120"/>
    <cellStyle name="Note 8 5" xfId="14101"/>
    <cellStyle name="Note 8 5 2" xfId="9409"/>
    <cellStyle name="Note 8 5 2 2" xfId="2139"/>
    <cellStyle name="Note 8 5 3" xfId="7827"/>
    <cellStyle name="Note 8 5 3 2" xfId="606"/>
    <cellStyle name="Note 8 5 4" xfId="7272"/>
    <cellStyle name="Note 8 5 4 2" xfId="102"/>
    <cellStyle name="Note 8 5 5" xfId="6381"/>
    <cellStyle name="Note 8 6" xfId="13890"/>
    <cellStyle name="Note 8 6 2" xfId="9408"/>
    <cellStyle name="Note 8 6 2 2" xfId="2138"/>
    <cellStyle name="Note 8 6 3" xfId="7826"/>
    <cellStyle name="Note 8 6 3 2" xfId="605"/>
    <cellStyle name="Note 8 6 4" xfId="7271"/>
    <cellStyle name="Note 8 6 4 2" xfId="101"/>
    <cellStyle name="Note 8 6 5" xfId="6195"/>
    <cellStyle name="Note 8 7" xfId="12946"/>
    <cellStyle name="Note 8 7 2" xfId="9407"/>
    <cellStyle name="Note 8 7 2 2" xfId="2137"/>
    <cellStyle name="Note 8 7 3" xfId="7825"/>
    <cellStyle name="Note 8 7 3 2" xfId="604"/>
    <cellStyle name="Note 8 7 4" xfId="7270"/>
    <cellStyle name="Note 8 7 4 2" xfId="100"/>
    <cellStyle name="Note 8 7 5" xfId="5568"/>
    <cellStyle name="Note 8 8" xfId="9413"/>
    <cellStyle name="Note 8 8 2" xfId="2143"/>
    <cellStyle name="Note 8 9" xfId="7831"/>
    <cellStyle name="Note 8 9 2" xfId="610"/>
    <cellStyle name="Note 9" xfId="15771"/>
    <cellStyle name="Note 9 10" xfId="7269"/>
    <cellStyle name="Note 9 10 2" xfId="99"/>
    <cellStyle name="Note 9 11" xfId="7031"/>
    <cellStyle name="Note 9 2" xfId="15401"/>
    <cellStyle name="Note 9 2 2" xfId="9405"/>
    <cellStyle name="Note 9 2 2 2" xfId="2135"/>
    <cellStyle name="Note 9 2 3" xfId="7823"/>
    <cellStyle name="Note 9 2 3 2" xfId="602"/>
    <cellStyle name="Note 9 2 4" xfId="7268"/>
    <cellStyle name="Note 9 2 4 2" xfId="98"/>
    <cellStyle name="Note 9 2 5" xfId="6772"/>
    <cellStyle name="Note 9 3" xfId="14953"/>
    <cellStyle name="Note 9 3 2" xfId="9404"/>
    <cellStyle name="Note 9 3 2 2" xfId="2134"/>
    <cellStyle name="Note 9 3 3" xfId="7822"/>
    <cellStyle name="Note 9 3 3 2" xfId="601"/>
    <cellStyle name="Note 9 3 4" xfId="7267"/>
    <cellStyle name="Note 9 3 4 2" xfId="97"/>
    <cellStyle name="Note 9 3 5" xfId="6571"/>
    <cellStyle name="Note 9 4" xfId="13737"/>
    <cellStyle name="Note 9 4 2" xfId="9403"/>
    <cellStyle name="Note 9 4 2 2" xfId="2133"/>
    <cellStyle name="Note 9 4 3" xfId="7821"/>
    <cellStyle name="Note 9 4 3 2" xfId="600"/>
    <cellStyle name="Note 9 4 4" xfId="7266"/>
    <cellStyle name="Note 9 4 4 2" xfId="96"/>
    <cellStyle name="Note 9 4 5" xfId="6044"/>
    <cellStyle name="Note 9 5" xfId="13514"/>
    <cellStyle name="Note 9 5 2" xfId="9402"/>
    <cellStyle name="Note 9 5 2 2" xfId="2132"/>
    <cellStyle name="Note 9 5 3" xfId="7820"/>
    <cellStyle name="Note 9 5 3 2" xfId="599"/>
    <cellStyle name="Note 9 5 4" xfId="7265"/>
    <cellStyle name="Note 9 5 4 2" xfId="95"/>
    <cellStyle name="Note 9 5 5" xfId="5846"/>
    <cellStyle name="Note 9 6" xfId="13400"/>
    <cellStyle name="Note 9 6 2" xfId="9401"/>
    <cellStyle name="Note 9 6 2 2" xfId="2131"/>
    <cellStyle name="Note 9 6 3" xfId="7819"/>
    <cellStyle name="Note 9 6 3 2" xfId="598"/>
    <cellStyle name="Note 9 6 4" xfId="7264"/>
    <cellStyle name="Note 9 6 4 2" xfId="94"/>
    <cellStyle name="Note 9 6 5" xfId="5754"/>
    <cellStyle name="Note 9 7" xfId="12870"/>
    <cellStyle name="Note 9 7 2" xfId="9400"/>
    <cellStyle name="Note 9 7 2 2" xfId="2130"/>
    <cellStyle name="Note 9 7 3" xfId="7818"/>
    <cellStyle name="Note 9 7 3 2" xfId="597"/>
    <cellStyle name="Note 9 7 4" xfId="7263"/>
    <cellStyle name="Note 9 7 4 2" xfId="93"/>
    <cellStyle name="Note 9 7 5" xfId="5494"/>
    <cellStyle name="Note 9 8" xfId="9406"/>
    <cellStyle name="Note 9 8 2" xfId="2136"/>
    <cellStyle name="Note 9 9" xfId="7824"/>
    <cellStyle name="Note 9 9 2" xfId="603"/>
    <cellStyle name="Output" xfId="16465" builtinId="21" customBuiltin="1"/>
    <cellStyle name="Output 10" xfId="14757"/>
    <cellStyle name="Output 2" xfId="16031"/>
    <cellStyle name="Output 2 2" xfId="14397"/>
    <cellStyle name="Output 2 3" xfId="14396"/>
    <cellStyle name="Output 3" xfId="16030"/>
    <cellStyle name="Output 3 2" xfId="14394"/>
    <cellStyle name="Output 3 3" xfId="14393"/>
    <cellStyle name="Output 4" xfId="15966"/>
    <cellStyle name="Output 4 2" xfId="14391"/>
    <cellStyle name="Output 5" xfId="15100"/>
    <cellStyle name="Output 5 2" xfId="14390"/>
    <cellStyle name="Output 5 3" xfId="14246"/>
    <cellStyle name="Output 5 4" xfId="14181"/>
    <cellStyle name="Output 5 5" xfId="14142"/>
    <cellStyle name="Output 6" xfId="15096"/>
    <cellStyle name="Output 7" xfId="15578"/>
    <cellStyle name="Output 8" xfId="15542"/>
    <cellStyle name="Output 9" xfId="14797"/>
    <cellStyle name="Percent" xfId="16507" builtinId="5"/>
    <cellStyle name="Title 10" xfId="14756"/>
    <cellStyle name="Title 11" xfId="13342"/>
    <cellStyle name="Title 12" xfId="13265"/>
    <cellStyle name="Title 13" xfId="13117"/>
    <cellStyle name="Title 2" xfId="16029"/>
    <cellStyle name="Title 2 2" xfId="16028"/>
    <cellStyle name="Title 2 3" xfId="14387"/>
    <cellStyle name="Title 2 4" xfId="13341"/>
    <cellStyle name="Title 2 5" xfId="13305"/>
    <cellStyle name="Title 2 6" xfId="13084"/>
    <cellStyle name="Title 3" xfId="16027"/>
    <cellStyle name="Title 3 2" xfId="14385"/>
    <cellStyle name="Title 3 3" xfId="14384"/>
    <cellStyle name="Title 4" xfId="15967"/>
    <cellStyle name="Title 4 2" xfId="14382"/>
    <cellStyle name="Title 5" xfId="15127"/>
    <cellStyle name="Title 5 2" xfId="14381"/>
    <cellStyle name="Title 5 3" xfId="14240"/>
    <cellStyle name="Title 5 4" xfId="14175"/>
    <cellStyle name="Title 5 5" xfId="14141"/>
    <cellStyle name="Title 6" xfId="14843"/>
    <cellStyle name="Title 7" xfId="15131"/>
    <cellStyle name="Title 8" xfId="15118"/>
    <cellStyle name="Title 9" xfId="14796"/>
    <cellStyle name="Total 10" xfId="14755"/>
    <cellStyle name="Total 11" xfId="13340"/>
    <cellStyle name="Total 12" xfId="13155"/>
    <cellStyle name="Total 13" xfId="13108"/>
    <cellStyle name="Total 2" xfId="16026"/>
    <cellStyle name="Total 2 2" xfId="16025"/>
    <cellStyle name="Total 2 3" xfId="14378"/>
    <cellStyle name="Total 2 4" xfId="13339"/>
    <cellStyle name="Total 2 5" xfId="13157"/>
    <cellStyle name="Total 2 6" xfId="13083"/>
    <cellStyle name="Total 3" xfId="16024"/>
    <cellStyle name="Total 3 2" xfId="14377"/>
    <cellStyle name="Total 3 3" xfId="14376"/>
    <cellStyle name="Total 4" xfId="15987"/>
    <cellStyle name="Total 4 2" xfId="14375"/>
    <cellStyle name="Total 5" xfId="14898"/>
    <cellStyle name="Total 5 2" xfId="14374"/>
    <cellStyle name="Total 5 3" xfId="14235"/>
    <cellStyle name="Total 5 4" xfId="14170"/>
    <cellStyle name="Total 5 5" xfId="14140"/>
    <cellStyle name="Total 6" xfId="15117"/>
    <cellStyle name="Total 7" xfId="15711"/>
    <cellStyle name="Total 8" xfId="15435"/>
    <cellStyle name="Total 9" xfId="14795"/>
    <cellStyle name="Warning Text 10" xfId="14754"/>
    <cellStyle name="Warning Text 11" xfId="13338"/>
    <cellStyle name="Warning Text 12" xfId="13165"/>
    <cellStyle name="Warning Text 13" xfId="13111"/>
    <cellStyle name="Warning Text 2" xfId="16023"/>
    <cellStyle name="Warning Text 2 2" xfId="16022"/>
    <cellStyle name="Warning Text 2 3" xfId="14373"/>
    <cellStyle name="Warning Text 2 4" xfId="13337"/>
    <cellStyle name="Warning Text 2 5" xfId="13208"/>
    <cellStyle name="Warning Text 2 6" xfId="13082"/>
    <cellStyle name="Warning Text 3" xfId="16021"/>
    <cellStyle name="Warning Text 3 2" xfId="14371"/>
    <cellStyle name="Warning Text 3 3" xfId="14370"/>
    <cellStyle name="Warning Text 4" xfId="15968"/>
    <cellStyle name="Warning Text 4 2" xfId="14369"/>
    <cellStyle name="Warning Text 5" xfId="14897"/>
    <cellStyle name="Warning Text 5 2" xfId="14368"/>
    <cellStyle name="Warning Text 5 3" xfId="14231"/>
    <cellStyle name="Warning Text 5 4" xfId="14167"/>
    <cellStyle name="Warning Text 5 5" xfId="14139"/>
    <cellStyle name="Warning Text 6" xfId="14845"/>
    <cellStyle name="Warning Text 7" xfId="15672"/>
    <cellStyle name="Warning Text 8" xfId="15619"/>
    <cellStyle name="Warning Text 9" xfId="14794"/>
  </cellStyles>
  <dxfs count="98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s/n per 1000 v intake</a:t>
            </a:r>
            <a:r>
              <a:rPr lang="en-US" baseline="0"/>
              <a:t> change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compare!$A$6</c:f>
              <c:strCache>
                <c:ptCount val="1"/>
                <c:pt idx="0">
                  <c:v>s/n per 1000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00B050"/>
              </a:solidFill>
            </c:spPr>
          </c:marker>
          <c:trendline>
            <c:trendlineType val="linear"/>
            <c:dispRSqr val="0"/>
            <c:dispEq val="0"/>
          </c:trendline>
          <c:xVal>
            <c:numRef>
              <c:f>compare!$B$7:$I$7</c:f>
              <c:numCache>
                <c:formatCode>General</c:formatCode>
                <c:ptCount val="8"/>
                <c:pt idx="0">
                  <c:v>7.87</c:v>
                </c:pt>
                <c:pt idx="1">
                  <c:v>7</c:v>
                </c:pt>
                <c:pt idx="2">
                  <c:v>3.24</c:v>
                </c:pt>
                <c:pt idx="3">
                  <c:v>2.38</c:v>
                </c:pt>
                <c:pt idx="4">
                  <c:v>2.0499999999999998</c:v>
                </c:pt>
                <c:pt idx="5">
                  <c:v>1.96</c:v>
                </c:pt>
                <c:pt idx="6">
                  <c:v>0.2</c:v>
                </c:pt>
                <c:pt idx="7">
                  <c:v>-1.9</c:v>
                </c:pt>
              </c:numCache>
            </c:numRef>
          </c:xVal>
          <c:yVal>
            <c:numRef>
              <c:f>compare!$B$6:$I$6</c:f>
              <c:numCache>
                <c:formatCode>General</c:formatCode>
                <c:ptCount val="8"/>
                <c:pt idx="0">
                  <c:v>37.69731992552687</c:v>
                </c:pt>
                <c:pt idx="1">
                  <c:v>4.6006171399277704</c:v>
                </c:pt>
                <c:pt idx="2">
                  <c:v>12.77</c:v>
                </c:pt>
                <c:pt idx="3">
                  <c:v>24.220711964926721</c:v>
                </c:pt>
                <c:pt idx="4">
                  <c:v>18.392871045130377</c:v>
                </c:pt>
                <c:pt idx="5">
                  <c:v>10.75</c:v>
                </c:pt>
                <c:pt idx="6">
                  <c:v>2.5</c:v>
                </c:pt>
                <c:pt idx="7">
                  <c:v>7.5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804608"/>
        <c:axId val="512805168"/>
      </c:scatterChart>
      <c:valAx>
        <c:axId val="5128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2805168"/>
        <c:crosses val="autoZero"/>
        <c:crossBetween val="midCat"/>
      </c:valAx>
      <c:valAx>
        <c:axId val="51280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2804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Dog s/n effect on shelter intake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14 areas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name>Linear trend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[2]comp82dog!$D$2:$D$81</c:f>
              <c:numCache>
                <c:formatCode>General</c:formatCode>
                <c:ptCount val="80"/>
                <c:pt idx="0">
                  <c:v>5.1662914212922626</c:v>
                </c:pt>
                <c:pt idx="1">
                  <c:v>5.0835689460051077</c:v>
                </c:pt>
                <c:pt idx="2">
                  <c:v>5.0005837233497124</c:v>
                </c:pt>
                <c:pt idx="3">
                  <c:v>3.1761340022802282</c:v>
                </c:pt>
                <c:pt idx="4">
                  <c:v>2.0215853481240611</c:v>
                </c:pt>
                <c:pt idx="5">
                  <c:v>1.9328293078154706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9.3493614386137427</c:v>
                </c:pt>
                <c:pt idx="21">
                  <c:v>8.5971778560082761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8.9707974795040304</c:v>
                </c:pt>
                <c:pt idx="27">
                  <c:v>5.2103801070533233</c:v>
                </c:pt>
                <c:pt idx="28">
                  <c:v>5.1222982586896135</c:v>
                </c:pt>
                <c:pt idx="29">
                  <c:v>4.3837658377938888</c:v>
                </c:pt>
                <c:pt idx="30">
                  <c:v>3.7400907920590831</c:v>
                </c:pt>
                <c:pt idx="31">
                  <c:v>2.1275154143234638</c:v>
                </c:pt>
                <c:pt idx="32">
                  <c:v>19.102874026322858</c:v>
                </c:pt>
                <c:pt idx="33">
                  <c:v>1.8047652194051165</c:v>
                </c:pt>
                <c:pt idx="34">
                  <c:v>1.7361270299024107</c:v>
                </c:pt>
                <c:pt idx="35">
                  <c:v>0.57844703214494086</c:v>
                </c:pt>
                <c:pt idx="36">
                  <c:v>0.37043664105658802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0.5855492882084341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1.6434687335145883</c:v>
                </c:pt>
                <c:pt idx="54">
                  <c:v>1.6411702350909101</c:v>
                </c:pt>
                <c:pt idx="55">
                  <c:v>1.4338926952331155</c:v>
                </c:pt>
                <c:pt idx="56">
                  <c:v>1.392174513785668</c:v>
                </c:pt>
                <c:pt idx="57">
                  <c:v>1.214892018479147</c:v>
                </c:pt>
                <c:pt idx="58">
                  <c:v>1.1403504266040672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6.593125714670073</c:v>
                </c:pt>
                <c:pt idx="69">
                  <c:v>5.7093401058441264</c:v>
                </c:pt>
                <c:pt idx="70">
                  <c:v>5.6543137446628187</c:v>
                </c:pt>
                <c:pt idx="71">
                  <c:v>4.1019463640398151</c:v>
                </c:pt>
                <c:pt idx="72">
                  <c:v>1.5736873508353222</c:v>
                </c:pt>
                <c:pt idx="73">
                  <c:v>0.3767189028784117</c:v>
                </c:pt>
                <c:pt idx="74">
                  <c:v>19.237697715289986</c:v>
                </c:pt>
                <c:pt idx="75">
                  <c:v>18.763125111229758</c:v>
                </c:pt>
                <c:pt idx="76">
                  <c:v>16.08952468850946</c:v>
                </c:pt>
                <c:pt idx="77">
                  <c:v>11.008740845735886</c:v>
                </c:pt>
                <c:pt idx="78">
                  <c:v>8.1687925912982706</c:v>
                </c:pt>
                <c:pt idx="79">
                  <c:v>3.2553407376936789</c:v>
                </c:pt>
              </c:numCache>
            </c:numRef>
          </c:xVal>
          <c:yVal>
            <c:numRef>
              <c:f>[2]comp82dog!$J$2:$J$81</c:f>
              <c:numCache>
                <c:formatCode>General</c:formatCode>
                <c:ptCount val="80"/>
                <c:pt idx="0">
                  <c:v>3.9705888682433341E-2</c:v>
                </c:pt>
                <c:pt idx="1">
                  <c:v>0.11194813023612062</c:v>
                </c:pt>
                <c:pt idx="2">
                  <c:v>4.1603701991357198E-2</c:v>
                </c:pt>
                <c:pt idx="3">
                  <c:v>-4.6181927289093296E-2</c:v>
                </c:pt>
                <c:pt idx="4">
                  <c:v>-6.6257230957416952E-2</c:v>
                </c:pt>
                <c:pt idx="5">
                  <c:v>2.1828863734204534E-2</c:v>
                </c:pt>
                <c:pt idx="6">
                  <c:v>0.40879030550703882</c:v>
                </c:pt>
                <c:pt idx="7">
                  <c:v>0.40485733974647137</c:v>
                </c:pt>
                <c:pt idx="8">
                  <c:v>0.36749714788866311</c:v>
                </c:pt>
                <c:pt idx="9">
                  <c:v>0.31684491978609619</c:v>
                </c:pt>
                <c:pt idx="10">
                  <c:v>0.22435102427684517</c:v>
                </c:pt>
                <c:pt idx="11">
                  <c:v>0.11593294463673767</c:v>
                </c:pt>
                <c:pt idx="12">
                  <c:v>5.6385585318293893E-2</c:v>
                </c:pt>
                <c:pt idx="13">
                  <c:v>-0.22064758175003724</c:v>
                </c:pt>
                <c:pt idx="14">
                  <c:v>-0.39887879041137642</c:v>
                </c:pt>
                <c:pt idx="15">
                  <c:v>5.6698165647581976E-2</c:v>
                </c:pt>
                <c:pt idx="16">
                  <c:v>-6.1901252763448492E-3</c:v>
                </c:pt>
                <c:pt idx="17">
                  <c:v>-4.7731290512669458E-2</c:v>
                </c:pt>
                <c:pt idx="18">
                  <c:v>-5.8832758079698892E-2</c:v>
                </c:pt>
                <c:pt idx="19">
                  <c:v>-0.19822006472491902</c:v>
                </c:pt>
                <c:pt idx="20">
                  <c:v>9.6967317057870608E-3</c:v>
                </c:pt>
                <c:pt idx="21">
                  <c:v>-6.8290934625532471E-2</c:v>
                </c:pt>
                <c:pt idx="22">
                  <c:v>0.14183499816304571</c:v>
                </c:pt>
                <c:pt idx="23">
                  <c:v>0.10541233230305168</c:v>
                </c:pt>
                <c:pt idx="24">
                  <c:v>2.0435212184360497E-2</c:v>
                </c:pt>
                <c:pt idx="25">
                  <c:v>6.8476059122010158E-3</c:v>
                </c:pt>
                <c:pt idx="26">
                  <c:v>0.18046198267564958</c:v>
                </c:pt>
                <c:pt idx="27">
                  <c:v>1.4741131351869628E-2</c:v>
                </c:pt>
                <c:pt idx="28">
                  <c:v>3.8408144377603072E-2</c:v>
                </c:pt>
                <c:pt idx="29">
                  <c:v>0.10959737258241094</c:v>
                </c:pt>
                <c:pt idx="30">
                  <c:v>-1.2128712871287195E-2</c:v>
                </c:pt>
                <c:pt idx="31">
                  <c:v>3.802917962209975E-2</c:v>
                </c:pt>
                <c:pt idx="32">
                  <c:v>-1.993024414549141E-3</c:v>
                </c:pt>
                <c:pt idx="33">
                  <c:v>-2.9593237202259166E-2</c:v>
                </c:pt>
                <c:pt idx="34">
                  <c:v>-9.3828923872253042E-2</c:v>
                </c:pt>
                <c:pt idx="35">
                  <c:v>-0.11802146748447864</c:v>
                </c:pt>
                <c:pt idx="36">
                  <c:v>8.3629882414808135E-2</c:v>
                </c:pt>
                <c:pt idx="37">
                  <c:v>1.6358416866676145E-2</c:v>
                </c:pt>
                <c:pt idx="38">
                  <c:v>-0.17032036773614515</c:v>
                </c:pt>
                <c:pt idx="39">
                  <c:v>-1.9262356278930703E-2</c:v>
                </c:pt>
                <c:pt idx="40">
                  <c:v>0.3366954851104707</c:v>
                </c:pt>
                <c:pt idx="41">
                  <c:v>0.15759185787667662</c:v>
                </c:pt>
                <c:pt idx="42">
                  <c:v>-0.35767016739837593</c:v>
                </c:pt>
                <c:pt idx="43">
                  <c:v>0.13671471558517642</c:v>
                </c:pt>
                <c:pt idx="44">
                  <c:v>0.11373732016611961</c:v>
                </c:pt>
                <c:pt idx="45">
                  <c:v>0.10667871584157133</c:v>
                </c:pt>
                <c:pt idx="46">
                  <c:v>4.3809866065027464E-3</c:v>
                </c:pt>
                <c:pt idx="47">
                  <c:v>-8.2046074609194962E-3</c:v>
                </c:pt>
                <c:pt idx="48">
                  <c:v>-0.15364584102637738</c:v>
                </c:pt>
                <c:pt idx="49">
                  <c:v>-0.15937250380139673</c:v>
                </c:pt>
                <c:pt idx="50">
                  <c:v>-0.28115358437268601</c:v>
                </c:pt>
                <c:pt idx="51">
                  <c:v>-0.30020559448958328</c:v>
                </c:pt>
                <c:pt idx="52">
                  <c:v>-0.44741799434515239</c:v>
                </c:pt>
                <c:pt idx="53">
                  <c:v>0.1024693557595124</c:v>
                </c:pt>
                <c:pt idx="54">
                  <c:v>-0.16826940348648617</c:v>
                </c:pt>
                <c:pt idx="55">
                  <c:v>7.4675153256256697E-3</c:v>
                </c:pt>
                <c:pt idx="56">
                  <c:v>8.201590726671891E-2</c:v>
                </c:pt>
                <c:pt idx="57">
                  <c:v>5.6985097278909318E-2</c:v>
                </c:pt>
                <c:pt idx="58">
                  <c:v>1.8519871549295748E-2</c:v>
                </c:pt>
                <c:pt idx="59">
                  <c:v>0.48335421594966727</c:v>
                </c:pt>
                <c:pt idx="60">
                  <c:v>0.14994924553531172</c:v>
                </c:pt>
                <c:pt idx="61">
                  <c:v>5.0699057755133788E-2</c:v>
                </c:pt>
                <c:pt idx="62">
                  <c:v>-1.1071675323412317E-2</c:v>
                </c:pt>
                <c:pt idx="63">
                  <c:v>-5.7778806306379583E-2</c:v>
                </c:pt>
                <c:pt idx="64">
                  <c:v>-0.56619421484972365</c:v>
                </c:pt>
                <c:pt idx="65">
                  <c:v>0.17282183995726919</c:v>
                </c:pt>
                <c:pt idx="66">
                  <c:v>0.12615177619562845</c:v>
                </c:pt>
                <c:pt idx="67">
                  <c:v>-0.2014657221076519</c:v>
                </c:pt>
                <c:pt idx="68">
                  <c:v>6.7687224349957484E-2</c:v>
                </c:pt>
                <c:pt idx="69">
                  <c:v>-0.10544745203045905</c:v>
                </c:pt>
                <c:pt idx="70">
                  <c:v>0.13919280833206271</c:v>
                </c:pt>
                <c:pt idx="71">
                  <c:v>1.9849109138687461E-2</c:v>
                </c:pt>
                <c:pt idx="72">
                  <c:v>-5.4854897454720858E-2</c:v>
                </c:pt>
                <c:pt idx="73">
                  <c:v>-9.8525901573710051E-2</c:v>
                </c:pt>
                <c:pt idx="74">
                  <c:v>0.61539194907485495</c:v>
                </c:pt>
                <c:pt idx="75">
                  <c:v>0.44945719048862132</c:v>
                </c:pt>
                <c:pt idx="76">
                  <c:v>0.14195622359355209</c:v>
                </c:pt>
                <c:pt idx="77">
                  <c:v>-2.2607445278798273E-2</c:v>
                </c:pt>
                <c:pt idx="78">
                  <c:v>0.28967006097705333</c:v>
                </c:pt>
                <c:pt idx="79">
                  <c:v>-0.16225217875293599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[2]comp82dog!$A$81</c:f>
              <c:strCache>
                <c:ptCount val="1"/>
                <c:pt idx="0">
                  <c:v>Crook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[2]comp82dog!$D$76:$D$81</c:f>
              <c:numCache>
                <c:formatCode>General</c:formatCode>
                <c:ptCount val="6"/>
                <c:pt idx="0">
                  <c:v>19.237697715289986</c:v>
                </c:pt>
                <c:pt idx="1">
                  <c:v>18.763125111229758</c:v>
                </c:pt>
                <c:pt idx="2">
                  <c:v>16.08952468850946</c:v>
                </c:pt>
                <c:pt idx="3">
                  <c:v>11.008740845735886</c:v>
                </c:pt>
                <c:pt idx="4">
                  <c:v>8.1687925912982706</c:v>
                </c:pt>
                <c:pt idx="5">
                  <c:v>3.2553407376936789</c:v>
                </c:pt>
              </c:numCache>
            </c:numRef>
          </c:xVal>
          <c:yVal>
            <c:numRef>
              <c:f>[2]comp82dog!$J$76:$J$81</c:f>
              <c:numCache>
                <c:formatCode>General</c:formatCode>
                <c:ptCount val="6"/>
                <c:pt idx="0">
                  <c:v>0.61539194907485495</c:v>
                </c:pt>
                <c:pt idx="1">
                  <c:v>0.44945719048862132</c:v>
                </c:pt>
                <c:pt idx="2">
                  <c:v>0.14195622359355209</c:v>
                </c:pt>
                <c:pt idx="3">
                  <c:v>-2.2607445278798273E-2</c:v>
                </c:pt>
                <c:pt idx="4">
                  <c:v>0.28967006097705333</c:v>
                </c:pt>
                <c:pt idx="5">
                  <c:v>-0.16225217875293599</c:v>
                </c:pt>
              </c:numCache>
            </c:numRef>
          </c:yVal>
          <c:smooth val="0"/>
        </c:ser>
        <c:ser>
          <c:idx val="1"/>
          <c:order val="2"/>
          <c:tx>
            <c:v>Oregon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[2]comp82dog!$D$55:$D$75</c:f>
              <c:numCache>
                <c:formatCode>General</c:formatCode>
                <c:ptCount val="21"/>
                <c:pt idx="0">
                  <c:v>1.6434687335145883</c:v>
                </c:pt>
                <c:pt idx="1">
                  <c:v>1.6411702350909101</c:v>
                </c:pt>
                <c:pt idx="2">
                  <c:v>1.4338926952331155</c:v>
                </c:pt>
                <c:pt idx="3">
                  <c:v>1.392174513785668</c:v>
                </c:pt>
                <c:pt idx="4">
                  <c:v>1.214892018479147</c:v>
                </c:pt>
                <c:pt idx="5">
                  <c:v>1.1403504266040672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6.593125714670073</c:v>
                </c:pt>
                <c:pt idx="16">
                  <c:v>5.7093401058441264</c:v>
                </c:pt>
                <c:pt idx="17">
                  <c:v>5.6543137446628187</c:v>
                </c:pt>
                <c:pt idx="18">
                  <c:v>4.1019463640398151</c:v>
                </c:pt>
                <c:pt idx="19">
                  <c:v>1.5736873508353222</c:v>
                </c:pt>
                <c:pt idx="20">
                  <c:v>0.3767189028784117</c:v>
                </c:pt>
              </c:numCache>
            </c:numRef>
          </c:xVal>
          <c:yVal>
            <c:numRef>
              <c:f>[2]comp82dog!$J$55:$J$75</c:f>
              <c:numCache>
                <c:formatCode>General</c:formatCode>
                <c:ptCount val="21"/>
                <c:pt idx="0">
                  <c:v>0.1024693557595124</c:v>
                </c:pt>
                <c:pt idx="1">
                  <c:v>-0.16826940348648617</c:v>
                </c:pt>
                <c:pt idx="2">
                  <c:v>7.4675153256256697E-3</c:v>
                </c:pt>
                <c:pt idx="3">
                  <c:v>8.201590726671891E-2</c:v>
                </c:pt>
                <c:pt idx="4">
                  <c:v>5.6985097278909318E-2</c:v>
                </c:pt>
                <c:pt idx="5">
                  <c:v>1.8519871549295748E-2</c:v>
                </c:pt>
                <c:pt idx="6">
                  <c:v>0.48335421594966727</c:v>
                </c:pt>
                <c:pt idx="7">
                  <c:v>0.14994924553531172</c:v>
                </c:pt>
                <c:pt idx="8">
                  <c:v>5.0699057755133788E-2</c:v>
                </c:pt>
                <c:pt idx="9">
                  <c:v>-1.1071675323412317E-2</c:v>
                </c:pt>
                <c:pt idx="10">
                  <c:v>-5.7778806306379583E-2</c:v>
                </c:pt>
                <c:pt idx="11">
                  <c:v>-0.56619421484972365</c:v>
                </c:pt>
                <c:pt idx="12">
                  <c:v>0.17282183995726919</c:v>
                </c:pt>
                <c:pt idx="13">
                  <c:v>0.12615177619562845</c:v>
                </c:pt>
                <c:pt idx="14">
                  <c:v>-0.2014657221076519</c:v>
                </c:pt>
                <c:pt idx="15">
                  <c:v>6.7687224349957484E-2</c:v>
                </c:pt>
                <c:pt idx="16">
                  <c:v>-0.10544745203045905</c:v>
                </c:pt>
                <c:pt idx="17">
                  <c:v>0.13919280833206271</c:v>
                </c:pt>
                <c:pt idx="18">
                  <c:v>1.9849109138687461E-2</c:v>
                </c:pt>
                <c:pt idx="19">
                  <c:v>-5.4854897454720858E-2</c:v>
                </c:pt>
                <c:pt idx="20">
                  <c:v>-9.8525901573710051E-2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568976"/>
        <c:axId val="698990112"/>
      </c:scatterChart>
      <c:valAx>
        <c:axId val="35556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Spay/Neuter per 1000</a:t>
                </a:r>
                <a:r>
                  <a:rPr lang="en-US" baseline="0"/>
                  <a:t> population</a:t>
                </a:r>
              </a:p>
              <a:p>
                <a:pPr>
                  <a:defRPr/>
                </a:pPr>
                <a:r>
                  <a:rPr lang="en-US" sz="800" baseline="0"/>
                  <a:t>from sn success compare6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990112"/>
        <c:crosses val="autoZero"/>
        <c:crossBetween val="midCat"/>
      </c:valAx>
      <c:valAx>
        <c:axId val="69899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shelter intake decrease over 4 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56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S/N leads to lower intake</a:t>
            </a:r>
          </a:p>
          <a:p>
            <a:pPr>
              <a:defRPr/>
            </a:pPr>
            <a:r>
              <a:rPr lang="en-US" sz="1200"/>
              <a:t>(but only if s/n rate is high enough)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spPr>
              <a:ln w="12700"/>
            </c:spPr>
            <c:trendlineType val="linear"/>
            <c:dispRSqr val="1"/>
            <c:dispEq val="0"/>
            <c:trendlineLbl>
              <c:numFmt formatCode="General" sourceLinked="0"/>
            </c:trendlineLbl>
          </c:trendline>
          <c:xVal>
            <c:numRef>
              <c:f>comp2!$F$142:$F$209</c:f>
              <c:numCache>
                <c:formatCode>0.0</c:formatCode>
                <c:ptCount val="68"/>
                <c:pt idx="0">
                  <c:v>48.046901323030617</c:v>
                </c:pt>
                <c:pt idx="1">
                  <c:v>54.257732653473795</c:v>
                </c:pt>
                <c:pt idx="2">
                  <c:v>0</c:v>
                </c:pt>
                <c:pt idx="3">
                  <c:v>0</c:v>
                </c:pt>
                <c:pt idx="4">
                  <c:v>4.6006171399277704</c:v>
                </c:pt>
                <c:pt idx="5">
                  <c:v>2.2448307109317076</c:v>
                </c:pt>
                <c:pt idx="6">
                  <c:v>10.813327346971537</c:v>
                </c:pt>
                <c:pt idx="7">
                  <c:v>0</c:v>
                </c:pt>
                <c:pt idx="8">
                  <c:v>10.051495079179738</c:v>
                </c:pt>
                <c:pt idx="9">
                  <c:v>17.910787200017243</c:v>
                </c:pt>
                <c:pt idx="10">
                  <c:v>0</c:v>
                </c:pt>
                <c:pt idx="11">
                  <c:v>0.8808175786725454</c:v>
                </c:pt>
                <c:pt idx="12">
                  <c:v>19.348678485259455</c:v>
                </c:pt>
                <c:pt idx="13">
                  <c:v>4.4003579952267309</c:v>
                </c:pt>
                <c:pt idx="14">
                  <c:v>23.115450453306284</c:v>
                </c:pt>
                <c:pt idx="15">
                  <c:v>0.25700024390135279</c:v>
                </c:pt>
                <c:pt idx="16">
                  <c:v>6.8470887883583504</c:v>
                </c:pt>
                <c:pt idx="17">
                  <c:v>0</c:v>
                </c:pt>
                <c:pt idx="18">
                  <c:v>4.2343658188533526</c:v>
                </c:pt>
                <c:pt idx="19">
                  <c:v>19.177977975439511</c:v>
                </c:pt>
                <c:pt idx="20">
                  <c:v>0</c:v>
                </c:pt>
                <c:pt idx="21">
                  <c:v>18.20955286490609</c:v>
                </c:pt>
                <c:pt idx="22">
                  <c:v>1.6716804855601755</c:v>
                </c:pt>
                <c:pt idx="23">
                  <c:v>0</c:v>
                </c:pt>
                <c:pt idx="24">
                  <c:v>1.1961907376692933</c:v>
                </c:pt>
                <c:pt idx="25">
                  <c:v>8.0524123310865239</c:v>
                </c:pt>
                <c:pt idx="26">
                  <c:v>0</c:v>
                </c:pt>
                <c:pt idx="27">
                  <c:v>2.4642861762816231</c:v>
                </c:pt>
                <c:pt idx="28">
                  <c:v>0</c:v>
                </c:pt>
                <c:pt idx="29">
                  <c:v>0</c:v>
                </c:pt>
                <c:pt idx="30">
                  <c:v>4.6231226341765268</c:v>
                </c:pt>
                <c:pt idx="31">
                  <c:v>28.31068087741599</c:v>
                </c:pt>
                <c:pt idx="32">
                  <c:v>0</c:v>
                </c:pt>
                <c:pt idx="33">
                  <c:v>0</c:v>
                </c:pt>
                <c:pt idx="34">
                  <c:v>11.541219024413911</c:v>
                </c:pt>
                <c:pt idx="35">
                  <c:v>0.97440624555427147</c:v>
                </c:pt>
                <c:pt idx="36">
                  <c:v>0</c:v>
                </c:pt>
                <c:pt idx="37">
                  <c:v>20.399800793045408</c:v>
                </c:pt>
                <c:pt idx="38">
                  <c:v>10.750099441036699</c:v>
                </c:pt>
                <c:pt idx="39">
                  <c:v>14.860258347599515</c:v>
                </c:pt>
                <c:pt idx="40">
                  <c:v>0</c:v>
                </c:pt>
                <c:pt idx="41">
                  <c:v>18.392871045130377</c:v>
                </c:pt>
                <c:pt idx="42">
                  <c:v>0</c:v>
                </c:pt>
                <c:pt idx="43">
                  <c:v>0</c:v>
                </c:pt>
                <c:pt idx="44">
                  <c:v>4.7399647430246432</c:v>
                </c:pt>
                <c:pt idx="45">
                  <c:v>0</c:v>
                </c:pt>
                <c:pt idx="46">
                  <c:v>28.064301017295442</c:v>
                </c:pt>
                <c:pt idx="47">
                  <c:v>0.49051707857838339</c:v>
                </c:pt>
                <c:pt idx="48">
                  <c:v>2.4622134697424283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10.756278348238364</c:v>
                </c:pt>
                <c:pt idx="53">
                  <c:v>12.814213104433149</c:v>
                </c:pt>
                <c:pt idx="54">
                  <c:v>1.7860252968219594</c:v>
                </c:pt>
                <c:pt idx="55">
                  <c:v>0</c:v>
                </c:pt>
                <c:pt idx="56">
                  <c:v>12.315870632634015</c:v>
                </c:pt>
                <c:pt idx="57">
                  <c:v>37.69731992552687</c:v>
                </c:pt>
                <c:pt idx="58">
                  <c:v>17.443776258340886</c:v>
                </c:pt>
                <c:pt idx="59">
                  <c:v>33.248133449922648</c:v>
                </c:pt>
                <c:pt idx="60">
                  <c:v>0</c:v>
                </c:pt>
                <c:pt idx="61">
                  <c:v>59.390597539543066</c:v>
                </c:pt>
                <c:pt idx="62">
                  <c:v>48.969072164948457</c:v>
                </c:pt>
                <c:pt idx="63">
                  <c:v>84.680203045685275</c:v>
                </c:pt>
                <c:pt idx="64">
                  <c:v>31.153062128866438</c:v>
                </c:pt>
                <c:pt idx="65">
                  <c:v>81.881117636590147</c:v>
                </c:pt>
                <c:pt idx="66">
                  <c:v>17.526155366998928</c:v>
                </c:pt>
                <c:pt idx="67">
                  <c:v>44.756171522271387</c:v>
                </c:pt>
              </c:numCache>
            </c:numRef>
          </c:xVal>
          <c:yVal>
            <c:numRef>
              <c:f>comp2!$G$142:$G$209</c:f>
              <c:numCache>
                <c:formatCode>0.0</c:formatCode>
                <c:ptCount val="68"/>
                <c:pt idx="0">
                  <c:v>-467.91241941642892</c:v>
                </c:pt>
                <c:pt idx="1">
                  <c:v>-394.39593207394597</c:v>
                </c:pt>
                <c:pt idx="2">
                  <c:v>-25.92882445011945</c:v>
                </c:pt>
                <c:pt idx="3">
                  <c:v>-15.940357525331571</c:v>
                </c:pt>
                <c:pt idx="4">
                  <c:v>-12.70098946130059</c:v>
                </c:pt>
                <c:pt idx="5">
                  <c:v>-10.89463712002636</c:v>
                </c:pt>
                <c:pt idx="6">
                  <c:v>-8.9237190812221634</c:v>
                </c:pt>
                <c:pt idx="7">
                  <c:v>-7.1638181178875282</c:v>
                </c:pt>
                <c:pt idx="8">
                  <c:v>-5.8517036988910789</c:v>
                </c:pt>
                <c:pt idx="9">
                  <c:v>-5.0403185095875926</c:v>
                </c:pt>
                <c:pt idx="10">
                  <c:v>-4.7822837631897954</c:v>
                </c:pt>
                <c:pt idx="11">
                  <c:v>-4.5868328643430161</c:v>
                </c:pt>
                <c:pt idx="12">
                  <c:v>-4.1034173235889106</c:v>
                </c:pt>
                <c:pt idx="13">
                  <c:v>-4.01597691321723</c:v>
                </c:pt>
                <c:pt idx="14">
                  <c:v>-3.3200764596764145</c:v>
                </c:pt>
                <c:pt idx="15">
                  <c:v>-3.1735993421212942</c:v>
                </c:pt>
                <c:pt idx="16">
                  <c:v>-2.7580607853688726</c:v>
                </c:pt>
                <c:pt idx="17">
                  <c:v>-2.6520498374853574</c:v>
                </c:pt>
                <c:pt idx="18">
                  <c:v>-1.407290695260131</c:v>
                </c:pt>
                <c:pt idx="19">
                  <c:v>-1.1021641559918507</c:v>
                </c:pt>
                <c:pt idx="20">
                  <c:v>-0.95995302713820863</c:v>
                </c:pt>
                <c:pt idx="21">
                  <c:v>-0.82341907709023587</c:v>
                </c:pt>
                <c:pt idx="22">
                  <c:v>-0.4846589716794103</c:v>
                </c:pt>
                <c:pt idx="23">
                  <c:v>-0.45754935335592783</c:v>
                </c:pt>
                <c:pt idx="24">
                  <c:v>-0.37489026403958725</c:v>
                </c:pt>
                <c:pt idx="25">
                  <c:v>-0.15168515924452919</c:v>
                </c:pt>
                <c:pt idx="26">
                  <c:v>0</c:v>
                </c:pt>
                <c:pt idx="27">
                  <c:v>1.9403828159697767E-2</c:v>
                </c:pt>
                <c:pt idx="28">
                  <c:v>9.7624243145833844E-2</c:v>
                </c:pt>
                <c:pt idx="29">
                  <c:v>0.2910574223954665</c:v>
                </c:pt>
                <c:pt idx="30">
                  <c:v>0.31908898784081963</c:v>
                </c:pt>
                <c:pt idx="31">
                  <c:v>0.39240427404523004</c:v>
                </c:pt>
                <c:pt idx="32">
                  <c:v>0.43350765109292322</c:v>
                </c:pt>
                <c:pt idx="33">
                  <c:v>0.93997642723552843</c:v>
                </c:pt>
                <c:pt idx="34">
                  <c:v>1.2026980939019012</c:v>
                </c:pt>
                <c:pt idx="35">
                  <c:v>1.2089755788989551</c:v>
                </c:pt>
                <c:pt idx="36">
                  <c:v>1.2336121041046901</c:v>
                </c:pt>
                <c:pt idx="37">
                  <c:v>1.4652754819673746</c:v>
                </c:pt>
                <c:pt idx="38">
                  <c:v>1.5262474102731574</c:v>
                </c:pt>
                <c:pt idx="39">
                  <c:v>1.6392305819444388</c:v>
                </c:pt>
                <c:pt idx="40">
                  <c:v>1.7583317857045664</c:v>
                </c:pt>
                <c:pt idx="41">
                  <c:v>1.8149596403845649</c:v>
                </c:pt>
                <c:pt idx="42">
                  <c:v>1.8436758045389752</c:v>
                </c:pt>
                <c:pt idx="43">
                  <c:v>2.0295286975030375</c:v>
                </c:pt>
                <c:pt idx="44">
                  <c:v>2.13302343103447</c:v>
                </c:pt>
                <c:pt idx="45">
                  <c:v>2.1856772764771843</c:v>
                </c:pt>
                <c:pt idx="46">
                  <c:v>2.2113600776527207</c:v>
                </c:pt>
                <c:pt idx="47">
                  <c:v>2.5764815363219293</c:v>
                </c:pt>
                <c:pt idx="48">
                  <c:v>2.7086662277570603</c:v>
                </c:pt>
                <c:pt idx="49">
                  <c:v>2.7091227364579176</c:v>
                </c:pt>
                <c:pt idx="50">
                  <c:v>2.900711289924466</c:v>
                </c:pt>
                <c:pt idx="51">
                  <c:v>3.0779774255758579</c:v>
                </c:pt>
                <c:pt idx="52">
                  <c:v>3.6442982039092158</c:v>
                </c:pt>
                <c:pt idx="53">
                  <c:v>3.8262360108515647</c:v>
                </c:pt>
                <c:pt idx="54">
                  <c:v>3.9006661036387591</c:v>
                </c:pt>
                <c:pt idx="55">
                  <c:v>4.3876394714695905</c:v>
                </c:pt>
                <c:pt idx="56">
                  <c:v>4.9093671528979055</c:v>
                </c:pt>
                <c:pt idx="57">
                  <c:v>5.7324664983667653</c:v>
                </c:pt>
                <c:pt idx="58">
                  <c:v>5.7326854231864175</c:v>
                </c:pt>
                <c:pt idx="59">
                  <c:v>6.0868452832302751</c:v>
                </c:pt>
                <c:pt idx="60">
                  <c:v>7.4638458545852924</c:v>
                </c:pt>
                <c:pt idx="61">
                  <c:v>7.5493654877859591</c:v>
                </c:pt>
                <c:pt idx="62">
                  <c:v>7.8203136840390215</c:v>
                </c:pt>
                <c:pt idx="63">
                  <c:v>12.956250112727535</c:v>
                </c:pt>
                <c:pt idx="64">
                  <c:v>19.842371830189393</c:v>
                </c:pt>
                <c:pt idx="65">
                  <c:v>20.495866662665666</c:v>
                </c:pt>
                <c:pt idx="66">
                  <c:v>33.734244995469155</c:v>
                </c:pt>
                <c:pt idx="67">
                  <c:v>819.5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570272"/>
        <c:axId val="355570832"/>
      </c:scatterChart>
      <c:valAx>
        <c:axId val="3555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0" i="0" u="none" strike="noStrike" baseline="0"/>
                  <a:t>s/n per 1000</a:t>
                </a:r>
                <a:r>
                  <a:rPr lang="en-US" sz="1000" b="1" i="0" u="none" strike="noStrike" baseline="0"/>
                  <a:t> </a:t>
                </a:r>
                <a:endParaRPr lang="en-US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355570832"/>
        <c:crosses val="autoZero"/>
        <c:crossBetween val="midCat"/>
      </c:valAx>
      <c:valAx>
        <c:axId val="355570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Lower Intake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38962379702537181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355570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S/N rates over 20 per 1000</a:t>
            </a:r>
          </a:p>
          <a:p>
            <a:pPr>
              <a:defRPr/>
            </a:pPr>
            <a:r>
              <a:rPr lang="en-US"/>
              <a:t>can lower intake dramatically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name>Linear trend</c:name>
            <c:spPr>
              <a:ln w="9525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compare4!$J$165:$J$193</c:f>
              <c:numCache>
                <c:formatCode>0.0</c:formatCode>
                <c:ptCount val="29"/>
                <c:pt idx="0">
                  <c:v>-3.2232070910556132E-2</c:v>
                </c:pt>
                <c:pt idx="1">
                  <c:v>17.463350508610041</c:v>
                </c:pt>
                <c:pt idx="2">
                  <c:v>9.6565833026099668</c:v>
                </c:pt>
                <c:pt idx="3">
                  <c:v>5.7935022340211582</c:v>
                </c:pt>
                <c:pt idx="4">
                  <c:v>5.0673236169592286</c:v>
                </c:pt>
                <c:pt idx="5">
                  <c:v>3.2760301958224289</c:v>
                </c:pt>
                <c:pt idx="6">
                  <c:v>3.1083638794211019</c:v>
                </c:pt>
                <c:pt idx="7">
                  <c:v>2.3600610929722166</c:v>
                </c:pt>
                <c:pt idx="8">
                  <c:v>2.2747170741378078</c:v>
                </c:pt>
                <c:pt idx="9">
                  <c:v>2.1651768029622538</c:v>
                </c:pt>
                <c:pt idx="10">
                  <c:v>1.7351880946687501</c:v>
                </c:pt>
                <c:pt idx="11">
                  <c:v>1.2678794481437308</c:v>
                </c:pt>
                <c:pt idx="12">
                  <c:v>1.2610741172966229</c:v>
                </c:pt>
                <c:pt idx="13">
                  <c:v>-0.71011508617134744</c:v>
                </c:pt>
                <c:pt idx="14">
                  <c:v>-1.5371081704656149</c:v>
                </c:pt>
                <c:pt idx="15">
                  <c:v>-2.3291415047381108</c:v>
                </c:pt>
                <c:pt idx="16">
                  <c:v>-2.6112105924568461</c:v>
                </c:pt>
                <c:pt idx="17">
                  <c:v>-2.6838995382854076</c:v>
                </c:pt>
                <c:pt idx="18">
                  <c:v>-3.0289411110271445</c:v>
                </c:pt>
                <c:pt idx="19">
                  <c:v>-3.1340118566853565</c:v>
                </c:pt>
                <c:pt idx="20">
                  <c:v>-3.9555166763427927</c:v>
                </c:pt>
                <c:pt idx="21">
                  <c:v>-4.0939278603158442</c:v>
                </c:pt>
                <c:pt idx="22">
                  <c:v>-5.6120375005092278</c:v>
                </c:pt>
                <c:pt idx="23">
                  <c:v>-6.7011436813726242</c:v>
                </c:pt>
                <c:pt idx="24">
                  <c:v>-10.644209897808398</c:v>
                </c:pt>
                <c:pt idx="25">
                  <c:v>-15.8474348643567</c:v>
                </c:pt>
                <c:pt idx="26">
                  <c:v>-1.6504602819356506E-2</c:v>
                </c:pt>
                <c:pt idx="27">
                  <c:v>2.9007029172621479</c:v>
                </c:pt>
                <c:pt idx="28">
                  <c:v>-11.67875369325813</c:v>
                </c:pt>
              </c:numCache>
            </c:numRef>
          </c:xVal>
          <c:yVal>
            <c:numRef>
              <c:f>compare4!$K$165:$K$193</c:f>
              <c:numCache>
                <c:formatCode>0.0</c:formatCode>
                <c:ptCount val="29"/>
                <c:pt idx="0">
                  <c:v>36.250335750738657</c:v>
                </c:pt>
                <c:pt idx="1">
                  <c:v>38.243904609361088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0.25700024390135279</c:v>
                </c:pt>
                <c:pt idx="27">
                  <c:v>0.49533861595455964</c:v>
                </c:pt>
                <c:pt idx="28">
                  <c:v>1.1710985764168682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538688"/>
        <c:axId val="722855056"/>
      </c:scatterChart>
      <c:valAx>
        <c:axId val="687538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Change in intake per 1000 over 2 years</a:t>
                </a: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r>
                  <a:rPr lang="en-US" sz="900" b="0" i="0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29 data points from 8 areas in 5 states</a:t>
                </a: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r>
                  <a:rPr lang="en-US" sz="800" b="0" i="0" u="none" strike="noStrike" baseline="0">
                    <a:effectLst/>
                  </a:rPr>
                  <a:t>from sn success and new rates.xls</a:t>
                </a:r>
                <a:endParaRPr lang="en-US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n-US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</c:rich>
          </c:tx>
          <c:layout>
            <c:manualLayout>
              <c:xMode val="edge"/>
              <c:yMode val="edge"/>
              <c:x val="0.32458223972003497"/>
              <c:y val="0.79909703995333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855056"/>
        <c:crosses val="autoZero"/>
        <c:crossBetween val="midCat"/>
      </c:valAx>
      <c:valAx>
        <c:axId val="72285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s/n per 1000 over 2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538688"/>
        <c:crossesAt val="-15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S/N rates under 20 per 1000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may</a:t>
            </a:r>
            <a:r>
              <a:rPr lang="en-US" baseline="0">
                <a:solidFill>
                  <a:schemeClr val="tx1"/>
                </a:solidFill>
              </a:rPr>
              <a:t> lower intake slightly</a:t>
            </a: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name>Linear trend</c:name>
            <c:spPr>
              <a:ln w="9525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compare4!$J$194:$J$228</c:f>
              <c:numCache>
                <c:formatCode>0.0</c:formatCode>
                <c:ptCount val="35"/>
                <c:pt idx="0">
                  <c:v>2.914282895461767</c:v>
                </c:pt>
                <c:pt idx="1">
                  <c:v>-0.18073853049716604</c:v>
                </c:pt>
                <c:pt idx="2">
                  <c:v>-2.7017772837458196</c:v>
                </c:pt>
                <c:pt idx="3">
                  <c:v>3.8865484233387271</c:v>
                </c:pt>
                <c:pt idx="4">
                  <c:v>0.23715789972963996</c:v>
                </c:pt>
                <c:pt idx="5">
                  <c:v>3.0372922113453562</c:v>
                </c:pt>
                <c:pt idx="6">
                  <c:v>0.13419497691427118</c:v>
                </c:pt>
                <c:pt idx="7">
                  <c:v>13.369237602031797</c:v>
                </c:pt>
                <c:pt idx="8">
                  <c:v>-4.3139238948849723</c:v>
                </c:pt>
                <c:pt idx="9">
                  <c:v>1.2863111086194081</c:v>
                </c:pt>
                <c:pt idx="10">
                  <c:v>-1.069489336120288</c:v>
                </c:pt>
                <c:pt idx="11">
                  <c:v>4.971952666221938</c:v>
                </c:pt>
                <c:pt idx="12">
                  <c:v>1.1765424009795886</c:v>
                </c:pt>
                <c:pt idx="13">
                  <c:v>3.013006936910763</c:v>
                </c:pt>
                <c:pt idx="14">
                  <c:v>44.050496911093205</c:v>
                </c:pt>
                <c:pt idx="15">
                  <c:v>-1.4937975440627049</c:v>
                </c:pt>
                <c:pt idx="16">
                  <c:v>0.79091104621629427</c:v>
                </c:pt>
                <c:pt idx="17">
                  <c:v>-1.5186194503307071</c:v>
                </c:pt>
                <c:pt idx="18">
                  <c:v>0</c:v>
                </c:pt>
                <c:pt idx="19">
                  <c:v>10.067150147730324</c:v>
                </c:pt>
                <c:pt idx="20">
                  <c:v>3.9321923964566938</c:v>
                </c:pt>
                <c:pt idx="21">
                  <c:v>0.10248352118796333</c:v>
                </c:pt>
                <c:pt idx="22">
                  <c:v>6.8946944661989882</c:v>
                </c:pt>
                <c:pt idx="23">
                  <c:v>5.5662958132565077</c:v>
                </c:pt>
                <c:pt idx="24">
                  <c:v>-3.6693712311132174</c:v>
                </c:pt>
                <c:pt idx="25">
                  <c:v>6.820910771411981</c:v>
                </c:pt>
                <c:pt idx="26">
                  <c:v>-3.3203850718487011</c:v>
                </c:pt>
                <c:pt idx="27">
                  <c:v>1.8833847144115481</c:v>
                </c:pt>
                <c:pt idx="28">
                  <c:v>-4.5740031897091953</c:v>
                </c:pt>
                <c:pt idx="29">
                  <c:v>-2.509513884277581</c:v>
                </c:pt>
                <c:pt idx="30">
                  <c:v>0.98695813450984815</c:v>
                </c:pt>
                <c:pt idx="31">
                  <c:v>6.1519958137830599</c:v>
                </c:pt>
                <c:pt idx="32">
                  <c:v>2.2003262657847422</c:v>
                </c:pt>
                <c:pt idx="33">
                  <c:v>-4.2198518719011133</c:v>
                </c:pt>
                <c:pt idx="34">
                  <c:v>4.9219987130910852</c:v>
                </c:pt>
              </c:numCache>
            </c:numRef>
          </c:xVal>
          <c:yVal>
            <c:numRef>
              <c:f>compare4!$K$194:$K$228</c:f>
              <c:numCache>
                <c:formatCode>0.0</c:formatCode>
                <c:ptCount val="35"/>
                <c:pt idx="0">
                  <c:v>1.4715512357351501</c:v>
                </c:pt>
                <c:pt idx="1">
                  <c:v>1.7860252968219594</c:v>
                </c:pt>
                <c:pt idx="2">
                  <c:v>1.9286807294615282</c:v>
                </c:pt>
                <c:pt idx="3">
                  <c:v>2.4622134697424283</c:v>
                </c:pt>
                <c:pt idx="4">
                  <c:v>2.4642861762816231</c:v>
                </c:pt>
                <c:pt idx="5">
                  <c:v>2.7094827267004855</c:v>
                </c:pt>
                <c:pt idx="6">
                  <c:v>3.1773456513139227</c:v>
                </c:pt>
                <c:pt idx="7">
                  <c:v>5.1096747487204262</c:v>
                </c:pt>
                <c:pt idx="8">
                  <c:v>5.4430730340475009</c:v>
                </c:pt>
                <c:pt idx="9">
                  <c:v>5.8193133718458201</c:v>
                </c:pt>
                <c:pt idx="10">
                  <c:v>5.995453927339299</c:v>
                </c:pt>
                <c:pt idx="11">
                  <c:v>6.3866424367497299</c:v>
                </c:pt>
                <c:pt idx="12">
                  <c:v>6.4116452285848196</c:v>
                </c:pt>
                <c:pt idx="13">
                  <c:v>8.0524123310865239</c:v>
                </c:pt>
                <c:pt idx="14">
                  <c:v>9.1001880204136452</c:v>
                </c:pt>
                <c:pt idx="15">
                  <c:v>9.2486030687558181</c:v>
                </c:pt>
                <c:pt idx="16">
                  <c:v>9.36308737720117</c:v>
                </c:pt>
                <c:pt idx="17">
                  <c:v>10.140737670328704</c:v>
                </c:pt>
                <c:pt idx="18">
                  <c:v>10.283459845786714</c:v>
                </c:pt>
                <c:pt idx="19">
                  <c:v>10.314262691377921</c:v>
                </c:pt>
                <c:pt idx="20">
                  <c:v>10.460218877598805</c:v>
                </c:pt>
                <c:pt idx="21">
                  <c:v>12.621180944896011</c:v>
                </c:pt>
                <c:pt idx="22">
                  <c:v>12.640651547703502</c:v>
                </c:pt>
                <c:pt idx="23">
                  <c:v>14.370045444569786</c:v>
                </c:pt>
                <c:pt idx="24">
                  <c:v>14.669015515956366</c:v>
                </c:pt>
                <c:pt idx="25">
                  <c:v>14.860258347599517</c:v>
                </c:pt>
                <c:pt idx="26">
                  <c:v>15.345028208301478</c:v>
                </c:pt>
                <c:pt idx="27">
                  <c:v>16.278203130293381</c:v>
                </c:pt>
                <c:pt idx="28">
                  <c:v>16.965933610628326</c:v>
                </c:pt>
                <c:pt idx="29">
                  <c:v>17.791773902201193</c:v>
                </c:pt>
                <c:pt idx="30">
                  <c:v>18.166139020259141</c:v>
                </c:pt>
                <c:pt idx="31">
                  <c:v>18.392871045130377</c:v>
                </c:pt>
                <c:pt idx="32">
                  <c:v>19.487981937695722</c:v>
                </c:pt>
                <c:pt idx="33">
                  <c:v>21.610811335299093</c:v>
                </c:pt>
                <c:pt idx="34">
                  <c:v>21.709548433018611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857296"/>
        <c:axId val="722857856"/>
      </c:scatterChart>
      <c:valAx>
        <c:axId val="72285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Change in intake per 1000 over 2 years</a:t>
                </a:r>
              </a:p>
              <a:p>
                <a:pPr>
                  <a:defRPr/>
                </a:pPr>
                <a:r>
                  <a:rPr lang="en-US" sz="9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35</a:t>
                </a:r>
                <a:r>
                  <a:rPr lang="en-US" sz="900" b="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 data points from 14 areas in 8 states</a:t>
                </a:r>
              </a:p>
              <a:p>
                <a:pPr>
                  <a:defRPr/>
                </a:pPr>
                <a:r>
                  <a:rPr lang="en-US" sz="800" b="0" i="0" u="none" strike="noStrike" baseline="0">
                    <a:effectLst/>
                  </a:rPr>
                  <a:t>from file sn success and new rates.xls</a:t>
                </a:r>
                <a:r>
                  <a:rPr lang="en-US" sz="800" b="0" i="0" u="none" strike="noStrike" baseline="0"/>
                  <a:t> </a:t>
                </a:r>
                <a:endParaRPr lang="en-US" sz="8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857856"/>
        <c:crosses val="autoZero"/>
        <c:crossBetween val="midCat"/>
      </c:valAx>
      <c:valAx>
        <c:axId val="72285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s/n per 1000 over 2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857296"/>
        <c:crossesAt val="-15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Cat S/N can lower intake immediately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 others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'compare4 cat'!$K$19:$K$75</c:f>
              <c:numCache>
                <c:formatCode>0.0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35.247387404561003</c:v>
                </c:pt>
                <c:pt idx="4">
                  <c:v>40.946556766817331</c:v>
                </c:pt>
                <c:pt idx="5">
                  <c:v>42.902087901611218</c:v>
                </c:pt>
                <c:pt idx="6">
                  <c:v>65.874541324480177</c:v>
                </c:pt>
                <c:pt idx="7">
                  <c:v>65.874541324480177</c:v>
                </c:pt>
                <c:pt idx="8">
                  <c:v>96.915841068923996</c:v>
                </c:pt>
                <c:pt idx="9">
                  <c:v>103.77825235807083</c:v>
                </c:pt>
                <c:pt idx="10">
                  <c:v>134.05629903091832</c:v>
                </c:pt>
                <c:pt idx="11">
                  <c:v>2.4642861762816231</c:v>
                </c:pt>
                <c:pt idx="12">
                  <c:v>5.1096747487204262</c:v>
                </c:pt>
                <c:pt idx="13">
                  <c:v>3.4347678581451642</c:v>
                </c:pt>
                <c:pt idx="14">
                  <c:v>26.329057279236281</c:v>
                </c:pt>
                <c:pt idx="15">
                  <c:v>29.269553486436905</c:v>
                </c:pt>
                <c:pt idx="16">
                  <c:v>34.958473340518609</c:v>
                </c:pt>
                <c:pt idx="17">
                  <c:v>34.958473340518609</c:v>
                </c:pt>
                <c:pt idx="18">
                  <c:v>50.03295890226677</c:v>
                </c:pt>
                <c:pt idx="19">
                  <c:v>50.46750187993927</c:v>
                </c:pt>
                <c:pt idx="20">
                  <c:v>9.446392290534753</c:v>
                </c:pt>
                <c:pt idx="21">
                  <c:v>9.5425203480213305</c:v>
                </c:pt>
                <c:pt idx="22">
                  <c:v>19.348678485259455</c:v>
                </c:pt>
                <c:pt idx="23">
                  <c:v>19.348678485259455</c:v>
                </c:pt>
                <c:pt idx="24">
                  <c:v>8.8014093095738186</c:v>
                </c:pt>
                <c:pt idx="25">
                  <c:v>9.7669218781760279</c:v>
                </c:pt>
                <c:pt idx="26">
                  <c:v>13.293583576123043</c:v>
                </c:pt>
                <c:pt idx="27">
                  <c:v>15.499017548614404</c:v>
                </c:pt>
                <c:pt idx="28">
                  <c:v>32.979876685412286</c:v>
                </c:pt>
                <c:pt idx="29">
                  <c:v>32.979876685412286</c:v>
                </c:pt>
                <c:pt idx="30">
                  <c:v>38.335930618605595</c:v>
                </c:pt>
                <c:pt idx="31">
                  <c:v>12.832033897454176</c:v>
                </c:pt>
                <c:pt idx="32">
                  <c:v>14.097921363731752</c:v>
                </c:pt>
                <c:pt idx="33">
                  <c:v>15.159507862163041</c:v>
                </c:pt>
                <c:pt idx="34">
                  <c:v>18.532793557185904</c:v>
                </c:pt>
                <c:pt idx="35">
                  <c:v>19.155483911487007</c:v>
                </c:pt>
                <c:pt idx="36">
                  <c:v>23.637544130178956</c:v>
                </c:pt>
                <c:pt idx="37">
                  <c:v>23.637544130178956</c:v>
                </c:pt>
                <c:pt idx="38">
                  <c:v>5.1571313456889607</c:v>
                </c:pt>
                <c:pt idx="39">
                  <c:v>5.1571313456889607</c:v>
                </c:pt>
                <c:pt idx="40">
                  <c:v>0.89219110963599269</c:v>
                </c:pt>
                <c:pt idx="41">
                  <c:v>3.1924996795998779</c:v>
                </c:pt>
                <c:pt idx="42">
                  <c:v>0.25700024390135279</c:v>
                </c:pt>
                <c:pt idx="43">
                  <c:v>1.3502336973165874</c:v>
                </c:pt>
                <c:pt idx="44">
                  <c:v>4.028432977034762</c:v>
                </c:pt>
                <c:pt idx="45">
                  <c:v>5.1066027056545558</c:v>
                </c:pt>
                <c:pt idx="46">
                  <c:v>5.822195127893643</c:v>
                </c:pt>
                <c:pt idx="47">
                  <c:v>5.932356802267261</c:v>
                </c:pt>
                <c:pt idx="48">
                  <c:v>5.932356802267261</c:v>
                </c:pt>
                <c:pt idx="49">
                  <c:v>9.1415616645165532</c:v>
                </c:pt>
                <c:pt idx="50">
                  <c:v>12.683319903303788</c:v>
                </c:pt>
                <c:pt idx="51">
                  <c:v>16.846629062583936</c:v>
                </c:pt>
                <c:pt idx="52">
                  <c:v>1.4715512357351501</c:v>
                </c:pt>
                <c:pt idx="53">
                  <c:v>1.4715512357351501</c:v>
                </c:pt>
                <c:pt idx="54">
                  <c:v>2.7094827267004855</c:v>
                </c:pt>
                <c:pt idx="55">
                  <c:v>5.995453927339299</c:v>
                </c:pt>
                <c:pt idx="56">
                  <c:v>10.283459845786714</c:v>
                </c:pt>
              </c:numCache>
            </c:numRef>
          </c:xVal>
          <c:yVal>
            <c:numRef>
              <c:f>'compare4 cat'!$G$19:$G$75</c:f>
              <c:numCache>
                <c:formatCode>0.0</c:formatCode>
                <c:ptCount val="57"/>
                <c:pt idx="0">
                  <c:v>2.7752518003865205</c:v>
                </c:pt>
                <c:pt idx="1">
                  <c:v>1.793365041731759</c:v>
                </c:pt>
                <c:pt idx="2">
                  <c:v>3.0881395920759012</c:v>
                </c:pt>
                <c:pt idx="3">
                  <c:v>-8.9313841349072085</c:v>
                </c:pt>
                <c:pt idx="4">
                  <c:v>6.3486377572990378</c:v>
                </c:pt>
                <c:pt idx="5">
                  <c:v>-2.5192402431327032</c:v>
                </c:pt>
                <c:pt idx="6">
                  <c:v>-2.4489049021384908</c:v>
                </c:pt>
                <c:pt idx="7">
                  <c:v>-0.13774864186708058</c:v>
                </c:pt>
                <c:pt idx="8">
                  <c:v>19.018657763059071</c:v>
                </c:pt>
                <c:pt idx="9">
                  <c:v>7.9410927452285982</c:v>
                </c:pt>
                <c:pt idx="10">
                  <c:v>18.293071157151456</c:v>
                </c:pt>
                <c:pt idx="11">
                  <c:v>0.43766412404651689</c:v>
                </c:pt>
                <c:pt idx="12">
                  <c:v>0.17032249162401492</c:v>
                </c:pt>
                <c:pt idx="13">
                  <c:v>-5.7480482809830171</c:v>
                </c:pt>
                <c:pt idx="14">
                  <c:v>-2.2767123540334246</c:v>
                </c:pt>
                <c:pt idx="15">
                  <c:v>-0.45608942814185482</c:v>
                </c:pt>
                <c:pt idx="16">
                  <c:v>-4.076000222210606</c:v>
                </c:pt>
                <c:pt idx="17">
                  <c:v>-0.75246103907487694</c:v>
                </c:pt>
                <c:pt idx="18">
                  <c:v>5.4118307179678027</c:v>
                </c:pt>
                <c:pt idx="19">
                  <c:v>5.348307699790972</c:v>
                </c:pt>
                <c:pt idx="20">
                  <c:v>3.3026950817208593</c:v>
                </c:pt>
                <c:pt idx="21">
                  <c:v>2.4183685749023951</c:v>
                </c:pt>
                <c:pt idx="22">
                  <c:v>-3.8085127440444388</c:v>
                </c:pt>
                <c:pt idx="23">
                  <c:v>-3.2156457906697575</c:v>
                </c:pt>
                <c:pt idx="24">
                  <c:v>-1.791279897011993</c:v>
                </c:pt>
                <c:pt idx="25">
                  <c:v>0.89563994850599471</c:v>
                </c:pt>
                <c:pt idx="26">
                  <c:v>3.5825597940239859</c:v>
                </c:pt>
                <c:pt idx="27">
                  <c:v>0.64367504573480616</c:v>
                </c:pt>
                <c:pt idx="28">
                  <c:v>-0.68708076427942189</c:v>
                </c:pt>
                <c:pt idx="29">
                  <c:v>0.4171183684531492</c:v>
                </c:pt>
                <c:pt idx="30">
                  <c:v>1.8092773900670771</c:v>
                </c:pt>
                <c:pt idx="31">
                  <c:v>3.2774370011918528</c:v>
                </c:pt>
                <c:pt idx="32">
                  <c:v>-4.2164751556900164</c:v>
                </c:pt>
                <c:pt idx="33">
                  <c:v>-1.6762503068096066</c:v>
                </c:pt>
                <c:pt idx="34">
                  <c:v>-1.3867886712522726</c:v>
                </c:pt>
                <c:pt idx="35">
                  <c:v>2.2348843324084413</c:v>
                </c:pt>
                <c:pt idx="36">
                  <c:v>1.7085223033444805</c:v>
                </c:pt>
                <c:pt idx="37">
                  <c:v>2.9241959493548073</c:v>
                </c:pt>
                <c:pt idx="38">
                  <c:v>-5.9591053085335499</c:v>
                </c:pt>
                <c:pt idx="39">
                  <c:v>-4.2653773838302467</c:v>
                </c:pt>
                <c:pt idx="40">
                  <c:v>-2.7899456798561975</c:v>
                </c:pt>
                <c:pt idx="41">
                  <c:v>2.1425731251663613</c:v>
                </c:pt>
                <c:pt idx="42">
                  <c:v>0.41067180384412261</c:v>
                </c:pt>
                <c:pt idx="43">
                  <c:v>-1.3865323945840871</c:v>
                </c:pt>
                <c:pt idx="44">
                  <c:v>-0.21174549529309594</c:v>
                </c:pt>
                <c:pt idx="45">
                  <c:v>-0.2195374152796461</c:v>
                </c:pt>
                <c:pt idx="46">
                  <c:v>2.7126557658036479</c:v>
                </c:pt>
                <c:pt idx="47">
                  <c:v>-0.49042248377505793</c:v>
                </c:pt>
                <c:pt idx="48">
                  <c:v>1.8334976386321475</c:v>
                </c:pt>
                <c:pt idx="49">
                  <c:v>-0.16864863963905208</c:v>
                </c:pt>
                <c:pt idx="50">
                  <c:v>-10.002686005909212</c:v>
                </c:pt>
                <c:pt idx="51">
                  <c:v>-3.2984152565135645</c:v>
                </c:pt>
                <c:pt idx="52">
                  <c:v>0.47056502438619852</c:v>
                </c:pt>
                <c:pt idx="53">
                  <c:v>1.4651331107980479</c:v>
                </c:pt>
                <c:pt idx="54">
                  <c:v>1.1549638384667169</c:v>
                </c:pt>
                <c:pt idx="55">
                  <c:v>2.2031753648795185</c:v>
                </c:pt>
                <c:pt idx="56">
                  <c:v>0.21295690524925348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'compare4 cat'!$A$24</c:f>
              <c:strCache>
                <c:ptCount val="1"/>
                <c:pt idx="0">
                  <c:v>Crook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'compare4 cat'!$K$24:$K$29</c:f>
              <c:numCache>
                <c:formatCode>0.0</c:formatCode>
                <c:ptCount val="6"/>
                <c:pt idx="0">
                  <c:v>42.902087901611218</c:v>
                </c:pt>
                <c:pt idx="1">
                  <c:v>65.874541324480177</c:v>
                </c:pt>
                <c:pt idx="2">
                  <c:v>65.874541324480177</c:v>
                </c:pt>
                <c:pt idx="3">
                  <c:v>96.915841068923996</c:v>
                </c:pt>
                <c:pt idx="4">
                  <c:v>103.77825235807083</c:v>
                </c:pt>
                <c:pt idx="5">
                  <c:v>134.05629903091832</c:v>
                </c:pt>
              </c:numCache>
            </c:numRef>
          </c:xVal>
          <c:yVal>
            <c:numRef>
              <c:f>'compare4 cat'!$J$24:$J$29</c:f>
              <c:numCache>
                <c:formatCode>0.0</c:formatCode>
                <c:ptCount val="6"/>
                <c:pt idx="0">
                  <c:v>21.315253035540191</c:v>
                </c:pt>
                <c:pt idx="1">
                  <c:v>0.17433585928095141</c:v>
                </c:pt>
                <c:pt idx="2">
                  <c:v>3.587648354012515</c:v>
                </c:pt>
                <c:pt idx="3">
                  <c:v>26.647666007139637</c:v>
                </c:pt>
                <c:pt idx="4">
                  <c:v>5.1801033419420754</c:v>
                </c:pt>
                <c:pt idx="5">
                  <c:v>18.605155658299488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'compare4 cat'!$A$32</c:f>
              <c:strCache>
                <c:ptCount val="1"/>
                <c:pt idx="0">
                  <c:v>Deschutes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'compare4 cat'!$K$32:$K$38</c:f>
              <c:numCache>
                <c:formatCode>0.0</c:formatCode>
                <c:ptCount val="7"/>
                <c:pt idx="0">
                  <c:v>3.4347678581451642</c:v>
                </c:pt>
                <c:pt idx="1">
                  <c:v>26.329057279236281</c:v>
                </c:pt>
                <c:pt idx="2">
                  <c:v>29.269553486436905</c:v>
                </c:pt>
                <c:pt idx="3">
                  <c:v>34.958473340518609</c:v>
                </c:pt>
                <c:pt idx="4">
                  <c:v>34.958473340518609</c:v>
                </c:pt>
                <c:pt idx="5">
                  <c:v>50.03295890226677</c:v>
                </c:pt>
                <c:pt idx="6">
                  <c:v>50.46750187993927</c:v>
                </c:pt>
              </c:numCache>
            </c:numRef>
          </c:xVal>
          <c:yVal>
            <c:numRef>
              <c:f>'compare4 cat'!$G$32:$G$38</c:f>
              <c:numCache>
                <c:formatCode>0.0</c:formatCode>
                <c:ptCount val="7"/>
                <c:pt idx="0">
                  <c:v>-5.7480482809830171</c:v>
                </c:pt>
                <c:pt idx="1">
                  <c:v>-2.2767123540334246</c:v>
                </c:pt>
                <c:pt idx="2">
                  <c:v>-0.45608942814185482</c:v>
                </c:pt>
                <c:pt idx="3">
                  <c:v>-4.076000222210606</c:v>
                </c:pt>
                <c:pt idx="4">
                  <c:v>-0.75246103907487694</c:v>
                </c:pt>
                <c:pt idx="5">
                  <c:v>5.4118307179678027</c:v>
                </c:pt>
                <c:pt idx="6">
                  <c:v>5.348307699790972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'compare4 cat'!$A$53</c:f>
              <c:strCache>
                <c:ptCount val="1"/>
                <c:pt idx="0">
                  <c:v>Jackson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'compare4 cat'!$K$50:$K$56</c:f>
              <c:numCache>
                <c:formatCode>0.0</c:formatCode>
                <c:ptCount val="7"/>
                <c:pt idx="0">
                  <c:v>12.832033897454176</c:v>
                </c:pt>
                <c:pt idx="1">
                  <c:v>14.097921363731752</c:v>
                </c:pt>
                <c:pt idx="2">
                  <c:v>15.159507862163041</c:v>
                </c:pt>
                <c:pt idx="3">
                  <c:v>18.532793557185904</c:v>
                </c:pt>
                <c:pt idx="4">
                  <c:v>19.155483911487007</c:v>
                </c:pt>
                <c:pt idx="5">
                  <c:v>23.637544130178956</c:v>
                </c:pt>
                <c:pt idx="6">
                  <c:v>23.637544130178956</c:v>
                </c:pt>
              </c:numCache>
            </c:numRef>
          </c:xVal>
          <c:yVal>
            <c:numRef>
              <c:f>'compare4 cat'!$G$50:$G$56</c:f>
              <c:numCache>
                <c:formatCode>0.0</c:formatCode>
                <c:ptCount val="7"/>
                <c:pt idx="0">
                  <c:v>3.2774370011918528</c:v>
                </c:pt>
                <c:pt idx="1">
                  <c:v>-4.2164751556900164</c:v>
                </c:pt>
                <c:pt idx="2">
                  <c:v>-1.6762503068096066</c:v>
                </c:pt>
                <c:pt idx="3">
                  <c:v>-1.3867886712522726</c:v>
                </c:pt>
                <c:pt idx="4">
                  <c:v>2.2348843324084413</c:v>
                </c:pt>
                <c:pt idx="5">
                  <c:v>1.7085223033444805</c:v>
                </c:pt>
                <c:pt idx="6">
                  <c:v>2.9241959493548073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95520"/>
        <c:axId val="144496080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'compare4 cat'!$A$43</c15:sqref>
                        </c15:formulaRef>
                      </c:ext>
                    </c:extLst>
                    <c:strCache>
                      <c:ptCount val="1"/>
                      <c:pt idx="0">
                        <c:v>Haywood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'compare4 cat'!$K$43:$K$48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8.8014093095738186</c:v>
                      </c:pt>
                      <c:pt idx="1">
                        <c:v>9.7669218781760279</c:v>
                      </c:pt>
                      <c:pt idx="2">
                        <c:v>13.293583576123043</c:v>
                      </c:pt>
                      <c:pt idx="3">
                        <c:v>15.499017548614404</c:v>
                      </c:pt>
                      <c:pt idx="4">
                        <c:v>32.979876685412286</c:v>
                      </c:pt>
                      <c:pt idx="5">
                        <c:v>32.979876685412286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'compare4 cat'!$G$43:$G$48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-1.791279897011993</c:v>
                      </c:pt>
                      <c:pt idx="1">
                        <c:v>0.89563994850599471</c:v>
                      </c:pt>
                      <c:pt idx="2">
                        <c:v>3.5825597940239859</c:v>
                      </c:pt>
                      <c:pt idx="3">
                        <c:v>0.64367504573480616</c:v>
                      </c:pt>
                      <c:pt idx="4">
                        <c:v>-0.68708076427942189</c:v>
                      </c:pt>
                      <c:pt idx="5">
                        <c:v>0.4171183684531492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14449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Cat s/n per 1000 human population over 2 years</a:t>
                </a:r>
              </a:p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 sz="1000" b="0" i="0" baseline="0"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56 data points from 12 areas in 7 states</a:t>
                </a:r>
              </a:p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 sz="1000" b="0" i="0" u="none" strike="noStrike" baseline="0">
                    <a:effectLst/>
                  </a:rPr>
                  <a:t>from sn success and new rates</a:t>
                </a:r>
                <a:r>
                  <a:rPr lang="en-US" sz="1000" b="0" i="0" u="none" strike="noStrike" baseline="0"/>
                  <a:t> </a:t>
                </a:r>
                <a:endParaRPr lang="en-US" sz="10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5639403151013631"/>
              <c:y val="0.77412523020257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6080"/>
        <c:crosses val="autoZero"/>
        <c:crossBetween val="midCat"/>
      </c:valAx>
      <c:valAx>
        <c:axId val="14449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Percentage Change in intake in 2 years 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5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Cat S/N can lower intake immediately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 others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'compare4 cat'!$D$19:$D$75</c:f>
              <c:numCache>
                <c:formatCode>0.0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7.5579866092778571</c:v>
                </c:pt>
                <c:pt idx="4">
                  <c:v>25.436497385447133</c:v>
                </c:pt>
                <c:pt idx="5">
                  <c:v>16.684145295071026</c:v>
                </c:pt>
                <c:pt idx="6">
                  <c:v>40.152899824253076</c:v>
                </c:pt>
                <c:pt idx="7">
                  <c:v>40.800279573650187</c:v>
                </c:pt>
                <c:pt idx="8">
                  <c:v>26.688579079790987</c:v>
                </c:pt>
                <c:pt idx="9">
                  <c:v>63.117992525360393</c:v>
                </c:pt>
                <c:pt idx="10">
                  <c:v>68.590678357175818</c:v>
                </c:pt>
                <c:pt idx="11">
                  <c:v>0</c:v>
                </c:pt>
                <c:pt idx="12">
                  <c:v>2.4642861762816231</c:v>
                </c:pt>
                <c:pt idx="13">
                  <c:v>0.5040986757941337</c:v>
                </c:pt>
                <c:pt idx="14">
                  <c:v>2.8266706443914082</c:v>
                </c:pt>
                <c:pt idx="15">
                  <c:v>15.854604139217923</c:v>
                </c:pt>
                <c:pt idx="16">
                  <c:v>19.013504089266469</c:v>
                </c:pt>
                <c:pt idx="17">
                  <c:v>22.656367132753171</c:v>
                </c:pt>
                <c:pt idx="18">
                  <c:v>26.655007735252575</c:v>
                </c:pt>
                <c:pt idx="19">
                  <c:v>22.354960911451315</c:v>
                </c:pt>
                <c:pt idx="20">
                  <c:v>0</c:v>
                </c:pt>
                <c:pt idx="21">
                  <c:v>9.5425203480213305</c:v>
                </c:pt>
                <c:pt idx="22">
                  <c:v>9.3136093440089667</c:v>
                </c:pt>
                <c:pt idx="23">
                  <c:v>9.9993170466457144</c:v>
                </c:pt>
                <c:pt idx="24">
                  <c:v>5.6101361880886236</c:v>
                </c:pt>
                <c:pt idx="25">
                  <c:v>3.1912731214851959</c:v>
                </c:pt>
                <c:pt idx="26">
                  <c:v>7.683447388034419</c:v>
                </c:pt>
                <c:pt idx="27">
                  <c:v>7.8155701605799841</c:v>
                </c:pt>
                <c:pt idx="28">
                  <c:v>6.5756487566908319</c:v>
                </c:pt>
                <c:pt idx="29">
                  <c:v>13.456196219256048</c:v>
                </c:pt>
                <c:pt idx="30">
                  <c:v>19.523680466156243</c:v>
                </c:pt>
                <c:pt idx="31">
                  <c:v>12.832033897454176</c:v>
                </c:pt>
                <c:pt idx="32">
                  <c:v>8.4103248440888265</c:v>
                </c:pt>
                <c:pt idx="33">
                  <c:v>5.6321967698792035</c:v>
                </c:pt>
                <c:pt idx="34">
                  <c:v>10.107326329180795</c:v>
                </c:pt>
                <c:pt idx="35">
                  <c:v>9.3579249272510321</c:v>
                </c:pt>
                <c:pt idx="36">
                  <c:v>9.615927921634297</c:v>
                </c:pt>
                <c:pt idx="37">
                  <c:v>10.672401899119427</c:v>
                </c:pt>
                <c:pt idx="38">
                  <c:v>0</c:v>
                </c:pt>
                <c:pt idx="39">
                  <c:v>0.5855492882084341</c:v>
                </c:pt>
                <c:pt idx="40">
                  <c:v>0</c:v>
                </c:pt>
                <c:pt idx="41">
                  <c:v>0.89219110963599269</c:v>
                </c:pt>
                <c:pt idx="42">
                  <c:v>0</c:v>
                </c:pt>
                <c:pt idx="43">
                  <c:v>0.25700024390135279</c:v>
                </c:pt>
                <c:pt idx="44">
                  <c:v>1.0932334534152346</c:v>
                </c:pt>
                <c:pt idx="45">
                  <c:v>5.1066027056545558</c:v>
                </c:pt>
                <c:pt idx="46">
                  <c:v>2.9351995236195272</c:v>
                </c:pt>
                <c:pt idx="47">
                  <c:v>0.82575409661270527</c:v>
                </c:pt>
                <c:pt idx="48">
                  <c:v>2.8869956042741158</c:v>
                </c:pt>
                <c:pt idx="49">
                  <c:v>0</c:v>
                </c:pt>
                <c:pt idx="50">
                  <c:v>3.8785925329035726</c:v>
                </c:pt>
                <c:pt idx="51">
                  <c:v>8.8047273704002151</c:v>
                </c:pt>
                <c:pt idx="52">
                  <c:v>0</c:v>
                </c:pt>
                <c:pt idx="53">
                  <c:v>0.49051707857838339</c:v>
                </c:pt>
                <c:pt idx="54">
                  <c:v>0.97440624555427147</c:v>
                </c:pt>
                <c:pt idx="55">
                  <c:v>1.7234328897758859</c:v>
                </c:pt>
                <c:pt idx="56">
                  <c:v>4.2343658188533526</c:v>
                </c:pt>
              </c:numCache>
            </c:numRef>
          </c:xVal>
          <c:yVal>
            <c:numRef>
              <c:f>'compare4 cat'!$I$19:$I$75</c:f>
              <c:numCache>
                <c:formatCode>0.0</c:formatCode>
                <c:ptCount val="57"/>
                <c:pt idx="0">
                  <c:v>5.5880901558825968E-2</c:v>
                </c:pt>
                <c:pt idx="1">
                  <c:v>-1.3407594645296292</c:v>
                </c:pt>
                <c:pt idx="2">
                  <c:v>2.7193708988276946</c:v>
                </c:pt>
                <c:pt idx="3">
                  <c:v>-17.28597898489539</c:v>
                </c:pt>
                <c:pt idx="4">
                  <c:v>2.6232407614194422</c:v>
                </c:pt>
                <c:pt idx="5">
                  <c:v>3.7253969958795956</c:v>
                </c:pt>
                <c:pt idx="6">
                  <c:v>0.31208450114803199</c:v>
                </c:pt>
                <c:pt idx="7">
                  <c:v>-2.7609894032865228</c:v>
                </c:pt>
                <c:pt idx="8">
                  <c:v>8.3545948499881817</c:v>
                </c:pt>
                <c:pt idx="9">
                  <c:v>7.6290082440805662</c:v>
                </c:pt>
                <c:pt idx="10">
                  <c:v>10.664062913070889</c:v>
                </c:pt>
                <c:pt idx="11">
                  <c:v>0.28458947967556725</c:v>
                </c:pt>
                <c:pt idx="12">
                  <c:v>0.15307464437094964</c:v>
                </c:pt>
                <c:pt idx="13">
                  <c:v>-0.94968420233070105</c:v>
                </c:pt>
                <c:pt idx="14">
                  <c:v>-4.7983640786523161</c:v>
                </c:pt>
                <c:pt idx="15">
                  <c:v>-0.73836444034000692</c:v>
                </c:pt>
                <c:pt idx="16">
                  <c:v>-3.3376357818705991</c:v>
                </c:pt>
                <c:pt idx="17">
                  <c:v>2.5851747427957221</c:v>
                </c:pt>
                <c:pt idx="18">
                  <c:v>2.8266559751720806</c:v>
                </c:pt>
                <c:pt idx="19">
                  <c:v>2.5216517246188914</c:v>
                </c:pt>
                <c:pt idx="20">
                  <c:v>4.1063289222318815</c:v>
                </c:pt>
                <c:pt idx="21">
                  <c:v>-0.21076688713634084</c:v>
                </c:pt>
                <c:pt idx="22">
                  <c:v>-0.80363384051102216</c:v>
                </c:pt>
                <c:pt idx="23">
                  <c:v>-3.0048789035334167</c:v>
                </c:pt>
                <c:pt idx="24">
                  <c:v>-3.5825597940239859</c:v>
                </c:pt>
                <c:pt idx="25">
                  <c:v>1.791279897011993</c:v>
                </c:pt>
                <c:pt idx="26">
                  <c:v>7.1651195880479719</c:v>
                </c:pt>
                <c:pt idx="27">
                  <c:v>-6.5214445423131657</c:v>
                </c:pt>
                <c:pt idx="28">
                  <c:v>-0.89563994850599826</c:v>
                </c:pt>
                <c:pt idx="29">
                  <c:v>0.20855918422657638</c:v>
                </c:pt>
                <c:pt idx="30">
                  <c:v>0.20855918422657282</c:v>
                </c:pt>
                <c:pt idx="31">
                  <c:v>1.6697513025145341</c:v>
                </c:pt>
                <c:pt idx="32">
                  <c:v>-0.75941817297617575</c:v>
                </c:pt>
                <c:pt idx="33">
                  <c:v>-3.4570569827138407</c:v>
                </c:pt>
                <c:pt idx="34">
                  <c:v>-0.62737049827609681</c:v>
                </c:pt>
                <c:pt idx="35">
                  <c:v>1.780806675904234</c:v>
                </c:pt>
                <c:pt idx="36">
                  <c:v>0.45407765650420728</c:v>
                </c:pt>
                <c:pt idx="37">
                  <c:v>1.2544446468402732</c:v>
                </c:pt>
                <c:pt idx="38">
                  <c:v>-1.7367040192507126</c:v>
                </c:pt>
                <c:pt idx="39">
                  <c:v>-4.2224012892828373</c:v>
                </c:pt>
                <c:pt idx="40">
                  <c:v>-1.9815515252688893</c:v>
                </c:pt>
                <c:pt idx="41">
                  <c:v>-0.80839415458730812</c:v>
                </c:pt>
                <c:pt idx="42">
                  <c:v>1.3793216020416725</c:v>
                </c:pt>
                <c:pt idx="43">
                  <c:v>-0.96864979819754993</c:v>
                </c:pt>
                <c:pt idx="44">
                  <c:v>-0.41788259638653713</c:v>
                </c:pt>
                <c:pt idx="45">
                  <c:v>0.18259854230300121</c:v>
                </c:pt>
                <c:pt idx="46">
                  <c:v>0.20613710109344119</c:v>
                </c:pt>
                <c:pt idx="47">
                  <c:v>-0.67302102607805914</c:v>
                </c:pt>
                <c:pt idx="48">
                  <c:v>2.5065186647102067</c:v>
                </c:pt>
                <c:pt idx="49">
                  <c:v>0.24524852864076863</c:v>
                </c:pt>
                <c:pt idx="50">
                  <c:v>-6.7902229384904658</c:v>
                </c:pt>
                <c:pt idx="51">
                  <c:v>-3.2124630674187458</c:v>
                </c:pt>
                <c:pt idx="52">
                  <c:v>-0.49308598507462698</c:v>
                </c:pt>
                <c:pt idx="53">
                  <c:v>0.96365100946082549</c:v>
                </c:pt>
                <c:pt idx="54">
                  <c:v>0.50148210133722237</c:v>
                </c:pt>
                <c:pt idx="55">
                  <c:v>0.65348173712949453</c:v>
                </c:pt>
                <c:pt idx="56">
                  <c:v>1.5496936277500239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'compare4 cat'!$A$24</c:f>
              <c:strCache>
                <c:ptCount val="1"/>
                <c:pt idx="0">
                  <c:v>Crook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'compare4 cat'!$D$24:$D$29</c:f>
              <c:numCache>
                <c:formatCode>0.0</c:formatCode>
                <c:ptCount val="6"/>
                <c:pt idx="0">
                  <c:v>16.684145295071026</c:v>
                </c:pt>
                <c:pt idx="1">
                  <c:v>40.152899824253076</c:v>
                </c:pt>
                <c:pt idx="2">
                  <c:v>40.800279573650187</c:v>
                </c:pt>
                <c:pt idx="3">
                  <c:v>26.688579079790987</c:v>
                </c:pt>
                <c:pt idx="4">
                  <c:v>63.117992525360393</c:v>
                </c:pt>
                <c:pt idx="5">
                  <c:v>68.590678357175818</c:v>
                </c:pt>
              </c:numCache>
            </c:numRef>
          </c:xVal>
          <c:yVal>
            <c:numRef>
              <c:f>'compare4 cat'!$I$24:$I$29</c:f>
              <c:numCache>
                <c:formatCode>0.0</c:formatCode>
                <c:ptCount val="6"/>
                <c:pt idx="0">
                  <c:v>3.7253969958795956</c:v>
                </c:pt>
                <c:pt idx="1">
                  <c:v>0.31208450114803199</c:v>
                </c:pt>
                <c:pt idx="2">
                  <c:v>-2.7609894032865228</c:v>
                </c:pt>
                <c:pt idx="3">
                  <c:v>8.3545948499881817</c:v>
                </c:pt>
                <c:pt idx="4">
                  <c:v>7.6290082440805662</c:v>
                </c:pt>
                <c:pt idx="5">
                  <c:v>10.664062913070889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'compare4 cat'!$A$32</c:f>
              <c:strCache>
                <c:ptCount val="1"/>
                <c:pt idx="0">
                  <c:v>Deschutes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'compare4 cat'!$D$32:$D$38</c:f>
              <c:numCache>
                <c:formatCode>0.0</c:formatCode>
                <c:ptCount val="7"/>
                <c:pt idx="0">
                  <c:v>0.5040986757941337</c:v>
                </c:pt>
                <c:pt idx="1">
                  <c:v>2.8266706443914082</c:v>
                </c:pt>
                <c:pt idx="2">
                  <c:v>15.854604139217923</c:v>
                </c:pt>
                <c:pt idx="3">
                  <c:v>19.013504089266469</c:v>
                </c:pt>
                <c:pt idx="4">
                  <c:v>22.656367132753171</c:v>
                </c:pt>
                <c:pt idx="5">
                  <c:v>26.655007735252575</c:v>
                </c:pt>
                <c:pt idx="6">
                  <c:v>22.354960911451315</c:v>
                </c:pt>
              </c:numCache>
            </c:numRef>
          </c:xVal>
          <c:yVal>
            <c:numRef>
              <c:f>'compare4 cat'!$I$32:$I$38</c:f>
              <c:numCache>
                <c:formatCode>0.0</c:formatCode>
                <c:ptCount val="7"/>
                <c:pt idx="0">
                  <c:v>-0.94968420233070105</c:v>
                </c:pt>
                <c:pt idx="1">
                  <c:v>-4.7983640786523161</c:v>
                </c:pt>
                <c:pt idx="2">
                  <c:v>-0.73836444034000692</c:v>
                </c:pt>
                <c:pt idx="3">
                  <c:v>-3.3376357818705991</c:v>
                </c:pt>
                <c:pt idx="4">
                  <c:v>2.5851747427957221</c:v>
                </c:pt>
                <c:pt idx="5">
                  <c:v>2.8266559751720806</c:v>
                </c:pt>
                <c:pt idx="6">
                  <c:v>2.5216517246188914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'compare4 cat'!$A$53</c:f>
              <c:strCache>
                <c:ptCount val="1"/>
                <c:pt idx="0">
                  <c:v>Jackson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'compare4 cat'!$D$50:$D$56</c:f>
              <c:numCache>
                <c:formatCode>0.0</c:formatCode>
                <c:ptCount val="7"/>
                <c:pt idx="0">
                  <c:v>12.832033897454176</c:v>
                </c:pt>
                <c:pt idx="1">
                  <c:v>8.4103248440888265</c:v>
                </c:pt>
                <c:pt idx="2">
                  <c:v>5.6321967698792035</c:v>
                </c:pt>
                <c:pt idx="3">
                  <c:v>10.107326329180795</c:v>
                </c:pt>
                <c:pt idx="4">
                  <c:v>9.3579249272510321</c:v>
                </c:pt>
                <c:pt idx="5">
                  <c:v>9.615927921634297</c:v>
                </c:pt>
                <c:pt idx="6">
                  <c:v>10.672401899119427</c:v>
                </c:pt>
              </c:numCache>
            </c:numRef>
          </c:xVal>
          <c:yVal>
            <c:numRef>
              <c:f>'compare4 cat'!$I$50:$I$56</c:f>
              <c:numCache>
                <c:formatCode>0.0</c:formatCode>
                <c:ptCount val="7"/>
                <c:pt idx="0">
                  <c:v>1.6697513025145341</c:v>
                </c:pt>
                <c:pt idx="1">
                  <c:v>-0.75941817297617575</c:v>
                </c:pt>
                <c:pt idx="2">
                  <c:v>-3.4570569827138407</c:v>
                </c:pt>
                <c:pt idx="3">
                  <c:v>-0.62737049827609681</c:v>
                </c:pt>
                <c:pt idx="4">
                  <c:v>1.780806675904234</c:v>
                </c:pt>
                <c:pt idx="5">
                  <c:v>0.45407765650420728</c:v>
                </c:pt>
                <c:pt idx="6">
                  <c:v>1.2544446468402732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640432"/>
        <c:axId val="705640992"/>
        <c:extLst/>
      </c:scatterChart>
      <c:valAx>
        <c:axId val="705640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Cat s/n per 1000 human population </a:t>
                </a:r>
                <a:endParaRPr lang="en-US" sz="1200">
                  <a:solidFill>
                    <a:schemeClr val="tx1"/>
                  </a:solidFill>
                  <a:effectLst/>
                </a:endParaRPr>
              </a:p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 sz="1000" b="0" i="0" baseline="0"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56 data points from 12 areas in 7 states</a:t>
                </a:r>
              </a:p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 sz="800" b="0" i="0" u="none" strike="noStrike" baseline="0">
                    <a:effectLst/>
                  </a:rPr>
                  <a:t>from sn success and new rates</a:t>
                </a:r>
                <a:r>
                  <a:rPr lang="en-US" sz="800" b="0" i="0" u="none" strike="noStrike" baseline="0"/>
                  <a:t> </a:t>
                </a:r>
                <a:endParaRPr lang="en-US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22779706993730342"/>
              <c:y val="0.79917127071823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640992"/>
        <c:crosses val="autoZero"/>
        <c:crossBetween val="midCat"/>
      </c:valAx>
      <c:valAx>
        <c:axId val="70564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Percentage Change in intake </a:t>
                </a:r>
                <a:r>
                  <a:rPr lang="en-US" sz="1000" b="0" i="0" u="none" strike="noStrike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that year </a:t>
                </a:r>
                <a:r>
                  <a:rPr lang="en-US" sz="1000" b="0" i="0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 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640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Chart Title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1"/>
          <c:tx>
            <c:v>Oregon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9525" cap="rnd" cmpd="sng">
                <a:solidFill>
                  <a:srgbClr val="9BBB59">
                    <a:lumMod val="50000"/>
                  </a:srgbClr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comp401!$E$290:$E$318</c:f>
              <c:numCache>
                <c:formatCode>0.000</c:formatCode>
                <c:ptCount val="29"/>
              </c:numCache>
            </c:numRef>
          </c:xVal>
          <c:yVal>
            <c:numRef>
              <c:f>comp401!$J$290:$J$318</c:f>
              <c:numCache>
                <c:formatCode>0.000</c:formatCode>
                <c:ptCount val="29"/>
              </c:numCache>
            </c:numRef>
          </c:yVal>
          <c:smooth val="0"/>
        </c:ser>
        <c:ser>
          <c:idx val="2"/>
          <c:order val="2"/>
          <c:tx>
            <c:v>not Oregon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9525" cap="rnd">
                <a:solidFill>
                  <a:srgbClr val="F79646">
                    <a:lumMod val="75000"/>
                  </a:srgb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comp401!$E$319:$E$377</c:f>
              <c:numCache>
                <c:formatCode>0.000</c:formatCode>
                <c:ptCount val="59"/>
              </c:numCache>
            </c:numRef>
          </c:xVal>
          <c:yVal>
            <c:numRef>
              <c:f>comp401!$J$319:$J$377</c:f>
              <c:numCache>
                <c:formatCode>0.000</c:formatCode>
                <c:ptCount val="59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866816"/>
        <c:axId val="51786737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comp401!$E$290:$E$318</c15:sqref>
                        </c15:formulaRef>
                      </c:ext>
                    </c:extLst>
                    <c:numCache>
                      <c:formatCode>0.000</c:formatCode>
                      <c:ptCount val="29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comp401!$J$290:$J$318</c15:sqref>
                        </c15:formulaRef>
                      </c:ext>
                    </c:extLst>
                    <c:numCache>
                      <c:formatCode>0.000</c:formatCode>
                      <c:ptCount val="29"/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51786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867376"/>
        <c:crosses val="autoZero"/>
        <c:crossBetween val="midCat"/>
      </c:valAx>
      <c:valAx>
        <c:axId val="51786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866816"/>
        <c:crossesAt val="-15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</a:t>
            </a:r>
            <a:r>
              <a:rPr lang="en-US" baseline="0"/>
              <a:t> species spay/neuter rates over .25 of intake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99781277340334"/>
          <c:y val="0.17171296296296296"/>
          <c:w val="0.65236264216972883"/>
          <c:h val="0.63553222513852436"/>
        </c:manualLayout>
      </c:layout>
      <c:scatterChart>
        <c:scatterStyle val="lineMarker"/>
        <c:varyColors val="0"/>
        <c:ser>
          <c:idx val="0"/>
          <c:order val="0"/>
          <c:tx>
            <c:v>not Oregon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comp401!$E$89:$E$144</c:f>
              <c:numCache>
                <c:formatCode>0.000</c:formatCode>
                <c:ptCount val="56"/>
                <c:pt idx="0">
                  <c:v>0.32070101857399641</c:v>
                </c:pt>
                <c:pt idx="1">
                  <c:v>0.32897833142808147</c:v>
                </c:pt>
                <c:pt idx="2">
                  <c:v>0.33360813410277551</c:v>
                </c:pt>
                <c:pt idx="3">
                  <c:v>0.34231235355902079</c:v>
                </c:pt>
                <c:pt idx="4">
                  <c:v>0.3451410329111797</c:v>
                </c:pt>
                <c:pt idx="5">
                  <c:v>0.34573039556535773</c:v>
                </c:pt>
                <c:pt idx="6">
                  <c:v>0.35047935069851344</c:v>
                </c:pt>
                <c:pt idx="7">
                  <c:v>0.36096272439448879</c:v>
                </c:pt>
                <c:pt idx="8">
                  <c:v>0.41973908111174135</c:v>
                </c:pt>
                <c:pt idx="9">
                  <c:v>0.49825783972125437</c:v>
                </c:pt>
                <c:pt idx="10">
                  <c:v>0.50164165103189495</c:v>
                </c:pt>
                <c:pt idx="11">
                  <c:v>0.50261643118785981</c:v>
                </c:pt>
                <c:pt idx="12">
                  <c:v>0.50582258694802662</c:v>
                </c:pt>
                <c:pt idx="13">
                  <c:v>0.51910460391917779</c:v>
                </c:pt>
                <c:pt idx="14">
                  <c:v>0.52925065731814203</c:v>
                </c:pt>
                <c:pt idx="15">
                  <c:v>0.55055212964290834</c:v>
                </c:pt>
                <c:pt idx="16">
                  <c:v>0.56702954898911351</c:v>
                </c:pt>
                <c:pt idx="17">
                  <c:v>0.57240166996264552</c:v>
                </c:pt>
                <c:pt idx="18">
                  <c:v>0.65119341563786004</c:v>
                </c:pt>
                <c:pt idx="19">
                  <c:v>0.6664062805140023</c:v>
                </c:pt>
                <c:pt idx="20">
                  <c:v>0.67080152671755722</c:v>
                </c:pt>
                <c:pt idx="21">
                  <c:v>0.72971988688193468</c:v>
                </c:pt>
                <c:pt idx="22">
                  <c:v>0.76494936151475124</c:v>
                </c:pt>
                <c:pt idx="23">
                  <c:v>0.79528967812193807</c:v>
                </c:pt>
                <c:pt idx="24">
                  <c:v>0.80781173394345485</c:v>
                </c:pt>
                <c:pt idx="25">
                  <c:v>0.93964794635373006</c:v>
                </c:pt>
                <c:pt idx="26">
                  <c:v>1.0175638315173199</c:v>
                </c:pt>
                <c:pt idx="27">
                  <c:v>1.0783577083053804</c:v>
                </c:pt>
                <c:pt idx="28">
                  <c:v>1.0945182186234819</c:v>
                </c:pt>
                <c:pt idx="29">
                  <c:v>1.1327283950617284</c:v>
                </c:pt>
                <c:pt idx="30">
                  <c:v>1.372378821774795</c:v>
                </c:pt>
                <c:pt idx="31">
                  <c:v>2.1603411513859276</c:v>
                </c:pt>
                <c:pt idx="32">
                  <c:v>2.6220825852782763</c:v>
                </c:pt>
              </c:numCache>
            </c:numRef>
          </c:xVal>
          <c:yVal>
            <c:numRef>
              <c:f>comp401!$F$89:$F$144</c:f>
              <c:numCache>
                <c:formatCode>0.000</c:formatCode>
                <c:ptCount val="56"/>
                <c:pt idx="0">
                  <c:v>-0.11217245309861548</c:v>
                </c:pt>
                <c:pt idx="1">
                  <c:v>0.11143642187022196</c:v>
                </c:pt>
                <c:pt idx="2">
                  <c:v>0.12489744755095354</c:v>
                </c:pt>
                <c:pt idx="3">
                  <c:v>9.380689258679617E-2</c:v>
                </c:pt>
                <c:pt idx="4">
                  <c:v>4.8682465844888563E-2</c:v>
                </c:pt>
                <c:pt idx="5">
                  <c:v>-0.11448098809133506</c:v>
                </c:pt>
                <c:pt idx="6">
                  <c:v>-3.0609050472833545E-2</c:v>
                </c:pt>
                <c:pt idx="7">
                  <c:v>6.6818309888745944E-2</c:v>
                </c:pt>
                <c:pt idx="8">
                  <c:v>0.18476252172564489</c:v>
                </c:pt>
                <c:pt idx="9">
                  <c:v>0.17145833141973277</c:v>
                </c:pt>
                <c:pt idx="10">
                  <c:v>-0.25943266317818775</c:v>
                </c:pt>
                <c:pt idx="11">
                  <c:v>0.14034095499717228</c:v>
                </c:pt>
                <c:pt idx="12">
                  <c:v>-2.9218371549954412E-2</c:v>
                </c:pt>
                <c:pt idx="13">
                  <c:v>0.25874647939531759</c:v>
                </c:pt>
                <c:pt idx="14">
                  <c:v>0.1022514071294561</c:v>
                </c:pt>
                <c:pt idx="15">
                  <c:v>0.10564292815817386</c:v>
                </c:pt>
                <c:pt idx="16">
                  <c:v>-6.1894679956005789E-2</c:v>
                </c:pt>
                <c:pt idx="17">
                  <c:v>0.44827198018687386</c:v>
                </c:pt>
                <c:pt idx="18">
                  <c:v>0.14664073090291482</c:v>
                </c:pt>
                <c:pt idx="19">
                  <c:v>0.21812956169874828</c:v>
                </c:pt>
                <c:pt idx="20">
                  <c:v>9.1701784418386806E-2</c:v>
                </c:pt>
                <c:pt idx="21">
                  <c:v>0.15125290013316539</c:v>
                </c:pt>
                <c:pt idx="22">
                  <c:v>2.0125182994353622E-2</c:v>
                </c:pt>
                <c:pt idx="23">
                  <c:v>0.24146087212594522</c:v>
                </c:pt>
                <c:pt idx="24">
                  <c:v>5.4084285825728766E-2</c:v>
                </c:pt>
                <c:pt idx="25">
                  <c:v>0.40525624878656374</c:v>
                </c:pt>
                <c:pt idx="26">
                  <c:v>0.31922915236720806</c:v>
                </c:pt>
                <c:pt idx="27">
                  <c:v>7.5538022887942771E-2</c:v>
                </c:pt>
                <c:pt idx="28">
                  <c:v>0.22161054394556484</c:v>
                </c:pt>
                <c:pt idx="29">
                  <c:v>0.25279614271519274</c:v>
                </c:pt>
                <c:pt idx="30">
                  <c:v>0.30289113885275576</c:v>
                </c:pt>
                <c:pt idx="31">
                  <c:v>0.32191775852535809</c:v>
                </c:pt>
                <c:pt idx="32">
                  <c:v>9.8913617517235888E-2</c:v>
                </c:pt>
              </c:numCache>
            </c:numRef>
          </c:yVal>
          <c:smooth val="0"/>
        </c:ser>
        <c:ser>
          <c:idx val="5"/>
          <c:order val="1"/>
          <c:tx>
            <c:v>Oregon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name>Linear trend (all)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comp401!$E$89:$E$115</c:f>
              <c:numCache>
                <c:formatCode>0.000</c:formatCode>
                <c:ptCount val="27"/>
                <c:pt idx="0">
                  <c:v>0.32070101857399641</c:v>
                </c:pt>
                <c:pt idx="1">
                  <c:v>0.32897833142808147</c:v>
                </c:pt>
                <c:pt idx="2">
                  <c:v>0.33360813410277551</c:v>
                </c:pt>
                <c:pt idx="3">
                  <c:v>0.34231235355902079</c:v>
                </c:pt>
                <c:pt idx="4">
                  <c:v>0.3451410329111797</c:v>
                </c:pt>
                <c:pt idx="5">
                  <c:v>0.34573039556535773</c:v>
                </c:pt>
                <c:pt idx="6">
                  <c:v>0.35047935069851344</c:v>
                </c:pt>
                <c:pt idx="7">
                  <c:v>0.36096272439448879</c:v>
                </c:pt>
                <c:pt idx="8">
                  <c:v>0.41973908111174135</c:v>
                </c:pt>
                <c:pt idx="9">
                  <c:v>0.49825783972125437</c:v>
                </c:pt>
                <c:pt idx="10">
                  <c:v>0.50164165103189495</c:v>
                </c:pt>
                <c:pt idx="11">
                  <c:v>0.50261643118785981</c:v>
                </c:pt>
                <c:pt idx="12">
                  <c:v>0.50582258694802662</c:v>
                </c:pt>
                <c:pt idx="13">
                  <c:v>0.51910460391917779</c:v>
                </c:pt>
                <c:pt idx="14">
                  <c:v>0.52925065731814203</c:v>
                </c:pt>
                <c:pt idx="15">
                  <c:v>0.55055212964290834</c:v>
                </c:pt>
                <c:pt idx="16">
                  <c:v>0.56702954898911351</c:v>
                </c:pt>
                <c:pt idx="17">
                  <c:v>0.57240166996264552</c:v>
                </c:pt>
                <c:pt idx="18">
                  <c:v>0.65119341563786004</c:v>
                </c:pt>
                <c:pt idx="19">
                  <c:v>0.6664062805140023</c:v>
                </c:pt>
                <c:pt idx="20">
                  <c:v>0.67080152671755722</c:v>
                </c:pt>
                <c:pt idx="21">
                  <c:v>0.72971988688193468</c:v>
                </c:pt>
                <c:pt idx="22">
                  <c:v>0.76494936151475124</c:v>
                </c:pt>
                <c:pt idx="23">
                  <c:v>0.79528967812193807</c:v>
                </c:pt>
                <c:pt idx="24">
                  <c:v>0.80781173394345485</c:v>
                </c:pt>
                <c:pt idx="25">
                  <c:v>0.93964794635373006</c:v>
                </c:pt>
                <c:pt idx="26">
                  <c:v>1.0175638315173199</c:v>
                </c:pt>
              </c:numCache>
            </c:numRef>
          </c:xVal>
          <c:yVal>
            <c:numRef>
              <c:f>comp401!$F$89:$F$115</c:f>
              <c:numCache>
                <c:formatCode>0.000</c:formatCode>
                <c:ptCount val="27"/>
                <c:pt idx="0">
                  <c:v>-0.11217245309861548</c:v>
                </c:pt>
                <c:pt idx="1">
                  <c:v>0.11143642187022196</c:v>
                </c:pt>
                <c:pt idx="2">
                  <c:v>0.12489744755095354</c:v>
                </c:pt>
                <c:pt idx="3">
                  <c:v>9.380689258679617E-2</c:v>
                </c:pt>
                <c:pt idx="4">
                  <c:v>4.8682465844888563E-2</c:v>
                </c:pt>
                <c:pt idx="5">
                  <c:v>-0.11448098809133506</c:v>
                </c:pt>
                <c:pt idx="6">
                  <c:v>-3.0609050472833545E-2</c:v>
                </c:pt>
                <c:pt idx="7">
                  <c:v>6.6818309888745944E-2</c:v>
                </c:pt>
                <c:pt idx="8">
                  <c:v>0.18476252172564489</c:v>
                </c:pt>
                <c:pt idx="9">
                  <c:v>0.17145833141973277</c:v>
                </c:pt>
                <c:pt idx="10">
                  <c:v>-0.25943266317818775</c:v>
                </c:pt>
                <c:pt idx="11">
                  <c:v>0.14034095499717228</c:v>
                </c:pt>
                <c:pt idx="12">
                  <c:v>-2.9218371549954412E-2</c:v>
                </c:pt>
                <c:pt idx="13">
                  <c:v>0.25874647939531759</c:v>
                </c:pt>
                <c:pt idx="14">
                  <c:v>0.1022514071294561</c:v>
                </c:pt>
                <c:pt idx="15">
                  <c:v>0.10564292815817386</c:v>
                </c:pt>
                <c:pt idx="16">
                  <c:v>-6.1894679956005789E-2</c:v>
                </c:pt>
                <c:pt idx="17">
                  <c:v>0.44827198018687386</c:v>
                </c:pt>
                <c:pt idx="18">
                  <c:v>0.14664073090291482</c:v>
                </c:pt>
                <c:pt idx="19">
                  <c:v>0.21812956169874828</c:v>
                </c:pt>
                <c:pt idx="20">
                  <c:v>9.1701784418386806E-2</c:v>
                </c:pt>
                <c:pt idx="21">
                  <c:v>0.15125290013316539</c:v>
                </c:pt>
                <c:pt idx="22">
                  <c:v>2.0125182994353622E-2</c:v>
                </c:pt>
                <c:pt idx="23">
                  <c:v>0.24146087212594522</c:v>
                </c:pt>
                <c:pt idx="24">
                  <c:v>5.4084285825728766E-2</c:v>
                </c:pt>
                <c:pt idx="25">
                  <c:v>0.40525624878656374</c:v>
                </c:pt>
                <c:pt idx="26">
                  <c:v>0.31922915236720806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255840"/>
        <c:axId val="355256400"/>
      </c:scatterChart>
      <c:valAx>
        <c:axId val="355255840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solidFill>
                      <a:schemeClr val="tx1"/>
                    </a:solidFill>
                    <a:effectLst/>
                  </a:rPr>
                  <a:t>Spay/Neuter percent of intake</a:t>
                </a:r>
                <a:endParaRPr lang="en-US" sz="1200">
                  <a:solidFill>
                    <a:schemeClr val="tx1"/>
                  </a:solidFill>
                  <a:effectLst/>
                </a:endParaRPr>
              </a:p>
              <a:p>
                <a:pPr>
                  <a:defRPr/>
                </a:pPr>
                <a:r>
                  <a:rPr lang="en-US" sz="900" b="0" i="0" baseline="0">
                    <a:solidFill>
                      <a:schemeClr val="tx1"/>
                    </a:solidFill>
                    <a:effectLst/>
                  </a:rPr>
                  <a:t>from sn success compare6 mar 9 2013 - comp 401</a:t>
                </a:r>
              </a:p>
            </c:rich>
          </c:tx>
          <c:layout>
            <c:manualLayout>
              <c:xMode val="edge"/>
              <c:yMode val="edge"/>
              <c:x val="0.21465835520559931"/>
              <c:y val="0.82113407699037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256400"/>
        <c:crosses val="autoZero"/>
        <c:crossBetween val="midCat"/>
      </c:valAx>
      <c:valAx>
        <c:axId val="35525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solidFill>
                      <a:schemeClr val="tx1"/>
                    </a:solidFill>
                    <a:effectLst/>
                  </a:rPr>
                  <a:t>% shelter intake decrease over 3 years</a:t>
                </a:r>
                <a:endParaRPr lang="en-US" sz="10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255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51312335958003"/>
          <c:y val="0.26727909011373585"/>
          <c:w val="0.17382020997375328"/>
          <c:h val="0.3732655293088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S/N rates under 20 per 1000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may</a:t>
            </a:r>
            <a:r>
              <a:rPr lang="en-US" baseline="0">
                <a:solidFill>
                  <a:schemeClr val="tx1"/>
                </a:solidFill>
              </a:rPr>
              <a:t> lower intake slightly</a:t>
            </a:r>
            <a:endParaRPr lang="en-US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name>Linear trend</c:name>
            <c:spPr>
              <a:ln w="9525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[1]compare4!$J$194:$J$228</c:f>
              <c:numCache>
                <c:formatCode>General</c:formatCode>
                <c:ptCount val="35"/>
                <c:pt idx="0">
                  <c:v>2.2003262657847422</c:v>
                </c:pt>
                <c:pt idx="1">
                  <c:v>6.1519958137830599</c:v>
                </c:pt>
                <c:pt idx="2">
                  <c:v>0.98695813450984815</c:v>
                </c:pt>
                <c:pt idx="3">
                  <c:v>-2.509513884277581</c:v>
                </c:pt>
                <c:pt idx="4">
                  <c:v>-4.5740031897091953</c:v>
                </c:pt>
                <c:pt idx="5">
                  <c:v>1.8833847144115481</c:v>
                </c:pt>
                <c:pt idx="6">
                  <c:v>-3.3203850718487011</c:v>
                </c:pt>
                <c:pt idx="7">
                  <c:v>6.820910771411981</c:v>
                </c:pt>
                <c:pt idx="8">
                  <c:v>-3.6693712311132174</c:v>
                </c:pt>
                <c:pt idx="9">
                  <c:v>5.5662958132565077</c:v>
                </c:pt>
                <c:pt idx="10">
                  <c:v>6.8946944661989882</c:v>
                </c:pt>
                <c:pt idx="11">
                  <c:v>0.10248352118796333</c:v>
                </c:pt>
                <c:pt idx="12">
                  <c:v>3.9321923964566938</c:v>
                </c:pt>
                <c:pt idx="13">
                  <c:v>10.067150147730324</c:v>
                </c:pt>
                <c:pt idx="14">
                  <c:v>0</c:v>
                </c:pt>
                <c:pt idx="15">
                  <c:v>-1.5186194503307071</c:v>
                </c:pt>
                <c:pt idx="16">
                  <c:v>0.79091104621629427</c:v>
                </c:pt>
                <c:pt idx="17">
                  <c:v>-1.4937975440627049</c:v>
                </c:pt>
                <c:pt idx="18">
                  <c:v>44.050496911093205</c:v>
                </c:pt>
                <c:pt idx="19">
                  <c:v>3.013006936910763</c:v>
                </c:pt>
                <c:pt idx="20">
                  <c:v>1.1765424009795886</c:v>
                </c:pt>
                <c:pt idx="21">
                  <c:v>4.971952666221938</c:v>
                </c:pt>
                <c:pt idx="22">
                  <c:v>-1.069489336120288</c:v>
                </c:pt>
                <c:pt idx="23">
                  <c:v>1.2863111086194081</c:v>
                </c:pt>
                <c:pt idx="24">
                  <c:v>-4.3139238948849723</c:v>
                </c:pt>
                <c:pt idx="25">
                  <c:v>13.369237602031797</c:v>
                </c:pt>
                <c:pt idx="26">
                  <c:v>0.13419497691427118</c:v>
                </c:pt>
                <c:pt idx="27">
                  <c:v>3.0372922113453562</c:v>
                </c:pt>
                <c:pt idx="28">
                  <c:v>0.23715789972963996</c:v>
                </c:pt>
                <c:pt idx="29">
                  <c:v>-2.7017772837458196</c:v>
                </c:pt>
                <c:pt idx="30">
                  <c:v>-0.18073853049716604</c:v>
                </c:pt>
                <c:pt idx="31">
                  <c:v>2.914282895461767</c:v>
                </c:pt>
                <c:pt idx="32">
                  <c:v>-11.67875369325813</c:v>
                </c:pt>
                <c:pt idx="33">
                  <c:v>2.9007029172621479</c:v>
                </c:pt>
                <c:pt idx="34">
                  <c:v>-1.6504602819356506E-2</c:v>
                </c:pt>
              </c:numCache>
            </c:numRef>
          </c:xVal>
          <c:yVal>
            <c:numRef>
              <c:f>[1]compare4!$K$194:$K$228</c:f>
              <c:numCache>
                <c:formatCode>General</c:formatCode>
                <c:ptCount val="35"/>
                <c:pt idx="0">
                  <c:v>19.487981937695722</c:v>
                </c:pt>
                <c:pt idx="1">
                  <c:v>18.392871045130377</c:v>
                </c:pt>
                <c:pt idx="2">
                  <c:v>18.166139020259141</c:v>
                </c:pt>
                <c:pt idx="3">
                  <c:v>17.791773902201193</c:v>
                </c:pt>
                <c:pt idx="4">
                  <c:v>16.965933610628326</c:v>
                </c:pt>
                <c:pt idx="5">
                  <c:v>16.278203130293381</c:v>
                </c:pt>
                <c:pt idx="6">
                  <c:v>15.345028208301478</c:v>
                </c:pt>
                <c:pt idx="7">
                  <c:v>14.860258347599517</c:v>
                </c:pt>
                <c:pt idx="8">
                  <c:v>14.669015515956366</c:v>
                </c:pt>
                <c:pt idx="9">
                  <c:v>14.370045444569786</c:v>
                </c:pt>
                <c:pt idx="10">
                  <c:v>12.640651547703502</c:v>
                </c:pt>
                <c:pt idx="11">
                  <c:v>12.621180944896011</c:v>
                </c:pt>
                <c:pt idx="12">
                  <c:v>10.460218877598805</c:v>
                </c:pt>
                <c:pt idx="13">
                  <c:v>10.314262691377921</c:v>
                </c:pt>
                <c:pt idx="14">
                  <c:v>10.283459845786714</c:v>
                </c:pt>
                <c:pt idx="15">
                  <c:v>10.140737670328704</c:v>
                </c:pt>
                <c:pt idx="16">
                  <c:v>9.36308737720117</c:v>
                </c:pt>
                <c:pt idx="17">
                  <c:v>9.2486030687558181</c:v>
                </c:pt>
                <c:pt idx="18">
                  <c:v>9.1001880204136452</c:v>
                </c:pt>
                <c:pt idx="19">
                  <c:v>8.0524123310865239</c:v>
                </c:pt>
                <c:pt idx="20">
                  <c:v>6.4116452285848196</c:v>
                </c:pt>
                <c:pt idx="21">
                  <c:v>6.3866424367497299</c:v>
                </c:pt>
                <c:pt idx="22">
                  <c:v>5.995453927339299</c:v>
                </c:pt>
                <c:pt idx="23">
                  <c:v>5.8193133718458201</c:v>
                </c:pt>
                <c:pt idx="24">
                  <c:v>5.4430730340475009</c:v>
                </c:pt>
                <c:pt idx="25">
                  <c:v>5.1096747487204262</c:v>
                </c:pt>
                <c:pt idx="26">
                  <c:v>3.1773456513139227</c:v>
                </c:pt>
                <c:pt idx="27">
                  <c:v>2.7094827267004855</c:v>
                </c:pt>
                <c:pt idx="28">
                  <c:v>2.4642861762816231</c:v>
                </c:pt>
                <c:pt idx="29">
                  <c:v>1.9286807294615282</c:v>
                </c:pt>
                <c:pt idx="30">
                  <c:v>1.7860252968219594</c:v>
                </c:pt>
                <c:pt idx="31">
                  <c:v>1.4715512357351501</c:v>
                </c:pt>
                <c:pt idx="32">
                  <c:v>1.1710985764168682</c:v>
                </c:pt>
                <c:pt idx="33">
                  <c:v>0.49533861595455964</c:v>
                </c:pt>
                <c:pt idx="34">
                  <c:v>0.25700024390135279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80816"/>
        <c:axId val="700181376"/>
      </c:scatterChart>
      <c:valAx>
        <c:axId val="7001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Change in intake per 1000 over 2 years</a:t>
                </a:r>
              </a:p>
              <a:p>
                <a:pPr>
                  <a:defRPr/>
                </a:pPr>
                <a:r>
                  <a:rPr lang="en-US" sz="9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35</a:t>
                </a:r>
                <a:r>
                  <a:rPr lang="en-US" sz="900" b="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 data points from 14 areas in 8 states</a:t>
                </a:r>
              </a:p>
              <a:p>
                <a:pPr>
                  <a:defRPr/>
                </a:pPr>
                <a:r>
                  <a:rPr lang="en-US" sz="800" b="0" i="0" u="none" strike="noStrike" baseline="0">
                    <a:effectLst/>
                  </a:rPr>
                  <a:t>from file sn success and new rates.xls</a:t>
                </a:r>
                <a:r>
                  <a:rPr lang="en-US" sz="800" b="0" i="0" u="none" strike="noStrike" baseline="0"/>
                  <a:t> </a:t>
                </a:r>
                <a:endParaRPr lang="en-US" sz="8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181376"/>
        <c:crosses val="autoZero"/>
        <c:crossBetween val="midCat"/>
      </c:valAx>
      <c:valAx>
        <c:axId val="70018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s/n per 1000 over 2 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180816"/>
        <c:crossesAt val="-15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S/N rates over 20 per 1000</a:t>
            </a:r>
          </a:p>
          <a:p>
            <a:pPr>
              <a:defRPr/>
            </a:pPr>
            <a:r>
              <a:rPr lang="en-US"/>
              <a:t>can lower intake dramatically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name>Linear trend</c:name>
            <c:spPr>
              <a:ln w="9525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[1]compare4!$J$165:$J$193</c:f>
              <c:numCache>
                <c:formatCode>General</c:formatCode>
                <c:ptCount val="29"/>
                <c:pt idx="0">
                  <c:v>18.358028412627036</c:v>
                </c:pt>
                <c:pt idx="1">
                  <c:v>22.643453850552113</c:v>
                </c:pt>
                <c:pt idx="2">
                  <c:v>20.826554861132912</c:v>
                </c:pt>
                <c:pt idx="3">
                  <c:v>13.222091983938533</c:v>
                </c:pt>
                <c:pt idx="4">
                  <c:v>21.989959018075844</c:v>
                </c:pt>
                <c:pt idx="5">
                  <c:v>9.1946015990243311</c:v>
                </c:pt>
                <c:pt idx="6">
                  <c:v>6.3597542526883188</c:v>
                </c:pt>
                <c:pt idx="7">
                  <c:v>2.3308553822399105</c:v>
                </c:pt>
                <c:pt idx="8">
                  <c:v>6.218663188562914</c:v>
                </c:pt>
                <c:pt idx="9">
                  <c:v>0.82831771535918364</c:v>
                </c:pt>
                <c:pt idx="10">
                  <c:v>-11.061557331260772</c:v>
                </c:pt>
                <c:pt idx="11">
                  <c:v>-10.120870265914583</c:v>
                </c:pt>
                <c:pt idx="12">
                  <c:v>4.7789720780681222</c:v>
                </c:pt>
                <c:pt idx="13">
                  <c:v>4.6843943056674817</c:v>
                </c:pt>
                <c:pt idx="14">
                  <c:v>-2.2907144190229971</c:v>
                </c:pt>
                <c:pt idx="15">
                  <c:v>-1.19111221115962</c:v>
                </c:pt>
                <c:pt idx="16">
                  <c:v>-5.7430544962167573</c:v>
                </c:pt>
                <c:pt idx="17">
                  <c:v>-1.5857216965751846</c:v>
                </c:pt>
                <c:pt idx="18">
                  <c:v>-2.0775258050225531</c:v>
                </c:pt>
                <c:pt idx="19">
                  <c:v>0.27102107188832747</c:v>
                </c:pt>
                <c:pt idx="20">
                  <c:v>5.0349818847623666</c:v>
                </c:pt>
                <c:pt idx="21">
                  <c:v>-3.0151094247577817</c:v>
                </c:pt>
                <c:pt idx="22">
                  <c:v>5.1579140539891881</c:v>
                </c:pt>
                <c:pt idx="23">
                  <c:v>14.732917585483616</c:v>
                </c:pt>
                <c:pt idx="24">
                  <c:v>1.6082677317512371</c:v>
                </c:pt>
                <c:pt idx="25">
                  <c:v>7.1651195880479719</c:v>
                </c:pt>
                <c:pt idx="26">
                  <c:v>3.2014685901207507</c:v>
                </c:pt>
                <c:pt idx="27">
                  <c:v>4.9219987130910852</c:v>
                </c:pt>
                <c:pt idx="28">
                  <c:v>-4.2198518719011133</c:v>
                </c:pt>
              </c:numCache>
            </c:numRef>
          </c:xVal>
          <c:yVal>
            <c:numRef>
              <c:f>[1]compare4!$K$165:$K$193</c:f>
              <c:numCache>
                <c:formatCode>General</c:formatCode>
                <c:ptCount val="29"/>
                <c:pt idx="0">
                  <c:v>169.60682971850486</c:v>
                </c:pt>
                <c:pt idx="1">
                  <c:v>142.02215696743193</c:v>
                </c:pt>
                <c:pt idx="2">
                  <c:v>124.3980050188413</c:v>
                </c:pt>
                <c:pt idx="3">
                  <c:v>108.64367311072057</c:v>
                </c:pt>
                <c:pt idx="4">
                  <c:v>79.678490302289006</c:v>
                </c:pt>
                <c:pt idx="5">
                  <c:v>63.893217697675986</c:v>
                </c:pt>
                <c:pt idx="6">
                  <c:v>63.130489067975759</c:v>
                </c:pt>
                <c:pt idx="7">
                  <c:v>62.460482948812803</c:v>
                </c:pt>
                <c:pt idx="8">
                  <c:v>54.966461142353815</c:v>
                </c:pt>
                <c:pt idx="9">
                  <c:v>52.077833186662758</c:v>
                </c:pt>
                <c:pt idx="10">
                  <c:v>49.92429676970567</c:v>
                </c:pt>
                <c:pt idx="11">
                  <c:v>48.93365565404244</c:v>
                </c:pt>
                <c:pt idx="12">
                  <c:v>48.081184082247631</c:v>
                </c:pt>
                <c:pt idx="13">
                  <c:v>47.359656191243616</c:v>
                </c:pt>
                <c:pt idx="14">
                  <c:v>43.631522221517784</c:v>
                </c:pt>
                <c:pt idx="15">
                  <c:v>39.469453882959613</c:v>
                </c:pt>
                <c:pt idx="16">
                  <c:v>37.570969833461625</c:v>
                </c:pt>
                <c:pt idx="17">
                  <c:v>37.369242552528526</c:v>
                </c:pt>
                <c:pt idx="18">
                  <c:v>33.90513126491647</c:v>
                </c:pt>
                <c:pt idx="19">
                  <c:v>33.386408293244806</c:v>
                </c:pt>
                <c:pt idx="20">
                  <c:v>27.330276346224082</c:v>
                </c:pt>
                <c:pt idx="21">
                  <c:v>25.83169591435734</c:v>
                </c:pt>
                <c:pt idx="22">
                  <c:v>23.228219050016179</c:v>
                </c:pt>
                <c:pt idx="23">
                  <c:v>23.129950127193958</c:v>
                </c:pt>
                <c:pt idx="24">
                  <c:v>22.94612060280549</c:v>
                </c:pt>
                <c:pt idx="25">
                  <c:v>22.155972626871737</c:v>
                </c:pt>
                <c:pt idx="26">
                  <c:v>21.852966012190588</c:v>
                </c:pt>
                <c:pt idx="27">
                  <c:v>21.709548433018611</c:v>
                </c:pt>
                <c:pt idx="28">
                  <c:v>21.610811335299093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83616"/>
        <c:axId val="355565616"/>
      </c:scatterChart>
      <c:valAx>
        <c:axId val="70018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Change in intake per 1000 over 2 years</a:t>
                </a: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r>
                  <a:rPr lang="en-US" sz="900" b="0" i="0" baseline="0"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29 data points from 8 areas in 5 states</a:t>
                </a: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r>
                  <a:rPr lang="en-US" sz="800" b="0" i="0" u="none" strike="noStrike" baseline="0">
                    <a:effectLst/>
                  </a:rPr>
                  <a:t>from sn success and new rates.xls</a:t>
                </a:r>
                <a:endParaRPr lang="en-US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n-US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endParaRPr>
              </a:p>
            </c:rich>
          </c:tx>
          <c:layout>
            <c:manualLayout>
              <c:xMode val="edge"/>
              <c:yMode val="edge"/>
              <c:x val="0.32458223972003497"/>
              <c:y val="0.79909703995333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565616"/>
        <c:crosses val="autoZero"/>
        <c:crossBetween val="midCat"/>
      </c:valAx>
      <c:valAx>
        <c:axId val="35556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s/n per 1000 over 2 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183616"/>
        <c:crossesAt val="-15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1066800</xdr:colOff>
      <xdr:row>10</xdr:row>
      <xdr:rowOff>0</xdr:rowOff>
    </xdr:from>
    <xdr:to>
      <xdr:col>7</xdr:col>
      <xdr:colOff>0</xdr:colOff>
      <xdr:row>22</xdr:row>
      <xdr:rowOff>7620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392430</xdr:colOff>
      <xdr:row>171</xdr:row>
      <xdr:rowOff>179070</xdr:rowOff>
    </xdr:from>
    <xdr:to>
      <xdr:col>21</xdr:col>
      <xdr:colOff>240030</xdr:colOff>
      <xdr:row>186</xdr:row>
      <xdr:rowOff>179070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194</xdr:row>
      <xdr:rowOff>0</xdr:rowOff>
    </xdr:from>
    <xdr:to>
      <xdr:col>21</xdr:col>
      <xdr:colOff>251460</xdr:colOff>
      <xdr:row>208</xdr:row>
      <xdr:rowOff>121920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</xdr:colOff>
      <xdr:row>23</xdr:row>
      <xdr:rowOff>30480</xdr:rowOff>
    </xdr:from>
    <xdr:to>
      <xdr:col>23</xdr:col>
      <xdr:colOff>426720</xdr:colOff>
      <xdr:row>37</xdr:row>
      <xdr:rowOff>167640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6</xdr:row>
      <xdr:rowOff>0</xdr:rowOff>
    </xdr:from>
    <xdr:to>
      <xdr:col>23</xdr:col>
      <xdr:colOff>403860</xdr:colOff>
      <xdr:row>20</xdr:row>
      <xdr:rowOff>91440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140970</xdr:colOff>
      <xdr:row>287</xdr:row>
      <xdr:rowOff>152406</xdr:rowOff>
    </xdr:from>
    <xdr:to>
      <xdr:col>21</xdr:col>
      <xdr:colOff>369570</xdr:colOff>
      <xdr:row>302</xdr:row>
      <xdr:rowOff>121926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95250</xdr:colOff>
      <xdr:row>139</xdr:row>
      <xdr:rowOff>175266</xdr:rowOff>
    </xdr:from>
    <xdr:to>
      <xdr:col>21</xdr:col>
      <xdr:colOff>323850</xdr:colOff>
      <xdr:row>154</xdr:row>
      <xdr:rowOff>114306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156</xdr:row>
      <xdr:rowOff>0</xdr:rowOff>
    </xdr:from>
    <xdr:to>
      <xdr:col>22</xdr:col>
      <xdr:colOff>152400</xdr:colOff>
      <xdr:row>170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22</xdr:col>
      <xdr:colOff>152400</xdr:colOff>
      <xdr:row>187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189</xdr:row>
      <xdr:rowOff>0</xdr:rowOff>
    </xdr:from>
    <xdr:to>
      <xdr:col>22</xdr:col>
      <xdr:colOff>152400</xdr:colOff>
      <xdr:row>203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65</xdr:row>
      <xdr:rowOff>167640</xdr:rowOff>
    </xdr:from>
    <xdr:to>
      <xdr:col>19</xdr:col>
      <xdr:colOff>320040</xdr:colOff>
      <xdr:row>82</xdr:row>
      <xdr:rowOff>45720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ld/sn%20success%20and%20new%20rates%20mar%202%2013%20freez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n%20success%20compare6%20dog%20mar%206%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template"/>
      <sheetName val="NOTES"/>
      <sheetName val="Crook"/>
      <sheetName val="Deschutes"/>
      <sheetName val="Monroe TN"/>
      <sheetName val="Jackson"/>
      <sheetName val="Haywood"/>
      <sheetName val="Fresno"/>
      <sheetName val="Marion Polk"/>
      <sheetName val="Dane"/>
      <sheetName val="Madison"/>
      <sheetName val="Maricopa"/>
      <sheetName val="Loudon"/>
      <sheetName val="Hattiesburg MS"/>
      <sheetName val="Kern"/>
      <sheetName val="Portland OR"/>
      <sheetName val="Cumberland"/>
      <sheetName val="Utah"/>
      <sheetName val="template4"/>
      <sheetName val="compare4"/>
      <sheetName val="template3"/>
      <sheetName val="compare3"/>
      <sheetName val="compare4 freeze"/>
      <sheetName val="compare4 cat"/>
      <sheetName val="Duval"/>
      <sheetName val="Duval zips"/>
      <sheetName val="new compare"/>
      <sheetName val="TN"/>
      <sheetName val="com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5">
          <cell r="J165">
            <v>18.358028412627036</v>
          </cell>
          <cell r="K165">
            <v>169.60682971850486</v>
          </cell>
        </row>
        <row r="166">
          <cell r="J166">
            <v>22.643453850552113</v>
          </cell>
          <cell r="K166">
            <v>142.02215696743193</v>
          </cell>
        </row>
        <row r="167">
          <cell r="J167">
            <v>20.826554861132912</v>
          </cell>
          <cell r="K167">
            <v>124.3980050188413</v>
          </cell>
        </row>
        <row r="168">
          <cell r="J168">
            <v>13.222091983938533</v>
          </cell>
          <cell r="K168">
            <v>108.64367311072057</v>
          </cell>
        </row>
        <row r="169">
          <cell r="J169">
            <v>21.989959018075844</v>
          </cell>
          <cell r="K169">
            <v>79.678490302289006</v>
          </cell>
        </row>
        <row r="170">
          <cell r="J170">
            <v>9.1946015990243311</v>
          </cell>
          <cell r="K170">
            <v>63.893217697675986</v>
          </cell>
        </row>
        <row r="171">
          <cell r="J171">
            <v>6.3597542526883188</v>
          </cell>
          <cell r="K171">
            <v>63.130489067975759</v>
          </cell>
        </row>
        <row r="172">
          <cell r="J172">
            <v>2.3308553822399105</v>
          </cell>
          <cell r="K172">
            <v>62.460482948812803</v>
          </cell>
        </row>
        <row r="173">
          <cell r="J173">
            <v>6.218663188562914</v>
          </cell>
          <cell r="K173">
            <v>54.966461142353815</v>
          </cell>
        </row>
        <row r="174">
          <cell r="J174">
            <v>0.82831771535918364</v>
          </cell>
          <cell r="K174">
            <v>52.077833186662758</v>
          </cell>
        </row>
        <row r="175">
          <cell r="J175">
            <v>-11.061557331260772</v>
          </cell>
          <cell r="K175">
            <v>49.92429676970567</v>
          </cell>
        </row>
        <row r="176">
          <cell r="J176">
            <v>-10.120870265914583</v>
          </cell>
          <cell r="K176">
            <v>48.93365565404244</v>
          </cell>
        </row>
        <row r="177">
          <cell r="J177">
            <v>4.7789720780681222</v>
          </cell>
          <cell r="K177">
            <v>48.081184082247631</v>
          </cell>
        </row>
        <row r="178">
          <cell r="J178">
            <v>4.6843943056674817</v>
          </cell>
          <cell r="K178">
            <v>47.359656191243616</v>
          </cell>
        </row>
        <row r="179">
          <cell r="J179">
            <v>-2.2907144190229971</v>
          </cell>
          <cell r="K179">
            <v>43.631522221517784</v>
          </cell>
        </row>
        <row r="180">
          <cell r="J180">
            <v>-1.19111221115962</v>
          </cell>
          <cell r="K180">
            <v>39.469453882959613</v>
          </cell>
        </row>
        <row r="181">
          <cell r="J181">
            <v>-5.7430544962167573</v>
          </cell>
          <cell r="K181">
            <v>37.570969833461625</v>
          </cell>
        </row>
        <row r="182">
          <cell r="J182">
            <v>-1.5857216965751846</v>
          </cell>
          <cell r="K182">
            <v>37.369242552528526</v>
          </cell>
        </row>
        <row r="183">
          <cell r="J183">
            <v>-2.0775258050225531</v>
          </cell>
          <cell r="K183">
            <v>33.90513126491647</v>
          </cell>
        </row>
        <row r="184">
          <cell r="J184">
            <v>0.27102107188832747</v>
          </cell>
          <cell r="K184">
            <v>33.386408293244806</v>
          </cell>
        </row>
        <row r="185">
          <cell r="J185">
            <v>5.0349818847623666</v>
          </cell>
          <cell r="K185">
            <v>27.330276346224082</v>
          </cell>
        </row>
        <row r="186">
          <cell r="J186">
            <v>-3.0151094247577817</v>
          </cell>
          <cell r="K186">
            <v>25.83169591435734</v>
          </cell>
        </row>
        <row r="187">
          <cell r="J187">
            <v>5.1579140539891881</v>
          </cell>
          <cell r="K187">
            <v>23.228219050016179</v>
          </cell>
        </row>
        <row r="188">
          <cell r="J188">
            <v>14.732917585483616</v>
          </cell>
          <cell r="K188">
            <v>23.129950127193958</v>
          </cell>
        </row>
        <row r="189">
          <cell r="J189">
            <v>1.6082677317512371</v>
          </cell>
          <cell r="K189">
            <v>22.94612060280549</v>
          </cell>
        </row>
        <row r="190">
          <cell r="J190">
            <v>7.1651195880479719</v>
          </cell>
          <cell r="K190">
            <v>22.155972626871737</v>
          </cell>
        </row>
        <row r="191">
          <cell r="J191">
            <v>3.2014685901207507</v>
          </cell>
          <cell r="K191">
            <v>21.852966012190588</v>
          </cell>
        </row>
        <row r="192">
          <cell r="J192">
            <v>4.9219987130910852</v>
          </cell>
          <cell r="K192">
            <v>21.709548433018611</v>
          </cell>
        </row>
        <row r="193">
          <cell r="J193">
            <v>-4.2198518719011133</v>
          </cell>
          <cell r="K193">
            <v>21.610811335299093</v>
          </cell>
        </row>
        <row r="194">
          <cell r="J194">
            <v>2.2003262657847422</v>
          </cell>
          <cell r="K194">
            <v>19.487981937695722</v>
          </cell>
        </row>
        <row r="195">
          <cell r="J195">
            <v>6.1519958137830599</v>
          </cell>
          <cell r="K195">
            <v>18.392871045130377</v>
          </cell>
        </row>
        <row r="196">
          <cell r="J196">
            <v>0.98695813450984815</v>
          </cell>
          <cell r="K196">
            <v>18.166139020259141</v>
          </cell>
        </row>
        <row r="197">
          <cell r="J197">
            <v>-2.509513884277581</v>
          </cell>
          <cell r="K197">
            <v>17.791773902201193</v>
          </cell>
        </row>
        <row r="198">
          <cell r="J198">
            <v>-4.5740031897091953</v>
          </cell>
          <cell r="K198">
            <v>16.965933610628326</v>
          </cell>
        </row>
        <row r="199">
          <cell r="J199">
            <v>1.8833847144115481</v>
          </cell>
          <cell r="K199">
            <v>16.278203130293381</v>
          </cell>
        </row>
        <row r="200">
          <cell r="J200">
            <v>-3.3203850718487011</v>
          </cell>
          <cell r="K200">
            <v>15.345028208301478</v>
          </cell>
        </row>
        <row r="201">
          <cell r="J201">
            <v>6.820910771411981</v>
          </cell>
          <cell r="K201">
            <v>14.860258347599517</v>
          </cell>
        </row>
        <row r="202">
          <cell r="J202">
            <v>-3.6693712311132174</v>
          </cell>
          <cell r="K202">
            <v>14.669015515956366</v>
          </cell>
        </row>
        <row r="203">
          <cell r="J203">
            <v>5.5662958132565077</v>
          </cell>
          <cell r="K203">
            <v>14.370045444569786</v>
          </cell>
        </row>
        <row r="204">
          <cell r="J204">
            <v>6.8946944661989882</v>
          </cell>
          <cell r="K204">
            <v>12.640651547703502</v>
          </cell>
        </row>
        <row r="205">
          <cell r="J205">
            <v>0.10248352118796333</v>
          </cell>
          <cell r="K205">
            <v>12.621180944896011</v>
          </cell>
        </row>
        <row r="206">
          <cell r="J206">
            <v>3.9321923964566938</v>
          </cell>
          <cell r="K206">
            <v>10.460218877598805</v>
          </cell>
        </row>
        <row r="207">
          <cell r="J207">
            <v>10.067150147730324</v>
          </cell>
          <cell r="K207">
            <v>10.314262691377921</v>
          </cell>
        </row>
        <row r="208">
          <cell r="J208">
            <v>0</v>
          </cell>
          <cell r="K208">
            <v>10.283459845786714</v>
          </cell>
        </row>
        <row r="209">
          <cell r="J209">
            <v>-1.5186194503307071</v>
          </cell>
          <cell r="K209">
            <v>10.140737670328704</v>
          </cell>
        </row>
        <row r="210">
          <cell r="J210">
            <v>0.79091104621629427</v>
          </cell>
          <cell r="K210">
            <v>9.36308737720117</v>
          </cell>
        </row>
        <row r="211">
          <cell r="J211">
            <v>-1.4937975440627049</v>
          </cell>
          <cell r="K211">
            <v>9.2486030687558181</v>
          </cell>
        </row>
        <row r="212">
          <cell r="J212">
            <v>44.050496911093205</v>
          </cell>
          <cell r="K212">
            <v>9.1001880204136452</v>
          </cell>
        </row>
        <row r="213">
          <cell r="J213">
            <v>3.013006936910763</v>
          </cell>
          <cell r="K213">
            <v>8.0524123310865239</v>
          </cell>
        </row>
        <row r="214">
          <cell r="J214">
            <v>1.1765424009795886</v>
          </cell>
          <cell r="K214">
            <v>6.4116452285848196</v>
          </cell>
        </row>
        <row r="215">
          <cell r="J215">
            <v>4.971952666221938</v>
          </cell>
          <cell r="K215">
            <v>6.3866424367497299</v>
          </cell>
        </row>
        <row r="216">
          <cell r="J216">
            <v>-1.069489336120288</v>
          </cell>
          <cell r="K216">
            <v>5.995453927339299</v>
          </cell>
        </row>
        <row r="217">
          <cell r="J217">
            <v>1.2863111086194081</v>
          </cell>
          <cell r="K217">
            <v>5.8193133718458201</v>
          </cell>
        </row>
        <row r="218">
          <cell r="J218">
            <v>-4.3139238948849723</v>
          </cell>
          <cell r="K218">
            <v>5.4430730340475009</v>
          </cell>
        </row>
        <row r="219">
          <cell r="J219">
            <v>13.369237602031797</v>
          </cell>
          <cell r="K219">
            <v>5.1096747487204262</v>
          </cell>
        </row>
        <row r="220">
          <cell r="J220">
            <v>0.13419497691427118</v>
          </cell>
          <cell r="K220">
            <v>3.1773456513139227</v>
          </cell>
        </row>
        <row r="221">
          <cell r="J221">
            <v>3.0372922113453562</v>
          </cell>
          <cell r="K221">
            <v>2.7094827267004855</v>
          </cell>
        </row>
        <row r="222">
          <cell r="J222">
            <v>0.23715789972963996</v>
          </cell>
          <cell r="K222">
            <v>2.4642861762816231</v>
          </cell>
        </row>
        <row r="223">
          <cell r="J223">
            <v>-2.7017772837458196</v>
          </cell>
          <cell r="K223">
            <v>1.9286807294615282</v>
          </cell>
        </row>
        <row r="224">
          <cell r="J224">
            <v>-0.18073853049716604</v>
          </cell>
          <cell r="K224">
            <v>1.7860252968219594</v>
          </cell>
        </row>
        <row r="225">
          <cell r="J225">
            <v>2.914282895461767</v>
          </cell>
          <cell r="K225">
            <v>1.4715512357351501</v>
          </cell>
        </row>
        <row r="226">
          <cell r="J226">
            <v>-11.67875369325813</v>
          </cell>
          <cell r="K226">
            <v>1.1710985764168682</v>
          </cell>
        </row>
        <row r="227">
          <cell r="J227">
            <v>2.9007029172621479</v>
          </cell>
          <cell r="K227">
            <v>0.49533861595455964</v>
          </cell>
        </row>
        <row r="228">
          <cell r="J228">
            <v>-1.6504602819356506E-2</v>
          </cell>
          <cell r="K228">
            <v>0.25700024390135279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template"/>
      <sheetName val="comp82dog"/>
      <sheetName val="comp227 (2)"/>
      <sheetName val="comp47dog"/>
      <sheetName val="comp227"/>
      <sheetName val="comp108"/>
      <sheetName val="comp116"/>
      <sheetName val="Crook"/>
      <sheetName val="Deschutes"/>
      <sheetName val="Monroe TN"/>
      <sheetName val="Jackson"/>
      <sheetName val="Haywood"/>
      <sheetName val="Fresno"/>
      <sheetName val="Utah"/>
      <sheetName val="Santa Clara"/>
      <sheetName val="Dane"/>
      <sheetName val="Marion Polk"/>
      <sheetName val="Hattiesburg MS"/>
      <sheetName val="Madison"/>
      <sheetName val="Maricopa"/>
      <sheetName val="Duval zips"/>
      <sheetName val="Loudon"/>
      <sheetName val="Portland OR"/>
      <sheetName val="Duval"/>
      <sheetName val="Cumberland"/>
      <sheetName val="Kern"/>
      <sheetName val="comp342"/>
      <sheetName val="template6"/>
      <sheetName val="TN"/>
      <sheetName val="template4"/>
      <sheetName val="compare4"/>
      <sheetName val="template3"/>
      <sheetName val="compare3"/>
      <sheetName val="compare4 freeze"/>
      <sheetName val="compare4 cat"/>
      <sheetName val="new compare"/>
      <sheetName val="compare5sn"/>
      <sheetName val="compare55"/>
      <sheetName val="compare525"/>
      <sheetName val="NOTES"/>
      <sheetName val="comp2"/>
    </sheetNames>
    <sheetDataSet>
      <sheetData sheetId="0"/>
      <sheetData sheetId="1"/>
      <sheetData sheetId="2">
        <row r="2">
          <cell r="D2">
            <v>5.1662914212922626</v>
          </cell>
          <cell r="J2">
            <v>3.9705888682433341E-2</v>
          </cell>
        </row>
        <row r="3">
          <cell r="D3">
            <v>5.0835689460051077</v>
          </cell>
          <cell r="J3">
            <v>0.11194813023612062</v>
          </cell>
        </row>
        <row r="4">
          <cell r="D4">
            <v>5.0005837233497124</v>
          </cell>
          <cell r="J4">
            <v>4.1603701991357198E-2</v>
          </cell>
        </row>
        <row r="5">
          <cell r="D5">
            <v>3.1761340022802282</v>
          </cell>
          <cell r="J5">
            <v>-4.6181927289093296E-2</v>
          </cell>
        </row>
        <row r="6">
          <cell r="D6">
            <v>2.0215853481240611</v>
          </cell>
          <cell r="J6">
            <v>-6.6257230957416952E-2</v>
          </cell>
        </row>
        <row r="7">
          <cell r="D7">
            <v>1.9328293078154706</v>
          </cell>
          <cell r="J7">
            <v>2.1828863734204534E-2</v>
          </cell>
        </row>
        <row r="8">
          <cell r="D8">
            <v>0</v>
          </cell>
          <cell r="J8">
            <v>0.40879030550703882</v>
          </cell>
        </row>
        <row r="9">
          <cell r="D9">
            <v>0</v>
          </cell>
          <cell r="J9">
            <v>0.40485733974647137</v>
          </cell>
        </row>
        <row r="10">
          <cell r="D10">
            <v>0</v>
          </cell>
          <cell r="J10">
            <v>0.36749714788866311</v>
          </cell>
        </row>
        <row r="11">
          <cell r="D11">
            <v>0</v>
          </cell>
          <cell r="J11">
            <v>0.31684491978609619</v>
          </cell>
        </row>
        <row r="12">
          <cell r="D12">
            <v>0</v>
          </cell>
          <cell r="J12">
            <v>0.22435102427684517</v>
          </cell>
        </row>
        <row r="13">
          <cell r="D13">
            <v>0</v>
          </cell>
          <cell r="J13">
            <v>0.11593294463673767</v>
          </cell>
        </row>
        <row r="14">
          <cell r="D14">
            <v>0</v>
          </cell>
          <cell r="J14">
            <v>5.6385585318293893E-2</v>
          </cell>
        </row>
        <row r="15">
          <cell r="D15">
            <v>0</v>
          </cell>
          <cell r="J15">
            <v>-0.22064758175003724</v>
          </cell>
        </row>
        <row r="16">
          <cell r="D16">
            <v>0</v>
          </cell>
          <cell r="J16">
            <v>-0.39887879041137642</v>
          </cell>
        </row>
        <row r="17">
          <cell r="D17">
            <v>0</v>
          </cell>
          <cell r="J17">
            <v>5.6698165647581976E-2</v>
          </cell>
        </row>
        <row r="18">
          <cell r="D18">
            <v>0</v>
          </cell>
          <cell r="J18">
            <v>-6.1901252763448492E-3</v>
          </cell>
        </row>
        <row r="19">
          <cell r="D19">
            <v>0</v>
          </cell>
          <cell r="J19">
            <v>-4.7731290512669458E-2</v>
          </cell>
        </row>
        <row r="20">
          <cell r="D20">
            <v>0</v>
          </cell>
          <cell r="J20">
            <v>-5.8832758079698892E-2</v>
          </cell>
        </row>
        <row r="21">
          <cell r="D21">
            <v>0</v>
          </cell>
          <cell r="J21">
            <v>-0.19822006472491902</v>
          </cell>
        </row>
        <row r="22">
          <cell r="D22">
            <v>9.3493614386137427</v>
          </cell>
          <cell r="J22">
            <v>9.6967317057870608E-3</v>
          </cell>
        </row>
        <row r="23">
          <cell r="D23">
            <v>8.5971778560082761</v>
          </cell>
          <cell r="J23">
            <v>-6.8290934625532471E-2</v>
          </cell>
        </row>
        <row r="24">
          <cell r="D24">
            <v>0</v>
          </cell>
          <cell r="J24">
            <v>0.14183499816304571</v>
          </cell>
        </row>
        <row r="25">
          <cell r="D25">
            <v>0</v>
          </cell>
          <cell r="J25">
            <v>0.10541233230305168</v>
          </cell>
        </row>
        <row r="26">
          <cell r="D26">
            <v>0</v>
          </cell>
          <cell r="J26">
            <v>2.0435212184360497E-2</v>
          </cell>
        </row>
        <row r="27">
          <cell r="D27">
            <v>0</v>
          </cell>
          <cell r="J27">
            <v>6.8476059122010158E-3</v>
          </cell>
        </row>
        <row r="28">
          <cell r="D28">
            <v>8.9707974795040304</v>
          </cell>
          <cell r="J28">
            <v>0.18046198267564958</v>
          </cell>
        </row>
        <row r="29">
          <cell r="D29">
            <v>5.2103801070533233</v>
          </cell>
          <cell r="J29">
            <v>1.4741131351869628E-2</v>
          </cell>
        </row>
        <row r="30">
          <cell r="D30">
            <v>5.1222982586896135</v>
          </cell>
          <cell r="J30">
            <v>3.8408144377603072E-2</v>
          </cell>
        </row>
        <row r="31">
          <cell r="D31">
            <v>4.3837658377938888</v>
          </cell>
          <cell r="J31">
            <v>0.10959737258241094</v>
          </cell>
        </row>
        <row r="32">
          <cell r="D32">
            <v>3.7400907920590831</v>
          </cell>
          <cell r="J32">
            <v>-1.2128712871287195E-2</v>
          </cell>
        </row>
        <row r="33">
          <cell r="D33">
            <v>2.1275154143234638</v>
          </cell>
          <cell r="J33">
            <v>3.802917962209975E-2</v>
          </cell>
        </row>
        <row r="34">
          <cell r="D34">
            <v>19.102874026322858</v>
          </cell>
          <cell r="J34">
            <v>-1.993024414549141E-3</v>
          </cell>
        </row>
        <row r="35">
          <cell r="D35">
            <v>1.8047652194051165</v>
          </cell>
          <cell r="J35">
            <v>-2.9593237202259166E-2</v>
          </cell>
        </row>
        <row r="36">
          <cell r="D36">
            <v>1.7361270299024107</v>
          </cell>
          <cell r="J36">
            <v>-9.3828923872253042E-2</v>
          </cell>
        </row>
        <row r="37">
          <cell r="D37">
            <v>0.57844703214494086</v>
          </cell>
          <cell r="J37">
            <v>-0.11802146748447864</v>
          </cell>
        </row>
        <row r="38">
          <cell r="D38">
            <v>0.37043664105658802</v>
          </cell>
          <cell r="J38">
            <v>8.3629882414808135E-2</v>
          </cell>
        </row>
        <row r="39">
          <cell r="D39">
            <v>0</v>
          </cell>
          <cell r="J39">
            <v>1.6358416866676145E-2</v>
          </cell>
        </row>
        <row r="40">
          <cell r="D40">
            <v>0</v>
          </cell>
          <cell r="J40">
            <v>-0.17032036773614515</v>
          </cell>
        </row>
        <row r="41">
          <cell r="D41">
            <v>0</v>
          </cell>
          <cell r="J41">
            <v>-1.9262356278930703E-2</v>
          </cell>
        </row>
        <row r="42">
          <cell r="D42">
            <v>0.5855492882084341</v>
          </cell>
          <cell r="J42">
            <v>0.3366954851104707</v>
          </cell>
        </row>
        <row r="43">
          <cell r="D43">
            <v>0</v>
          </cell>
          <cell r="J43">
            <v>0.15759185787667662</v>
          </cell>
        </row>
        <row r="44">
          <cell r="D44">
            <v>0</v>
          </cell>
          <cell r="J44">
            <v>-0.35767016739837593</v>
          </cell>
        </row>
        <row r="45">
          <cell r="D45">
            <v>0</v>
          </cell>
          <cell r="J45">
            <v>0.13671471558517642</v>
          </cell>
        </row>
        <row r="46">
          <cell r="D46">
            <v>0</v>
          </cell>
          <cell r="J46">
            <v>0.11373732016611961</v>
          </cell>
        </row>
        <row r="47">
          <cell r="D47">
            <v>0</v>
          </cell>
          <cell r="J47">
            <v>0.10667871584157133</v>
          </cell>
        </row>
        <row r="48">
          <cell r="D48">
            <v>0</v>
          </cell>
          <cell r="J48">
            <v>4.3809866065027464E-3</v>
          </cell>
        </row>
        <row r="49">
          <cell r="D49">
            <v>0</v>
          </cell>
          <cell r="J49">
            <v>-8.2046074609194962E-3</v>
          </cell>
        </row>
        <row r="50">
          <cell r="D50">
            <v>0</v>
          </cell>
          <cell r="J50">
            <v>-0.15364584102637738</v>
          </cell>
        </row>
        <row r="51">
          <cell r="D51">
            <v>0</v>
          </cell>
          <cell r="J51">
            <v>-0.15937250380139673</v>
          </cell>
        </row>
        <row r="52">
          <cell r="D52">
            <v>0</v>
          </cell>
          <cell r="J52">
            <v>-0.28115358437268601</v>
          </cell>
        </row>
        <row r="53">
          <cell r="D53">
            <v>0</v>
          </cell>
          <cell r="J53">
            <v>-0.30020559448958328</v>
          </cell>
        </row>
        <row r="54">
          <cell r="D54">
            <v>0</v>
          </cell>
          <cell r="J54">
            <v>-0.44741799434515239</v>
          </cell>
        </row>
        <row r="55">
          <cell r="D55">
            <v>1.6434687335145883</v>
          </cell>
          <cell r="J55">
            <v>0.1024693557595124</v>
          </cell>
        </row>
        <row r="56">
          <cell r="D56">
            <v>1.6411702350909101</v>
          </cell>
          <cell r="J56">
            <v>-0.16826940348648617</v>
          </cell>
        </row>
        <row r="57">
          <cell r="D57">
            <v>1.4338926952331155</v>
          </cell>
          <cell r="J57">
            <v>7.4675153256256697E-3</v>
          </cell>
        </row>
        <row r="58">
          <cell r="D58">
            <v>1.392174513785668</v>
          </cell>
          <cell r="J58">
            <v>8.201590726671891E-2</v>
          </cell>
        </row>
        <row r="59">
          <cell r="D59">
            <v>1.214892018479147</v>
          </cell>
          <cell r="J59">
            <v>5.6985097278909318E-2</v>
          </cell>
        </row>
        <row r="60">
          <cell r="D60">
            <v>1.1403504266040672</v>
          </cell>
          <cell r="J60">
            <v>1.8519871549295748E-2</v>
          </cell>
        </row>
        <row r="61">
          <cell r="D61">
            <v>0</v>
          </cell>
          <cell r="J61">
            <v>0.48335421594966727</v>
          </cell>
        </row>
        <row r="62">
          <cell r="D62">
            <v>0</v>
          </cell>
          <cell r="J62">
            <v>0.14994924553531172</v>
          </cell>
        </row>
        <row r="63">
          <cell r="D63">
            <v>0</v>
          </cell>
          <cell r="J63">
            <v>5.0699057755133788E-2</v>
          </cell>
        </row>
        <row r="64">
          <cell r="D64">
            <v>0</v>
          </cell>
          <cell r="J64">
            <v>-1.1071675323412317E-2</v>
          </cell>
        </row>
        <row r="65">
          <cell r="D65">
            <v>0</v>
          </cell>
          <cell r="J65">
            <v>-5.7778806306379583E-2</v>
          </cell>
        </row>
        <row r="66">
          <cell r="D66">
            <v>0</v>
          </cell>
          <cell r="J66">
            <v>-0.56619421484972365</v>
          </cell>
        </row>
        <row r="67">
          <cell r="D67">
            <v>0</v>
          </cell>
          <cell r="J67">
            <v>0.17282183995726919</v>
          </cell>
        </row>
        <row r="68">
          <cell r="D68">
            <v>0</v>
          </cell>
          <cell r="J68">
            <v>0.12615177619562845</v>
          </cell>
        </row>
        <row r="69">
          <cell r="D69">
            <v>0</v>
          </cell>
          <cell r="J69">
            <v>-0.2014657221076519</v>
          </cell>
        </row>
        <row r="70">
          <cell r="D70">
            <v>6.593125714670073</v>
          </cell>
          <cell r="J70">
            <v>6.7687224349957484E-2</v>
          </cell>
        </row>
        <row r="71">
          <cell r="D71">
            <v>5.7093401058441264</v>
          </cell>
          <cell r="J71">
            <v>-0.10544745203045905</v>
          </cell>
        </row>
        <row r="72">
          <cell r="D72">
            <v>5.6543137446628187</v>
          </cell>
          <cell r="J72">
            <v>0.13919280833206271</v>
          </cell>
        </row>
        <row r="73">
          <cell r="D73">
            <v>4.1019463640398151</v>
          </cell>
          <cell r="J73">
            <v>1.9849109138687461E-2</v>
          </cell>
        </row>
        <row r="74">
          <cell r="D74">
            <v>1.5736873508353222</v>
          </cell>
          <cell r="J74">
            <v>-5.4854897454720858E-2</v>
          </cell>
        </row>
        <row r="75">
          <cell r="D75">
            <v>0.3767189028784117</v>
          </cell>
          <cell r="J75">
            <v>-9.8525901573710051E-2</v>
          </cell>
        </row>
        <row r="76">
          <cell r="D76">
            <v>19.237697715289986</v>
          </cell>
          <cell r="J76">
            <v>0.61539194907485495</v>
          </cell>
        </row>
        <row r="77">
          <cell r="D77">
            <v>18.763125111229758</v>
          </cell>
          <cell r="J77">
            <v>0.44945719048862132</v>
          </cell>
        </row>
        <row r="78">
          <cell r="D78">
            <v>16.08952468850946</v>
          </cell>
          <cell r="J78">
            <v>0.14195622359355209</v>
          </cell>
        </row>
        <row r="79">
          <cell r="D79">
            <v>11.008740845735886</v>
          </cell>
          <cell r="J79">
            <v>-2.2607445278798273E-2</v>
          </cell>
        </row>
        <row r="80">
          <cell r="D80">
            <v>8.1687925912982706</v>
          </cell>
          <cell r="J80">
            <v>0.28967006097705333</v>
          </cell>
        </row>
        <row r="81">
          <cell r="A81" t="str">
            <v>Crook</v>
          </cell>
          <cell r="D81">
            <v>3.2553407376936789</v>
          </cell>
          <cell r="J81">
            <v>-0.16225217875293599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1"/>
  <sheetViews>
    <sheetView topLeftCell="B1" workbookViewId="0">
      <selection activeCell="I16" sqref="I16"/>
    </sheetView>
  </sheetViews>
  <sheetFormatPr defaultRowHeight="14.4"/>
  <cols>
    <col min="1" max="1" width="16.21875" customWidth="1"/>
    <col min="2" max="2" width="13.109375" customWidth="1"/>
    <col min="3" max="3" width="16.109375" customWidth="1"/>
    <col min="4" max="4" width="10.5546875" customWidth="1"/>
    <col min="5" max="5" width="14.33203125" customWidth="1"/>
    <col min="6" max="6" width="13.77734375" customWidth="1"/>
    <col min="7" max="7" width="15.44140625" customWidth="1"/>
    <col min="8" max="8" width="13.21875" customWidth="1"/>
    <col min="9" max="9" width="14" customWidth="1"/>
  </cols>
  <sheetData>
    <row r="2" spans="1:9">
      <c r="C2" t="s">
        <v>19</v>
      </c>
      <c r="H2" t="s">
        <v>19</v>
      </c>
      <c r="I2" t="s">
        <v>19</v>
      </c>
    </row>
    <row r="3" spans="1:9">
      <c r="B3" t="s">
        <v>9</v>
      </c>
      <c r="C3" t="s">
        <v>16</v>
      </c>
      <c r="D3" t="s">
        <v>22</v>
      </c>
      <c r="E3" t="s">
        <v>11</v>
      </c>
      <c r="F3" t="s">
        <v>14</v>
      </c>
      <c r="G3" t="s">
        <v>13</v>
      </c>
      <c r="H3" t="s">
        <v>20</v>
      </c>
      <c r="I3" t="s">
        <v>8</v>
      </c>
    </row>
    <row r="4" spans="1:9">
      <c r="A4" t="s">
        <v>1</v>
      </c>
      <c r="B4">
        <v>72.619891330025979</v>
      </c>
      <c r="C4">
        <v>36.857515601021341</v>
      </c>
      <c r="D4">
        <v>21.46</v>
      </c>
      <c r="E4">
        <v>43.096721102141004</v>
      </c>
      <c r="F4">
        <v>55.909065394330618</v>
      </c>
      <c r="G4">
        <v>40.56</v>
      </c>
      <c r="H4">
        <v>13.1</v>
      </c>
      <c r="I4">
        <v>43.2</v>
      </c>
    </row>
    <row r="5" spans="1:9">
      <c r="A5" t="s">
        <v>0</v>
      </c>
      <c r="B5">
        <v>26.411528466808413</v>
      </c>
      <c r="C5">
        <v>18.944684151202569</v>
      </c>
      <c r="D5">
        <v>10.01</v>
      </c>
      <c r="E5">
        <v>5.3915239568110556</v>
      </c>
      <c r="F5">
        <v>39.589110300308725</v>
      </c>
      <c r="G5">
        <v>20.02</v>
      </c>
      <c r="H5">
        <v>2.7</v>
      </c>
      <c r="I5">
        <v>21.4</v>
      </c>
    </row>
    <row r="6" spans="1:9">
      <c r="A6" t="s">
        <v>3</v>
      </c>
      <c r="B6">
        <v>37.69731992552687</v>
      </c>
      <c r="C6">
        <v>4.6006171399277704</v>
      </c>
      <c r="D6">
        <v>12.77</v>
      </c>
      <c r="E6">
        <v>24.220711964926721</v>
      </c>
      <c r="F6">
        <v>18.392871045130377</v>
      </c>
      <c r="G6">
        <v>10.75</v>
      </c>
      <c r="H6">
        <v>2.5</v>
      </c>
      <c r="I6">
        <v>7.5</v>
      </c>
    </row>
    <row r="7" spans="1:9">
      <c r="A7" t="s">
        <v>21</v>
      </c>
      <c r="B7">
        <v>7.87</v>
      </c>
      <c r="C7">
        <v>7</v>
      </c>
      <c r="D7">
        <v>3.24</v>
      </c>
      <c r="E7">
        <v>2.38</v>
      </c>
      <c r="F7">
        <v>2.0499999999999998</v>
      </c>
      <c r="G7">
        <v>1.96</v>
      </c>
      <c r="H7">
        <v>0.2</v>
      </c>
      <c r="I7">
        <v>-1.9</v>
      </c>
    </row>
    <row r="8" spans="1:9">
      <c r="A8" t="s">
        <v>17</v>
      </c>
      <c r="B8">
        <v>21.166859122401846</v>
      </c>
      <c r="C8">
        <f>74.21-5</f>
        <v>69.209999999999994</v>
      </c>
      <c r="E8">
        <v>12.690998656515895</v>
      </c>
    </row>
    <row r="9" spans="1:9">
      <c r="A9" t="s">
        <v>18</v>
      </c>
    </row>
    <row r="20" spans="1:7">
      <c r="C20" t="s">
        <v>15</v>
      </c>
    </row>
    <row r="26" spans="1:7">
      <c r="A26" t="s">
        <v>12</v>
      </c>
      <c r="B26">
        <f>B6/B4</f>
        <v>0.51910460391917779</v>
      </c>
      <c r="C26">
        <f>C6/C4</f>
        <v>0.12482168330955777</v>
      </c>
      <c r="D26">
        <f>D6/D4</f>
        <v>0.59506057781919841</v>
      </c>
      <c r="F26">
        <f>F6/F4</f>
        <v>0.32897833142808147</v>
      </c>
      <c r="G26">
        <f>G6/G4</f>
        <v>0.26503944773175542</v>
      </c>
    </row>
    <row r="27" spans="1:7">
      <c r="A27" t="s">
        <v>10</v>
      </c>
      <c r="B27">
        <f>B6/B5</f>
        <v>1.4273055030836781</v>
      </c>
      <c r="C27">
        <f>C6/C5</f>
        <v>0.24284475281873374</v>
      </c>
      <c r="F27">
        <f>F6/F5</f>
        <v>0.46459420041543459</v>
      </c>
      <c r="G27">
        <f>G6/G5</f>
        <v>0.53696303696303693</v>
      </c>
    </row>
    <row r="28" spans="1:7">
      <c r="A28" t="s">
        <v>4</v>
      </c>
      <c r="G28">
        <v>412992</v>
      </c>
    </row>
    <row r="29" spans="1:7">
      <c r="A29" t="s">
        <v>5</v>
      </c>
      <c r="G29">
        <v>17826</v>
      </c>
    </row>
    <row r="30" spans="1:7">
      <c r="A30" t="s">
        <v>6</v>
      </c>
      <c r="G30">
        <v>8840</v>
      </c>
    </row>
    <row r="31" spans="1:7">
      <c r="A31" t="s">
        <v>7</v>
      </c>
      <c r="G31">
        <v>3109</v>
      </c>
    </row>
  </sheetData>
  <sortState columnSort="1" ref="B1:I8">
    <sortCondition descending="1" ref="B7:I7"/>
  </sortState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L22" sqref="L22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7" width="7.88671875" customWidth="1"/>
  </cols>
  <sheetData>
    <row r="1" spans="1:33" s="30" customFormat="1">
      <c r="A1" s="46" t="str">
        <f>A11</f>
        <v>Crook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Crook</v>
      </c>
      <c r="B2">
        <f>K13</f>
        <v>2006</v>
      </c>
      <c r="C2" t="s">
        <v>50</v>
      </c>
      <c r="D2" s="48">
        <f>LOOKUP($B2,$E$13:$Q$13,$E$20:$Q$20)</f>
        <v>63.117992525360393</v>
      </c>
      <c r="E2" s="8">
        <f>LOOKUP($B2,$E$13:$Q$13,E$21:Q$21)</f>
        <v>2.9371428571428573</v>
      </c>
      <c r="F2" s="8">
        <f>LOOKUP($B2,$E$13:$Q$13,E$22:Q$22)</f>
        <v>2.4171191709844559</v>
      </c>
      <c r="G2" s="8">
        <f>LOOKUP($B2,$E$13:$Q$13,E$23:Q$23)</f>
        <v>0.26199779500669707</v>
      </c>
      <c r="H2" s="8">
        <f>LOOKUP($B2,$E$13:$Q$13,E$24:Q$24)</f>
        <v>0.27271549887338148</v>
      </c>
      <c r="I2" s="8">
        <f>LOOKUP($B2,$E$13:$Q$13,E$25:Q$25)</f>
        <v>0.17789673442137047</v>
      </c>
      <c r="J2" s="8">
        <f>LOOKUP($B2,$E$13:$Q$13,E$26:Q$26)</f>
        <v>0.26798489179056112</v>
      </c>
      <c r="K2" s="8">
        <f>LOOKUP($B2,$E$13:$Q$13,E$27:Q$27)</f>
        <v>2.1589689358889621</v>
      </c>
      <c r="L2" s="62" t="str">
        <f>A2</f>
        <v>Crook</v>
      </c>
      <c r="M2">
        <f>N13</f>
        <v>2009</v>
      </c>
      <c r="N2" t="s">
        <v>50</v>
      </c>
      <c r="O2" s="8">
        <f>LOOKUP($M2,$E$13:$Q$13,$E$20:$Q$20)</f>
        <v>25.436497385447133</v>
      </c>
      <c r="P2" s="8">
        <f>LOOKUP($M2,$E$13:$Q$13,E$21:Q$21)</f>
        <v>1.1933471933471933</v>
      </c>
      <c r="Q2" s="8">
        <f>LOOKUP($M2,$E$13:$Q$13,E$22:Q$22)</f>
        <v>1.0870588235294119</v>
      </c>
      <c r="R2" s="8">
        <f>LOOKUP($M2,$E$13:$Q$13,E$23:Q$23)</f>
        <v>0.10958253195331</v>
      </c>
      <c r="S2" s="8">
        <f>LOOKUP($M2,$E$13:$Q$13,E$24:Q$24)</f>
        <v>0.26520623273738975</v>
      </c>
      <c r="T2" s="8">
        <f>LOOKUP($M2,$E$13:$Q$13,E$25:Q$25)</f>
        <v>4.3444888040511465E-3</v>
      </c>
      <c r="U2" s="8">
        <f>LOOKUP($M2,$E$13:$Q$13,E$26:Q$26)</f>
        <v>1</v>
      </c>
      <c r="V2" s="8">
        <f>LOOKUP($M2,$E$13:$Q$13,E$27:Q$27)</f>
        <v>1.0918518518518519</v>
      </c>
      <c r="W2" s="62" t="str">
        <f t="shared" ref="W2:W10" si="0">L2</f>
        <v>Crook</v>
      </c>
      <c r="X2">
        <f>H13</f>
        <v>2003</v>
      </c>
      <c r="Y2" t="s">
        <v>50</v>
      </c>
      <c r="Z2" s="8">
        <f>LOOKUP($X2,$E$13:$Q$13,$E$20:$Q$20)</f>
        <v>7.5579866092778571</v>
      </c>
      <c r="AA2" s="8">
        <f>LOOKUP($X2,$E$13:$Q$13,E$21:Q$21)</f>
        <v>0.15700909045750336</v>
      </c>
      <c r="AB2" s="8">
        <f>LOOKUP($X2,$E$13:$Q$13,E$22:Q$22)</f>
        <v>0.39421420123522172</v>
      </c>
      <c r="AC2" s="8">
        <f>LOOKUP($X2,$E$13:$Q$13,$E$23:$Q$23)</f>
        <v>-0.56030029459279662</v>
      </c>
      <c r="AD2" s="8">
        <f>LOOKUP($X2,$E$13:$Q$13,$E$24:$Q$24)</f>
        <v>-0.2894980473065884</v>
      </c>
      <c r="AE2" s="8">
        <f>LOOKUP($X2,$E$13:$Q$13,$E$25:$Q$25)</f>
        <v>5.6162305339379798E-2</v>
      </c>
      <c r="AF2" s="8">
        <f>LOOKUP($X2,$E$13:$Q$13,$E$26:$Q$26)</f>
        <v>0.30344570018466654</v>
      </c>
      <c r="AG2" s="8">
        <f>LOOKUP($X2,$E$13:$Q$13,$E$27:$Q$27)</f>
        <v>0.89833266926804256</v>
      </c>
    </row>
    <row r="3" spans="1:33">
      <c r="A3" s="3" t="str">
        <f t="shared" ref="A3:A10" si="1">A2</f>
        <v>Crook</v>
      </c>
      <c r="B3">
        <f>K13</f>
        <v>2006</v>
      </c>
      <c r="C3" t="s">
        <v>51</v>
      </c>
      <c r="D3" s="48">
        <f>LOOKUP($B3,$E$13:$Q$13,$E$37:$Q$37)</f>
        <v>18.763125111229758</v>
      </c>
      <c r="E3" s="8">
        <f>LOOKUP($B3,$E$13:$Q$13,$E$38:$Q$38)</f>
        <v>0.49151515151515146</v>
      </c>
      <c r="F3" s="8">
        <f>LOOKUP($B3,$E$13:$Q$13,$E$39:$Q$39)</f>
        <v>0.53356300434512716</v>
      </c>
      <c r="G3" s="8">
        <f>LOOKUP($B3,$E$13:$Q$13,$E$40:$Q$40)</f>
        <v>0.16356752899081572</v>
      </c>
      <c r="H3" s="8">
        <f>LOOKUP($B3,$E$13:$Q$13,$E$41:$Q$41)</f>
        <v>0.2750879178876251</v>
      </c>
      <c r="I3" s="8">
        <f>LOOKUP($B3,$E$13:$Q$13,$E$42:$Q$42)</f>
        <v>0.38263984380341715</v>
      </c>
      <c r="J3" s="8">
        <f>LOOKUP($B3,$E$13:$Q$13,$E$43:$Q$43)</f>
        <v>0.44945719048862132</v>
      </c>
      <c r="K3" s="8">
        <f>LOOKUP($B3,$E$13:$Q$13,$E$44:$Q$44)</f>
        <v>0.46390514184397158</v>
      </c>
      <c r="L3" s="62" t="str">
        <f t="shared" ref="L3:L10" si="2">A3</f>
        <v>Crook</v>
      </c>
      <c r="M3">
        <f>M2</f>
        <v>2009</v>
      </c>
      <c r="N3" t="s">
        <v>51</v>
      </c>
      <c r="O3" s="8">
        <f>LOOKUP($M3,$E$13:$Q$13,$E$37:$Q$37)</f>
        <v>5.716564743419303</v>
      </c>
      <c r="P3" s="8">
        <f>LOOKUP($M3,$E$13:$Q$13,$E$38:$Q$38)</f>
        <v>0.2275132275132275</v>
      </c>
      <c r="Q3" s="8">
        <f>LOOKUP($M3,$E$13:$Q$13,$E$39:$Q$39)</f>
        <v>0.184</v>
      </c>
      <c r="R3" s="8">
        <f>LOOKUP($M3,$E$13:$Q$13,$E$40:$Q$40)</f>
        <v>0.10823074021629576</v>
      </c>
      <c r="S3" s="8">
        <f>LOOKUP($M3,$E$13:$Q$13,$E$41:$Q$41)</f>
        <v>0.47891249673892405</v>
      </c>
      <c r="T3" s="8">
        <f>LOOKUP($M3,$E$13:$Q$13,$E$42:$Q$42)</f>
        <v>0.16592162627366733</v>
      </c>
      <c r="U3" s="8">
        <f>LOOKUP($M3,$E$13:$Q$13,$E$43:$Q$43)</f>
        <v>1</v>
      </c>
      <c r="V3" s="8">
        <f>LOOKUP($M3,$E$13:$Q$13,$E$44:$Q$44)</f>
        <v>0.13669590643274854</v>
      </c>
      <c r="W3" s="62" t="str">
        <f t="shared" si="0"/>
        <v>Crook</v>
      </c>
      <c r="X3">
        <f>X2</f>
        <v>2003</v>
      </c>
      <c r="Y3" t="s">
        <v>51</v>
      </c>
      <c r="Z3" s="8">
        <f>LOOKUP($X3,$E$13:$Q$13,$E$37:$Q$37)</f>
        <v>3.2553407376936789</v>
      </c>
      <c r="AA3" s="8">
        <f>LOOKUP($X3,$E$13:$Q$13,$E$38:$Q$38)</f>
        <v>0.10061962280144099</v>
      </c>
      <c r="AB3" s="8">
        <f>LOOKUP($X3,$E$13:$Q$13,$E$39:$Q$39)</f>
        <v>0.22096601553428122</v>
      </c>
      <c r="AC3" s="8">
        <f>LOOKUP($X3,$E$13:$Q$13,$E$40:$Q$40)</f>
        <v>1.4978130857805635E-2</v>
      </c>
      <c r="AD3" s="8">
        <f>LOOKUP($X3,$E$13:$Q$13,$E$41:$Q$41)</f>
        <v>2.3337122479020499E-4</v>
      </c>
      <c r="AE3" s="8">
        <f>LOOKUP($X3,$E$13:$Q$13,$E$42:$Q$42)</f>
        <v>-0.389534982245057</v>
      </c>
      <c r="AF3" s="8">
        <f>LOOKUP($X3,$E$13:$Q$13,$E$43:$Q$43)</f>
        <v>-0.16225217875293599</v>
      </c>
      <c r="AG3" s="8">
        <f>LOOKUP($X3,$E$13:$Q$13,$E$44:$Q$44)</f>
        <v>0.27647992792190745</v>
      </c>
    </row>
    <row r="4" spans="1:33">
      <c r="A4" s="3" t="str">
        <f t="shared" si="1"/>
        <v>Crook</v>
      </c>
      <c r="B4">
        <f>K13</f>
        <v>2006</v>
      </c>
      <c r="C4" t="s">
        <v>30</v>
      </c>
      <c r="D4" s="48">
        <f>LOOKUP($B4,$E$13:$Q$13,$E$52:$Q$52)</f>
        <v>81.881117636590147</v>
      </c>
      <c r="E4" s="8">
        <f>LOOKUP($B4,$E$13:$Q$13,$E$53:$Q$53)</f>
        <v>1.372378821774795</v>
      </c>
      <c r="F4" s="8">
        <f>LOOKUP($B4,$E$13:$Q$13,$E$54:$Q$54)</f>
        <v>1.2391653726708076</v>
      </c>
      <c r="G4" s="8">
        <f>LOOKUP($B4,$E$13:$Q$13,$E$55:$Q$55)</f>
        <v>0.2019067251982361</v>
      </c>
      <c r="H4" s="8">
        <f>LOOKUP($B4,$E$13:$Q$13,$E$56:$Q$56)</f>
        <v>0.27416384603701538</v>
      </c>
      <c r="I4" s="8">
        <f>LOOKUP($B4,$E$13:$Q$13,$E$57:$Q$57)</f>
        <v>0.30289113885275576</v>
      </c>
      <c r="J4" s="8">
        <f>LOOKUP($B4,$E$13:$Q$13,$E$58:$Q$58)</f>
        <v>0.37877260994635215</v>
      </c>
      <c r="K4" s="8">
        <f>LOOKUP($B4,$E$13:$Q$13,$E$59:$Q$59)</f>
        <v>1.1443592464844787</v>
      </c>
      <c r="L4" s="62" t="str">
        <f t="shared" si="2"/>
        <v>Crook</v>
      </c>
      <c r="M4">
        <f>M3</f>
        <v>2009</v>
      </c>
      <c r="N4" t="s">
        <v>30</v>
      </c>
      <c r="O4" s="8">
        <f>LOOKUP($M4,$E$13:$Q$13,$E$52:$Q$52)</f>
        <v>31.153062128866438</v>
      </c>
      <c r="P4" s="8">
        <f>LOOKUP($M4,$E$13:$Q$13,$E$53:$Q$53)</f>
        <v>0.67080152671755722</v>
      </c>
      <c r="Q4" s="8">
        <f>LOOKUP($M4,$E$13:$Q$13,$E$54:$Q$54)</f>
        <v>0.62898550724637681</v>
      </c>
      <c r="R4" s="8">
        <f>LOOKUP(M4,$E$13:$Q$13,$E$55:$Q$55)</f>
        <v>0.10885168059507515</v>
      </c>
      <c r="S4" s="8">
        <f>LOOKUP(M4,$E$13:$Q$13,$E$56:$Q$56)</f>
        <v>0.38074733942723854</v>
      </c>
      <c r="T4" s="8">
        <f>LOOKUP(M4,$E$13:$Q$13,$E$57:$Q$57)</f>
        <v>9.1701784418386806E-2</v>
      </c>
      <c r="U4" s="8">
        <f>LOOKUP(M4,$E$13:$Q$13,$E$58:$Q$58)</f>
        <v>1</v>
      </c>
      <c r="V4" s="8">
        <f>LOOKUP(M4,$E$13:$Q$13,$E$59:$Q$59)</f>
        <v>0.61111111111111116</v>
      </c>
      <c r="W4" s="62" t="str">
        <f t="shared" si="0"/>
        <v>Crook</v>
      </c>
      <c r="X4">
        <f>X3</f>
        <v>2003</v>
      </c>
      <c r="Y4" t="s">
        <v>30</v>
      </c>
      <c r="Z4" s="8">
        <f>LOOKUP($X4,$E$13:$Q$13,$E$52:$Q$52)</f>
        <v>10.813327346971537</v>
      </c>
      <c r="AA4" s="8">
        <f>LOOKUP(X4,$E$13:$Q$13,$E$53:$Q$53)</f>
        <v>0.1343434091828376</v>
      </c>
      <c r="AB4" s="8">
        <f>LOOKUP($X4,$E$13:$Q$13,$E$54:$Q$54)</f>
        <v>0.32036981884303101</v>
      </c>
      <c r="AC4" s="8">
        <f>LOOKUP($X4,$E$13:$Q$13,$E$55:$Q$55)</f>
        <v>-0.26365828960692239</v>
      </c>
      <c r="AD4" s="8">
        <f>LOOKUP($X4,$E$13:$Q$13,$E$56:$Q$56)</f>
        <v>-0.14009820003571291</v>
      </c>
      <c r="AE4" s="8">
        <f>LOOKUP($X4,$E$13:$Q$13,$E$57:$Q$57)</f>
        <v>-0.17366125688138975</v>
      </c>
      <c r="AF4" s="8">
        <f>LOOKUP($X4,$E$13:$Q$13,$E$58:$Q$58)</f>
        <v>6.3308843987577385E-2</v>
      </c>
      <c r="AG4" s="8">
        <f>LOOKUP($X4,$E$13:$Q$13,$E$59:$Q$59)</f>
        <v>0.59459796918149521</v>
      </c>
    </row>
    <row r="5" spans="1:33">
      <c r="A5" s="3" t="str">
        <f t="shared" si="1"/>
        <v>Crook</v>
      </c>
      <c r="B5">
        <f>L13</f>
        <v>2007</v>
      </c>
      <c r="C5" t="str">
        <f t="shared" ref="C5:C10" si="3">C2</f>
        <v>cat</v>
      </c>
      <c r="D5" s="48">
        <f>LOOKUP($B5,$E$13:$Q$13,$E$20:$Q$20)</f>
        <v>40.152899824253076</v>
      </c>
      <c r="E5" s="8">
        <f>LOOKUP($B5,$E$13:$Q$13,E$21:Q$21)</f>
        <v>1.8960165975103733</v>
      </c>
      <c r="F5" s="8">
        <f>LOOKUP($B5,$E$13:$Q$13,E$22:Q$22)</f>
        <v>1.7940582524271846</v>
      </c>
      <c r="G5" s="8">
        <f>LOOKUP($B5,$E$13:$Q$13,E$23:Q$23)</f>
        <v>1.4522590575161837E-2</v>
      </c>
      <c r="H5" s="8">
        <f>LOOKUP($B5,$E$13:$Q$13,E$24:Q$24)</f>
        <v>-0.11395773619143834</v>
      </c>
      <c r="I5" s="8">
        <f>LOOKUP($B5,$E$13:$Q$13,E$25:Q$25)</f>
        <v>8.1125730293968197E-3</v>
      </c>
      <c r="J5" s="8">
        <f>LOOKUP($B5,$E$13:$Q$13,E$26:Q$26)</f>
        <v>0.18147079845256409</v>
      </c>
      <c r="K5" s="8">
        <f>LOOKUP($B5,$E$13:$Q$13,F$27:R$27)</f>
        <v>1.3290414878397712</v>
      </c>
      <c r="L5" s="62" t="str">
        <f t="shared" si="2"/>
        <v>Crook</v>
      </c>
      <c r="M5">
        <f>O13</f>
        <v>2010</v>
      </c>
      <c r="N5" t="str">
        <f t="shared" ref="N5:N10" si="4">N2</f>
        <v>cat</v>
      </c>
      <c r="O5" s="8">
        <f>LOOKUP($M5,$E$13:$Q$13,$E$20:$Q$20)</f>
        <v>16.684145295071026</v>
      </c>
      <c r="P5" s="8">
        <f ca="1">LOOKUP($M5,$E$13:$Q$13,E$21:Y$21)</f>
        <v>0.948509485094851</v>
      </c>
      <c r="Q5" s="8">
        <f>LOOKUP($M5,$E$13:$Q$13,E$22:Q$22)</f>
        <v>1.0356731875719218</v>
      </c>
      <c r="R5" s="8">
        <f>LOOKUP($M5,$E$13:$Q$13,E$23:Q$23)</f>
        <v>0.1747761093742598</v>
      </c>
      <c r="S5" s="8">
        <f>LOOKUP($M5,$E$13:$Q$13,E$24:Q$24)</f>
        <v>-0.11818955369341494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1.6294591484464902</v>
      </c>
      <c r="W5" s="62" t="str">
        <f t="shared" si="0"/>
        <v>Crook</v>
      </c>
      <c r="X5">
        <f>I13</f>
        <v>2004</v>
      </c>
      <c r="Y5" t="str">
        <f t="shared" ref="Y5:Y10" si="5">Y2</f>
        <v>cat</v>
      </c>
      <c r="Z5" s="8">
        <f>LOOKUP($X5,$E$13:$Q$13,$E$20:$Q$20)</f>
        <v>26.688579079790987</v>
      </c>
      <c r="AA5" s="8">
        <f>LOOKUP($X5,$E$13:$Q$13,E$21:Q$21)</f>
        <v>0.67085959171469856</v>
      </c>
      <c r="AB5" s="8">
        <f>LOOKUP($X5,$E$13:$Q$13,E$22:Q$22)</f>
        <v>1.3925483884750689</v>
      </c>
      <c r="AC5" s="8">
        <f>LOOKUP($X5,$E$13:$Q$13,$E$23:$Q$23)</f>
        <v>0.17355777488773821</v>
      </c>
      <c r="AD5" s="8">
        <f>LOOKUP($X5,$E$13:$Q$13,$E$24:$Q$24)</f>
        <v>0.39509227939552455</v>
      </c>
      <c r="AE5" s="8">
        <f>LOOKUP($X5,$E$13:$Q$13,$E$25:$Q$25)</f>
        <v>0.55357676837642433</v>
      </c>
      <c r="AF5" s="8">
        <f>LOOKUP($X5,$E$13:$Q$13,$E$26:$Q$26)</f>
        <v>0.56005999019253416</v>
      </c>
      <c r="AG5" s="8">
        <f>LOOKUP($X5,$E$13:$Q$13,$E$27:$Q$27)</f>
        <v>1.7739589857994769</v>
      </c>
    </row>
    <row r="6" spans="1:33">
      <c r="A6" s="3" t="str">
        <f t="shared" si="1"/>
        <v>Crook</v>
      </c>
      <c r="B6">
        <f>B5</f>
        <v>2007</v>
      </c>
      <c r="C6" t="str">
        <f t="shared" si="3"/>
        <v>dog</v>
      </c>
      <c r="D6" s="48">
        <f>LOOKUP($B6,$E$13:$Q$13,$E$37:$Q$37)</f>
        <v>19.237697715289986</v>
      </c>
      <c r="E6" s="8">
        <f>LOOKUP($B6,$E$13:$Q$13,$E$38:$Q$38)</f>
        <v>0.58147410358565743</v>
      </c>
      <c r="F6" s="8">
        <f>LOOKUP($B6,$E$13:$Q$13,$E$39:$Q$39)</f>
        <v>0.44695994277539342</v>
      </c>
      <c r="G6" s="8">
        <f>LOOKUP($B6,$E$13:$Q$13,$E$40:$Q$40)</f>
        <v>0.13332862216869251</v>
      </c>
      <c r="H6" s="8">
        <f>LOOKUP($B6,$E$13:$Q$13,$E$41:$Q$41)</f>
        <v>0.26191273343116778</v>
      </c>
      <c r="I6" s="8">
        <f>LOOKUP($B6,$E$13:$Q$13,$E$42:$Q$42)</f>
        <v>0.34179646463613489</v>
      </c>
      <c r="J6" s="8">
        <f>LOOKUP($B6,$E$13:$Q$13,$E$43:$Q$43)</f>
        <v>0.61539194907485495</v>
      </c>
      <c r="K6" s="8">
        <f>LOOKUP($B6,$E$13:$Q$13,$E$44:$Q$44)</f>
        <v>0.3836386768447837</v>
      </c>
      <c r="L6" s="62" t="str">
        <f t="shared" si="2"/>
        <v>Crook</v>
      </c>
      <c r="M6">
        <f>M5</f>
        <v>2010</v>
      </c>
      <c r="N6" t="str">
        <f t="shared" si="4"/>
        <v>dog</v>
      </c>
      <c r="O6" s="8">
        <f>LOOKUP($M6,$E$13:$Q$13,$E$37:$Q$37)</f>
        <v>1.5254075698350653</v>
      </c>
      <c r="P6" s="8">
        <f>LOOKUP($M6,$E$13:$Q$13,$E$38:$Q$38)</f>
        <v>0.1038961038961039</v>
      </c>
      <c r="Q6" s="8">
        <f>LOOKUP($M6,$E$13:$Q$13,$E$39:$Q$39)</f>
        <v>7.2409488139825215E-2</v>
      </c>
      <c r="R6" s="8">
        <f>LOOKUP($M6,$E$13:$Q$13,$E$40:$Q$40)</f>
        <v>0.41567003174401412</v>
      </c>
      <c r="S6" s="8">
        <f>LOOKUP($M6,$E$13:$Q$13,$E$41:$Q$41)</f>
        <v>6.4692615746100385E-2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0.11235955056179775</v>
      </c>
      <c r="W6" s="62" t="str">
        <f t="shared" si="0"/>
        <v>Crook</v>
      </c>
      <c r="X6">
        <f>X5</f>
        <v>2004</v>
      </c>
      <c r="Y6" t="str">
        <f t="shared" si="5"/>
        <v>dog</v>
      </c>
      <c r="Z6" s="8">
        <f>LOOKUP($X6,$E$13:$Q$13,$E$37:$Q$37)</f>
        <v>11.008740845735886</v>
      </c>
      <c r="AA6" s="8">
        <f>LOOKUP($X6,$E$13:$Q$13,$E$38:$Q$38)</f>
        <v>0.33525179856115106</v>
      </c>
      <c r="AB6" s="8">
        <f>LOOKUP($X6,$E$13:$Q$13,$E$39:$Q$39)</f>
        <v>0.34540380047505936</v>
      </c>
      <c r="AC6" s="8">
        <f>LOOKUP($X6,$E$13:$Q$13,$E$40:$Q$40)</f>
        <v>-1.4968966776195429E-2</v>
      </c>
      <c r="AD6" s="8">
        <f>LOOKUP($X6,$E$13:$Q$13,$E$41:$Q$41)</f>
        <v>-0.41066409363594392</v>
      </c>
      <c r="AE6" s="8">
        <f>LOOKUP($X6,$E$13:$Q$13,$E$42:$Q$42)</f>
        <v>-0.17992525360384387</v>
      </c>
      <c r="AF6" s="8">
        <f>LOOKUP($X6,$E$13:$Q$13,$E$43:$Q$43)</f>
        <v>-2.2607445278798273E-2</v>
      </c>
      <c r="AG6" s="8">
        <f>LOOKUP($X6,$E$13:$Q$13,$E$44:$Q$44)</f>
        <v>0.39472069236821394</v>
      </c>
    </row>
    <row r="7" spans="1:33">
      <c r="A7" s="3" t="str">
        <f t="shared" si="1"/>
        <v>Crook</v>
      </c>
      <c r="B7">
        <f>B6</f>
        <v>2007</v>
      </c>
      <c r="C7" t="str">
        <f t="shared" si="3"/>
        <v>total</v>
      </c>
      <c r="D7" s="48">
        <f>LOOKUP($B7,$E$13:$Q$13,$E$52:$Q$52)</f>
        <v>59.390597539543059</v>
      </c>
      <c r="E7" s="8">
        <f>LOOKUP($B7,$E$13:$Q$13,$E$53:$Q$53)</f>
        <v>1.0945182186234819</v>
      </c>
      <c r="F7" s="8">
        <f>LOOKUP($B7,$E$13:$Q$13,$E$54:$Q$54)</f>
        <v>1.0184225700164744</v>
      </c>
      <c r="G7" s="8">
        <f>LOOKUP($B7,$E$13:$Q$13,$E$55:$Q$55)</f>
        <v>9.053718797057525E-2</v>
      </c>
      <c r="H7" s="8">
        <f>LOOKUP($B7,$E$13:$Q$13,$E$56:$Q$56)</f>
        <v>0.12653209448432309</v>
      </c>
      <c r="I7" s="8">
        <f>LOOKUP($B7,$E$13:$Q$13,$E$57:$Q$57)</f>
        <v>0.22161054394556484</v>
      </c>
      <c r="J7" s="8">
        <f>LOOKUP($B7,$E$13:$Q$13,$E$58:$Q$58)</f>
        <v>0.45910267558449969</v>
      </c>
      <c r="K7" s="8">
        <f>LOOKUP($B7,$E$13:$Q$13,$E$59:$Q$59)</f>
        <v>0.91361622554660527</v>
      </c>
      <c r="L7" s="62" t="str">
        <f t="shared" si="2"/>
        <v>Crook</v>
      </c>
      <c r="M7">
        <f>M6</f>
        <v>2010</v>
      </c>
      <c r="N7" t="str">
        <f t="shared" si="4"/>
        <v>total</v>
      </c>
      <c r="O7" s="8">
        <f>LOOKUP($M7,$E$13:$Q$13,$E$52:$Q$52)</f>
        <v>18.20955286490609</v>
      </c>
      <c r="P7" s="8">
        <f>LOOKUP($M7,$E$13:$Q$13,$E$53:$Q$53)</f>
        <v>0.56425406203840478</v>
      </c>
      <c r="Q7" s="8">
        <f>LOOKUP($M7,$E$13:$Q$13,$E$54:$Q$54)</f>
        <v>0.57365269461077839</v>
      </c>
      <c r="R7" s="8">
        <f>LOOKUP($M7,$E$13:$Q$13,$E$55:$Q$55)</f>
        <v>0.30510707691591121</v>
      </c>
      <c r="S7" s="8">
        <f>LOOKUP($M7,$E$13:$Q$13,$E$56:$Q$56)</f>
        <v>-1.924471583825731E-2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0.9017964071856287</v>
      </c>
      <c r="W7" s="62" t="str">
        <f t="shared" si="0"/>
        <v>Crook</v>
      </c>
      <c r="X7">
        <f>X6</f>
        <v>2004</v>
      </c>
      <c r="Y7" t="str">
        <f t="shared" si="5"/>
        <v>total</v>
      </c>
      <c r="Z7" s="8">
        <f>LOOKUP($X7,$E$13:$Q$13,$E$52:$Q$52)</f>
        <v>37.69731992552687</v>
      </c>
      <c r="AA7" s="8">
        <f>LOOKUP($X7,$E$13:$Q$13,$E$53:$Q$53)</f>
        <v>0.51910460391917779</v>
      </c>
      <c r="AB7" s="8">
        <f>LOOKUP($X7,$E$13:$Q$13,$E$54:$Q$54)</f>
        <v>0.83398282427107262</v>
      </c>
      <c r="AC7" s="8">
        <f>LOOKUP($X7,$E$13:$Q$13,$E$55:$Q$55)</f>
        <v>9.7779669225012134E-2</v>
      </c>
      <c r="AD7" s="8">
        <f>LOOKUP($X7,$E$13:$Q$13,$E$56:$Q$56)</f>
        <v>7.121943761673688E-2</v>
      </c>
      <c r="AE7" s="8">
        <f>LOOKUP($X7,$E$13:$Q$13,$E$57:$Q$57)</f>
        <v>0.25874647939531759</v>
      </c>
      <c r="AF7" s="8">
        <f>LOOKUP($X7,$E$13:$Q$13,$E$58:$Q$58)</f>
        <v>0.32585748872415438</v>
      </c>
      <c r="AG7" s="8">
        <f>LOOKUP($X7,$E$13:$Q$13,$E$59:$Q$59)</f>
        <v>0.99449617079230257</v>
      </c>
    </row>
    <row r="8" spans="1:33">
      <c r="A8" s="3" t="str">
        <f t="shared" si="1"/>
        <v>Crook</v>
      </c>
      <c r="B8">
        <f>M13</f>
        <v>2008</v>
      </c>
      <c r="C8" t="str">
        <f t="shared" si="3"/>
        <v>cat</v>
      </c>
      <c r="D8" s="48">
        <f>LOOKUP($B8,$E$13:$Q$13,$E$20:$Q$20)</f>
        <v>40.800279573650187</v>
      </c>
      <c r="E8" s="8">
        <f>LOOKUP($B8,$E$13:$Q$13,E$21:Q$21)</f>
        <v>1.7043795620437956</v>
      </c>
      <c r="F8" s="8">
        <f>LOOKUP($B8,$E$13:$Q$13,E$22:Q$22)</f>
        <v>1.4655004859086491</v>
      </c>
      <c r="G8" s="8">
        <f>LOOKUP($B8,$E$13:$Q$13,E$23:Q$23)</f>
        <v>-0.13037369049543829</v>
      </c>
      <c r="H8" s="8">
        <f>LOOKUP($B8,$E$13:$Q$13,E$24:Q$24)</f>
        <v>-6.5044794375409831E-3</v>
      </c>
      <c r="I8" s="8">
        <f>LOOKUP($B8,$E$13:$Q$13,E$25:Q$25)</f>
        <v>0.16940845754631709</v>
      </c>
      <c r="J8" s="8">
        <f>LOOKUP($B8,$E$13:$Q$13,E$26:Q$26)</f>
        <v>-0.12546279465268689</v>
      </c>
      <c r="K8" s="8">
        <f>LOOKUP($B8,$E$13:$Q$13,E$27:Q$27)</f>
        <v>1.3290414878397712</v>
      </c>
      <c r="L8" s="62" t="str">
        <f t="shared" si="2"/>
        <v>Crook</v>
      </c>
      <c r="M8">
        <f>P13</f>
        <v>2011</v>
      </c>
      <c r="N8" t="str">
        <f t="shared" si="4"/>
        <v>cat</v>
      </c>
      <c r="O8" s="8">
        <f>LOOKUP($M8,$E$13:$Q$13,$E$20:$Q$20)</f>
        <v>26.217942606540184</v>
      </c>
      <c r="P8" s="8">
        <f>LOOKUP($M8,$E$13:$Q$13,E$21:Q$21)</f>
        <v>1.1000000000000001</v>
      </c>
      <c r="Q8" s="8">
        <f>LOOKUP($M8,$E$13:$Q$13,E$22:Q$22)</f>
        <v>2.1320000000000001</v>
      </c>
      <c r="R8" s="8">
        <f>LOOKUP($M8,$E$13:$Q$13,E$23:Q$23)</f>
        <v>-0.3550135501355014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Crook</v>
      </c>
      <c r="X8">
        <f>J13</f>
        <v>2005</v>
      </c>
      <c r="Y8" t="str">
        <f t="shared" si="5"/>
        <v>cat</v>
      </c>
      <c r="Z8" s="8">
        <f>LOOKUP($X8,$E$13:$Q$13,$E$20:$Q$20)</f>
        <v>68.590678357175818</v>
      </c>
      <c r="AA8" s="8">
        <f>LOOKUP($X8,$E$13:$Q$13,E$21:Q$21)</f>
        <v>2.3555625990491285</v>
      </c>
      <c r="AB8" s="8">
        <f>LOOKUP($X8,$E$13:$Q$13,E$22:Q$22)</f>
        <v>2.6077199281867145</v>
      </c>
      <c r="AC8" s="8">
        <f>LOOKUP($X8,$E$13:$Q$13,$E$23:$Q$23)</f>
        <v>0.26805806597998261</v>
      </c>
      <c r="AD8" s="8">
        <f>LOOKUP($X8,$E$13:$Q$13,$E$24:$Q$24)</f>
        <v>0.45982523876616455</v>
      </c>
      <c r="AE8" s="8">
        <f>LOOKUP($X8,$E$13:$Q$13,$E$25:$Q$25)</f>
        <v>0.46766997566259932</v>
      </c>
      <c r="AF8" s="8">
        <f>LOOKUP($X8,$E$13:$Q$13,$E$26:$Q$26)</f>
        <v>0.39826814582820591</v>
      </c>
      <c r="AG8" s="8">
        <f>LOOKUP($X8,$E$13:$Q$13,$E$27:$Q$27)</f>
        <v>2.392781954887218</v>
      </c>
    </row>
    <row r="9" spans="1:33">
      <c r="A9" s="3" t="str">
        <f t="shared" si="1"/>
        <v>Crook</v>
      </c>
      <c r="B9">
        <f>B8</f>
        <v>2008</v>
      </c>
      <c r="C9" t="str">
        <f t="shared" si="3"/>
        <v>dog</v>
      </c>
      <c r="D9" s="48">
        <f>LOOKUP($B9,$E$13:$Q$13,$E$37:$Q$37)</f>
        <v>8.1687925912982706</v>
      </c>
      <c r="E9" s="8">
        <f>LOOKUP($B9,$E$13:$Q$13,$E$38:$Q$38)</f>
        <v>0.28992248062015502</v>
      </c>
      <c r="F9" s="8">
        <f>LOOKUP($B9,$E$13:$Q$13,$E$39:$Q$39)</f>
        <v>0.26072607260726072</v>
      </c>
      <c r="G9" s="8">
        <f>LOOKUP($B9,$E$13:$Q$13,$E$40:$Q$40)</f>
        <v>0.14836547571726014</v>
      </c>
      <c r="H9" s="8">
        <f>LOOKUP($B9,$E$13:$Q$13,$E$41:$Q$41)</f>
        <v>0.24053851067413398</v>
      </c>
      <c r="I9" s="8">
        <f>LOOKUP($B9,$E$13:$Q$13,$E$42:$Q$42)</f>
        <v>0.55622389205057288</v>
      </c>
      <c r="J9" s="8">
        <f>LOOKUP($B9,$E$13:$Q$13,$E$43:$Q$43)</f>
        <v>0.28967006097705333</v>
      </c>
      <c r="K9" s="8">
        <f>LOOKUP($B9,$E$13:$Q$13,$E$44:$Q$44)</f>
        <v>0.22894736842105262</v>
      </c>
      <c r="L9" s="62" t="str">
        <f t="shared" si="2"/>
        <v>Crook</v>
      </c>
      <c r="M9">
        <f>M8</f>
        <v>2011</v>
      </c>
      <c r="N9" t="str">
        <f t="shared" si="4"/>
        <v>dog</v>
      </c>
      <c r="O9" s="8">
        <f>LOOKUP($M9,$E$13:$Q$13,$E$37:$Q$37)</f>
        <v>1.2393936504909906</v>
      </c>
      <c r="P9" s="8">
        <f>LOOKUP($M9,$E$13:$Q$13,$E$38:$Q$38)</f>
        <v>5.2738336713995942E-2</v>
      </c>
      <c r="Q9" s="8">
        <f>LOOKUP($M9,$E$13:$Q$13,$E$39:$Q$39)</f>
        <v>0.11764705882352941</v>
      </c>
      <c r="R9" s="8">
        <f>LOOKUP($M9,$E$13:$Q$13,$E$40:$Q$40)</f>
        <v>-0.60064935064935088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Crook</v>
      </c>
      <c r="X9">
        <f>X8</f>
        <v>2005</v>
      </c>
      <c r="Y9" t="str">
        <f t="shared" si="5"/>
        <v>dog</v>
      </c>
      <c r="Z9" s="8">
        <f>LOOKUP($X9,$E$13:$Q$13,$E$37:$Q$37)</f>
        <v>16.08952468850946</v>
      </c>
      <c r="AA9" s="8">
        <f>LOOKUP($X9,$E$13:$Q$13,$E$38:$Q$38)</f>
        <v>0.35253791708796761</v>
      </c>
      <c r="AB9" s="8">
        <f>LOOKUP($X9,$E$13:$Q$13,$E$39:$Q$39)</f>
        <v>0.41709799675148884</v>
      </c>
      <c r="AC9" s="8">
        <f>LOOKUP($X9,$E$13:$Q$13,$E$40:$Q$40)</f>
        <v>-0.38985933542045015</v>
      </c>
      <c r="AD9" s="8">
        <f>LOOKUP($X9,$E$13:$Q$13,$E$41:$Q$41)</f>
        <v>-0.16252347828090977</v>
      </c>
      <c r="AE9" s="8">
        <f>LOOKUP($X9,$E$13:$Q$13,$E$42:$Q$42)</f>
        <v>-7.5258246829601402E-3</v>
      </c>
      <c r="AF9" s="8">
        <f>LOOKUP($X9,$E$13:$Q$13,$E$43:$Q$43)</f>
        <v>0.14195622359355209</v>
      </c>
      <c r="AG9" s="8">
        <f>LOOKUP($X9,$E$13:$Q$13,$E$44:$Q$44)</f>
        <v>0.46470384615384613</v>
      </c>
    </row>
    <row r="10" spans="1:33">
      <c r="A10" s="3" t="str">
        <f t="shared" si="1"/>
        <v>Crook</v>
      </c>
      <c r="B10">
        <f>B9</f>
        <v>2008</v>
      </c>
      <c r="C10" t="str">
        <f t="shared" si="3"/>
        <v>total</v>
      </c>
      <c r="D10" s="48">
        <f>LOOKUP($B10,$E$13:$Q$13,$E$52:$Q$52)</f>
        <v>48.96907216494845</v>
      </c>
      <c r="E10" s="8">
        <f>LOOKUP($B10,$E$13:$Q$13,$E$53:$Q$53)</f>
        <v>0.93964794635373006</v>
      </c>
      <c r="F10" s="8">
        <f>LOOKUP($B10,$E$13:$Q$13,$E$54:$Q$54)</f>
        <v>0.81392235609103081</v>
      </c>
      <c r="G10" s="8">
        <f>LOOKUP($B10,$E$13:$Q$13,$E$55:$Q$55)</f>
        <v>3.9578205988903339E-2</v>
      </c>
      <c r="H10" s="8">
        <f>LOOKUP($B10,$E$13:$Q$13,$E$56:$Q$56)</f>
        <v>0.14412173234714828</v>
      </c>
      <c r="I10" s="8">
        <f>LOOKUP($B10,$E$13:$Q$13,$E$57:$Q$57)</f>
        <v>0.40525624878656374</v>
      </c>
      <c r="J10" s="8">
        <f>LOOKUP($B10,$E$13:$Q$13,$E$58:$Q$58)</f>
        <v>0.12765059829402922</v>
      </c>
      <c r="K10" s="8">
        <f>LOOKUP($B10,$E$13:$Q$13,$E$59:$Q$59)</f>
        <v>0.75599725839616172</v>
      </c>
      <c r="L10" s="62" t="str">
        <f t="shared" si="2"/>
        <v>Crook</v>
      </c>
      <c r="M10">
        <f>M9</f>
        <v>2011</v>
      </c>
      <c r="N10" t="str">
        <f t="shared" si="4"/>
        <v>total</v>
      </c>
      <c r="O10" s="8">
        <f>LOOKUP($M10,$E$13:$Q$13,$E$52:$Q$52)</f>
        <v>27.457336257031177</v>
      </c>
      <c r="P10" s="8">
        <f>LOOKUP($M10,$E$13:$Q$13,$E$53:$Q$53)</f>
        <v>0.58006042296072513</v>
      </c>
      <c r="Q10" s="8">
        <f>LOOKUP($M10,$E$13:$Q$13,$E$54:$Q$54)</f>
        <v>1.1319234642497482</v>
      </c>
      <c r="R10" s="8">
        <f>LOOKUP($M10,$E$13:$Q$13,$E$55:$Q$55)</f>
        <v>-0.46676514032496308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Crook</v>
      </c>
      <c r="X10">
        <f>X9</f>
        <v>2005</v>
      </c>
      <c r="Y10" t="str">
        <f t="shared" si="5"/>
        <v>total</v>
      </c>
      <c r="Z10" s="8">
        <f>LOOKUP($X10,$E$13:$Q$13,$E$52:$Q$52)</f>
        <v>84.680203045685289</v>
      </c>
      <c r="AA10" s="8">
        <f>LOOKUP($X10,$E$13:$Q$13,$E$53:$Q$53)</f>
        <v>1.1327283950617284</v>
      </c>
      <c r="AB10" s="8">
        <f>LOOKUP($X10,$E$13:$Q$13,$E$54:$Q$54)</f>
        <v>1.2412630867950016</v>
      </c>
      <c r="AC10" s="8">
        <f>LOOKUP($X10,$E$13:$Q$13,$E$55:$Q$55)</f>
        <v>-2.9438742070310695E-2</v>
      </c>
      <c r="AD10" s="8">
        <f>LOOKUP($X10,$E$13:$Q$13,$E$56:$Q$56)</f>
        <v>0.17841186313329738</v>
      </c>
      <c r="AE10" s="8">
        <f>LOOKUP($X10,$E$13:$Q$13,$E$57:$Q$57)</f>
        <v>0.25279614271519274</v>
      </c>
      <c r="AF10" s="8">
        <f>LOOKUP($X10,$E$13:$Q$13,$E$58:$Q$58)</f>
        <v>0.28236913089451399</v>
      </c>
      <c r="AG10" s="8">
        <f>LOOKUP($X10,$E$13:$Q$13,$E$59:$Q$59)</f>
        <v>1.1980719733079124</v>
      </c>
    </row>
    <row r="11" spans="1:33">
      <c r="A11" s="46" t="s">
        <v>73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 s="4" t="s">
        <v>63</v>
      </c>
      <c r="F14" s="4" t="s">
        <v>64</v>
      </c>
      <c r="G14" s="4" t="s">
        <v>65</v>
      </c>
      <c r="H14" s="4" t="s">
        <v>66</v>
      </c>
      <c r="I14" s="4" t="s">
        <v>67</v>
      </c>
      <c r="J14" s="4" t="s">
        <v>68</v>
      </c>
      <c r="K14" s="4" t="s">
        <v>69</v>
      </c>
      <c r="L14" s="4" t="s">
        <v>70</v>
      </c>
      <c r="M14" s="4" t="s">
        <v>71</v>
      </c>
      <c r="N14" s="4" t="s">
        <v>72</v>
      </c>
      <c r="O14" s="4">
        <v>20978</v>
      </c>
      <c r="P14" s="4">
        <v>20978</v>
      </c>
      <c r="Q14" s="4">
        <v>20978</v>
      </c>
    </row>
    <row r="15" spans="1:33">
      <c r="A15" s="3"/>
      <c r="D15" t="s">
        <v>37</v>
      </c>
      <c r="E15">
        <v>433</v>
      </c>
      <c r="F15">
        <v>430</v>
      </c>
      <c r="G15">
        <v>619</v>
      </c>
      <c r="H15">
        <v>982</v>
      </c>
      <c r="I15">
        <v>842</v>
      </c>
      <c r="J15">
        <v>631</v>
      </c>
      <c r="K15">
        <v>483</v>
      </c>
      <c r="L15">
        <v>482</v>
      </c>
      <c r="M15">
        <v>548</v>
      </c>
      <c r="N15">
        <v>481</v>
      </c>
      <c r="O15">
        <v>369</v>
      </c>
      <c r="P15">
        <v>500</v>
      </c>
    </row>
    <row r="16" spans="1:33">
      <c r="A16" s="3"/>
      <c r="D16" t="s">
        <v>38</v>
      </c>
      <c r="E16">
        <v>198</v>
      </c>
      <c r="F16">
        <v>198</v>
      </c>
      <c r="G16">
        <v>314</v>
      </c>
      <c r="H16">
        <v>616</v>
      </c>
      <c r="I16">
        <v>479</v>
      </c>
      <c r="J16">
        <v>206</v>
      </c>
      <c r="K16">
        <v>12</v>
      </c>
      <c r="L16">
        <v>24</v>
      </c>
      <c r="M16">
        <v>19</v>
      </c>
      <c r="N16">
        <v>14</v>
      </c>
      <c r="O16">
        <v>9</v>
      </c>
      <c r="P16">
        <v>13</v>
      </c>
    </row>
    <row r="17" spans="1:23">
      <c r="A17" s="3"/>
      <c r="D17" t="s">
        <v>39</v>
      </c>
      <c r="H17" s="7">
        <v>154.1829268292683</v>
      </c>
      <c r="I17" s="7">
        <v>564.8637762237762</v>
      </c>
      <c r="J17" s="7">
        <v>1486.3600000000001</v>
      </c>
      <c r="K17" s="7">
        <v>1418.64</v>
      </c>
      <c r="L17" s="7">
        <v>913.88</v>
      </c>
      <c r="M17" s="7">
        <v>934</v>
      </c>
      <c r="N17" s="7">
        <v>574</v>
      </c>
      <c r="O17" s="7">
        <v>350</v>
      </c>
      <c r="P17" s="7">
        <v>550</v>
      </c>
      <c r="Q17" s="7">
        <v>516</v>
      </c>
    </row>
    <row r="18" spans="1:23">
      <c r="A18" s="3"/>
      <c r="D18" s="33" t="s">
        <v>121</v>
      </c>
      <c r="E18" s="8">
        <f t="shared" ref="E18:Q20" si="6">E15/E$14*1000</f>
        <v>22.414328605445696</v>
      </c>
      <c r="F18" s="8">
        <f t="shared" si="6"/>
        <v>21.634131616019321</v>
      </c>
      <c r="G18" s="8">
        <f t="shared" si="6"/>
        <v>30.85127591706539</v>
      </c>
      <c r="H18" s="8">
        <f t="shared" si="6"/>
        <v>48.13725490196078</v>
      </c>
      <c r="I18" s="8">
        <f t="shared" si="6"/>
        <v>39.782660051972599</v>
      </c>
      <c r="J18" s="8">
        <f t="shared" si="6"/>
        <v>29.118597138901709</v>
      </c>
      <c r="K18" s="8">
        <f t="shared" si="6"/>
        <v>21.489588894821143</v>
      </c>
      <c r="L18" s="65">
        <f t="shared" si="6"/>
        <v>21.177504393673111</v>
      </c>
      <c r="M18" s="8">
        <f t="shared" si="6"/>
        <v>23.938493796959634</v>
      </c>
      <c r="N18" s="8">
        <f t="shared" si="6"/>
        <v>21.315253035540191</v>
      </c>
      <c r="O18" s="8">
        <f t="shared" si="6"/>
        <v>17.589856039660596</v>
      </c>
      <c r="P18" s="8">
        <f t="shared" si="6"/>
        <v>23.834493278672895</v>
      </c>
      <c r="Q18" s="8">
        <f t="shared" si="6"/>
        <v>0</v>
      </c>
      <c r="W18" s="62"/>
    </row>
    <row r="19" spans="1:23">
      <c r="A19" s="3"/>
      <c r="D19" s="33" t="s">
        <v>43</v>
      </c>
      <c r="E19" s="8">
        <f t="shared" si="6"/>
        <v>10.2495082306657</v>
      </c>
      <c r="F19" s="8">
        <f t="shared" si="6"/>
        <v>9.961762930167037</v>
      </c>
      <c r="G19" s="8">
        <f t="shared" si="6"/>
        <v>15.649920255183414</v>
      </c>
      <c r="H19" s="8">
        <f t="shared" si="6"/>
        <v>30.196078431372548</v>
      </c>
      <c r="I19" s="8">
        <f t="shared" si="6"/>
        <v>22.631703283723127</v>
      </c>
      <c r="J19" s="8">
        <f t="shared" si="6"/>
        <v>9.5062298107983381</v>
      </c>
      <c r="K19" s="8">
        <f t="shared" si="6"/>
        <v>0.53390282968499725</v>
      </c>
      <c r="L19" s="65">
        <f t="shared" si="6"/>
        <v>1.0544815465729351</v>
      </c>
      <c r="M19" s="8">
        <f t="shared" si="6"/>
        <v>0.82998427398217722</v>
      </c>
      <c r="N19" s="8">
        <f t="shared" si="6"/>
        <v>0.62040237525480812</v>
      </c>
      <c r="O19" s="8">
        <f t="shared" si="6"/>
        <v>0.42902087901611213</v>
      </c>
      <c r="P19" s="8">
        <f t="shared" si="6"/>
        <v>0.6196968252454953</v>
      </c>
      <c r="Q19" s="8">
        <f t="shared" si="6"/>
        <v>0</v>
      </c>
      <c r="W19" s="62"/>
    </row>
    <row r="20" spans="1:23">
      <c r="A20" s="3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7.5579866092778571</v>
      </c>
      <c r="I20" s="8">
        <f t="shared" si="6"/>
        <v>26.688579079790987</v>
      </c>
      <c r="J20" s="8">
        <f t="shared" si="6"/>
        <v>68.590678357175818</v>
      </c>
      <c r="K20" s="8">
        <f t="shared" si="6"/>
        <v>63.117992525360393</v>
      </c>
      <c r="L20" s="8">
        <f t="shared" si="6"/>
        <v>40.152899824253076</v>
      </c>
      <c r="M20" s="8">
        <f t="shared" si="6"/>
        <v>40.800279573650187</v>
      </c>
      <c r="N20" s="8">
        <f t="shared" si="6"/>
        <v>25.436497385447133</v>
      </c>
      <c r="O20" s="8">
        <f t="shared" si="6"/>
        <v>16.684145295071026</v>
      </c>
      <c r="P20" s="8">
        <f t="shared" si="6"/>
        <v>26.217942606540184</v>
      </c>
      <c r="Q20" s="8">
        <f t="shared" si="6"/>
        <v>24.597197063590428</v>
      </c>
      <c r="W20" s="62"/>
    </row>
    <row r="21" spans="1:23">
      <c r="D21" s="33" t="s">
        <v>203</v>
      </c>
      <c r="E21" s="8">
        <f>E17/E15</f>
        <v>0</v>
      </c>
      <c r="F21" s="8">
        <f t="shared" ref="F21:Q21" si="7">F17/F15</f>
        <v>0</v>
      </c>
      <c r="G21" s="8">
        <f t="shared" si="7"/>
        <v>0</v>
      </c>
      <c r="H21" s="8">
        <f t="shared" si="7"/>
        <v>0.15700909045750336</v>
      </c>
      <c r="I21" s="8">
        <f t="shared" si="7"/>
        <v>0.67085959171469856</v>
      </c>
      <c r="J21" s="8">
        <f t="shared" si="7"/>
        <v>2.3555625990491285</v>
      </c>
      <c r="K21" s="8">
        <f t="shared" si="7"/>
        <v>2.9371428571428573</v>
      </c>
      <c r="L21" s="8">
        <f t="shared" si="7"/>
        <v>1.8960165975103733</v>
      </c>
      <c r="M21" s="8">
        <f t="shared" si="7"/>
        <v>1.7043795620437956</v>
      </c>
      <c r="N21" s="8">
        <f t="shared" si="7"/>
        <v>1.1933471933471933</v>
      </c>
      <c r="O21" s="8">
        <f t="shared" si="7"/>
        <v>0.948509485094851</v>
      </c>
      <c r="P21" s="8">
        <f>P17/P15</f>
        <v>1.1000000000000001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8">SUM(F17:G17)/SUM(F15:G15)</f>
        <v>0</v>
      </c>
      <c r="G22" s="130">
        <f t="shared" si="8"/>
        <v>9.6304139181304371E-2</v>
      </c>
      <c r="H22" s="130">
        <f t="shared" si="8"/>
        <v>0.39421420123522172</v>
      </c>
      <c r="I22" s="130">
        <f t="shared" si="8"/>
        <v>1.3925483884750689</v>
      </c>
      <c r="J22" s="130">
        <f t="shared" si="8"/>
        <v>2.6077199281867145</v>
      </c>
      <c r="K22" s="130">
        <f t="shared" si="8"/>
        <v>2.4171191709844559</v>
      </c>
      <c r="L22" s="130">
        <f t="shared" si="8"/>
        <v>1.7940582524271846</v>
      </c>
      <c r="M22" s="130">
        <f t="shared" si="8"/>
        <v>1.4655004859086491</v>
      </c>
      <c r="N22" s="130">
        <f t="shared" si="8"/>
        <v>1.0870588235294119</v>
      </c>
      <c r="O22" s="130">
        <f t="shared" si="8"/>
        <v>1.0356731875719218</v>
      </c>
      <c r="P22" s="130">
        <f t="shared" si="8"/>
        <v>2.1320000000000001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>
        <f>(E18-F18)/E18</f>
        <v>3.4807957140274196E-2</v>
      </c>
      <c r="G23" s="130">
        <f t="shared" ref="G23:Q23" si="9">(F18-G18)/F18</f>
        <v>-0.42604641890137596</v>
      </c>
      <c r="H23" s="130">
        <f t="shared" si="9"/>
        <v>-0.56030029459279662</v>
      </c>
      <c r="I23" s="130">
        <f t="shared" si="9"/>
        <v>0.17355777488773821</v>
      </c>
      <c r="J23" s="130">
        <f t="shared" si="9"/>
        <v>0.26805806597998261</v>
      </c>
      <c r="K23" s="130">
        <f t="shared" si="9"/>
        <v>0.26199779500669707</v>
      </c>
      <c r="L23" s="130">
        <f>(K18-L18)/K18</f>
        <v>1.4522590575161837E-2</v>
      </c>
      <c r="M23" s="130">
        <f t="shared" si="9"/>
        <v>-0.13037369049543829</v>
      </c>
      <c r="N23" s="130">
        <f t="shared" si="9"/>
        <v>0.10958253195331</v>
      </c>
      <c r="O23" s="130">
        <f t="shared" si="9"/>
        <v>0.1747761093742598</v>
      </c>
      <c r="P23" s="130">
        <f t="shared" si="9"/>
        <v>-0.3550135501355014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>
        <f>(E18-G18)/E18</f>
        <v>-0.37640865627221537</v>
      </c>
      <c r="G24" s="130">
        <f t="shared" ref="G24:P24" si="10">(F18-H18)/F18</f>
        <v>-1.2250606475148196</v>
      </c>
      <c r="H24" s="130">
        <f t="shared" si="10"/>
        <v>-0.2894980473065884</v>
      </c>
      <c r="I24" s="130">
        <f t="shared" si="10"/>
        <v>0.39509227939552455</v>
      </c>
      <c r="J24" s="130">
        <f t="shared" si="10"/>
        <v>0.45982523876616455</v>
      </c>
      <c r="K24" s="130">
        <f t="shared" si="10"/>
        <v>0.27271549887338148</v>
      </c>
      <c r="L24" s="130">
        <f t="shared" si="10"/>
        <v>-0.11395773619143834</v>
      </c>
      <c r="M24" s="130">
        <f t="shared" si="10"/>
        <v>-6.5044794375409831E-3</v>
      </c>
      <c r="N24" s="130">
        <f t="shared" si="10"/>
        <v>0.26520623273738975</v>
      </c>
      <c r="O24" s="130">
        <f t="shared" si="10"/>
        <v>-0.11818955369341494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-1.1476108318616129</v>
      </c>
      <c r="G25" s="130">
        <f t="shared" ref="G25:O25" si="11">(F18-I18)/F18</f>
        <v>-0.83888407254187747</v>
      </c>
      <c r="H25" s="130">
        <f t="shared" si="11"/>
        <v>5.6162305339379798E-2</v>
      </c>
      <c r="I25" s="130">
        <f t="shared" si="11"/>
        <v>0.55357676837642433</v>
      </c>
      <c r="J25" s="130">
        <f t="shared" si="11"/>
        <v>0.46766997566259932</v>
      </c>
      <c r="K25" s="130">
        <f t="shared" si="11"/>
        <v>0.17789673442137047</v>
      </c>
      <c r="L25" s="130">
        <f t="shared" si="11"/>
        <v>8.1125730293968197E-3</v>
      </c>
      <c r="M25" s="130">
        <f t="shared" si="11"/>
        <v>0.16940845754631709</v>
      </c>
      <c r="N25" s="130">
        <f t="shared" si="11"/>
        <v>4.3444888040511465E-3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-0.77487627455890695</v>
      </c>
      <c r="G26" s="130">
        <f t="shared" ref="G26:N26" si="12">(F18-J18)/F18</f>
        <v>-0.34595636449490774</v>
      </c>
      <c r="H26" s="130">
        <f t="shared" si="12"/>
        <v>0.30344570018466654</v>
      </c>
      <c r="I26" s="130">
        <f t="shared" si="12"/>
        <v>0.56005999019253416</v>
      </c>
      <c r="J26" s="130">
        <f t="shared" si="12"/>
        <v>0.39826814582820591</v>
      </c>
      <c r="K26" s="130">
        <f t="shared" si="12"/>
        <v>0.26798489179056112</v>
      </c>
      <c r="L26" s="130">
        <f t="shared" si="12"/>
        <v>0.18147079845256409</v>
      </c>
      <c r="M26" s="130">
        <f t="shared" si="12"/>
        <v>-0.12546279465268689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7.5914784258625453E-2</v>
      </c>
      <c r="G27" s="130">
        <f t="shared" si="13"/>
        <v>0.29432939134385772</v>
      </c>
      <c r="H27" s="130">
        <f t="shared" si="13"/>
        <v>0.89833266926804256</v>
      </c>
      <c r="I27" s="130">
        <f t="shared" si="13"/>
        <v>1.7739589857994769</v>
      </c>
      <c r="J27" s="130">
        <f t="shared" si="13"/>
        <v>2.392781954887218</v>
      </c>
      <c r="K27" s="130">
        <f t="shared" si="13"/>
        <v>2.1589689358889621</v>
      </c>
      <c r="L27" s="130">
        <f t="shared" si="13"/>
        <v>1.6028325612177368</v>
      </c>
      <c r="M27" s="130">
        <f t="shared" si="13"/>
        <v>1.3290414878397712</v>
      </c>
      <c r="N27" s="130">
        <f t="shared" si="13"/>
        <v>1.0918518518518519</v>
      </c>
      <c r="O27" s="130">
        <f t="shared" si="13"/>
        <v>1.6294591484464902</v>
      </c>
      <c r="P27" s="130"/>
      <c r="Q27" s="130"/>
      <c r="W27" s="62"/>
    </row>
    <row r="28" spans="1:23">
      <c r="A28" s="3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23">
      <c r="A31" s="3"/>
      <c r="D31" t="s">
        <v>28</v>
      </c>
      <c r="E31" s="8" t="str">
        <f>E14</f>
        <v>19,318</v>
      </c>
      <c r="F31" s="8" t="str">
        <f t="shared" ref="F31:Q31" si="14">F14</f>
        <v>19,876</v>
      </c>
      <c r="G31" s="8" t="str">
        <f t="shared" si="14"/>
        <v>20,064</v>
      </c>
      <c r="H31" s="8" t="str">
        <f t="shared" si="14"/>
        <v>20,400</v>
      </c>
      <c r="I31" s="8" t="str">
        <f t="shared" si="14"/>
        <v>21,165</v>
      </c>
      <c r="J31" s="8" t="str">
        <f t="shared" si="14"/>
        <v>21,670</v>
      </c>
      <c r="K31" s="8" t="str">
        <f t="shared" si="14"/>
        <v>22,476</v>
      </c>
      <c r="L31" s="8" t="str">
        <f t="shared" si="14"/>
        <v>22,760</v>
      </c>
      <c r="M31" s="8" t="str">
        <f t="shared" si="14"/>
        <v>22,892</v>
      </c>
      <c r="N31" s="8" t="str">
        <f t="shared" si="14"/>
        <v>22,566</v>
      </c>
      <c r="O31" s="8">
        <f t="shared" si="14"/>
        <v>20978</v>
      </c>
      <c r="P31" s="8">
        <f t="shared" si="14"/>
        <v>20978</v>
      </c>
      <c r="Q31" s="8">
        <f t="shared" si="14"/>
        <v>20978</v>
      </c>
    </row>
    <row r="32" spans="1:23">
      <c r="A32" s="3"/>
      <c r="D32" t="s">
        <v>40</v>
      </c>
      <c r="E32">
        <v>596</v>
      </c>
      <c r="F32">
        <v>596</v>
      </c>
      <c r="G32">
        <v>659</v>
      </c>
      <c r="H32">
        <v>660</v>
      </c>
      <c r="I32">
        <v>695</v>
      </c>
      <c r="J32">
        <v>989</v>
      </c>
      <c r="K32">
        <v>858</v>
      </c>
      <c r="L32">
        <v>753</v>
      </c>
      <c r="M32">
        <v>645</v>
      </c>
      <c r="N32">
        <v>567</v>
      </c>
      <c r="O32">
        <v>308</v>
      </c>
      <c r="P32">
        <v>493</v>
      </c>
    </row>
    <row r="33" spans="1:23">
      <c r="A33" s="3"/>
      <c r="D33" t="s">
        <v>41</v>
      </c>
      <c r="E33">
        <v>110</v>
      </c>
      <c r="F33">
        <v>110</v>
      </c>
      <c r="G33">
        <v>106</v>
      </c>
      <c r="H33">
        <v>108</v>
      </c>
      <c r="I33">
        <v>80</v>
      </c>
      <c r="J33">
        <v>85</v>
      </c>
      <c r="K33">
        <v>23</v>
      </c>
      <c r="L33">
        <v>5</v>
      </c>
      <c r="M33">
        <v>6</v>
      </c>
      <c r="N33">
        <v>1</v>
      </c>
      <c r="O33">
        <v>1</v>
      </c>
      <c r="P33">
        <v>2</v>
      </c>
    </row>
    <row r="34" spans="1:23">
      <c r="A34" s="3"/>
      <c r="D34" t="s">
        <v>42</v>
      </c>
      <c r="H34" s="7">
        <v>66.408951048951053</v>
      </c>
      <c r="I34" s="7">
        <v>233</v>
      </c>
      <c r="J34" s="7">
        <v>348.65999999999997</v>
      </c>
      <c r="K34" s="7">
        <v>421.71999999999997</v>
      </c>
      <c r="L34" s="7">
        <v>437.85</v>
      </c>
      <c r="M34" s="7">
        <v>187</v>
      </c>
      <c r="N34" s="7">
        <v>129</v>
      </c>
      <c r="O34" s="7">
        <v>32</v>
      </c>
      <c r="P34" s="7">
        <v>26</v>
      </c>
      <c r="Q34" s="7">
        <v>32</v>
      </c>
    </row>
    <row r="35" spans="1:23">
      <c r="A35" s="3"/>
      <c r="D35" s="33" t="s">
        <v>122</v>
      </c>
      <c r="E35" s="8">
        <f t="shared" ref="E35:Q37" si="15">E32/E$14*1000</f>
        <v>30.852055078165442</v>
      </c>
      <c r="F35" s="8">
        <f t="shared" si="15"/>
        <v>29.98591265848259</v>
      </c>
      <c r="G35" s="8">
        <f t="shared" si="15"/>
        <v>32.844896331738433</v>
      </c>
      <c r="H35" s="8">
        <f t="shared" si="15"/>
        <v>32.352941176470594</v>
      </c>
      <c r="I35" s="8">
        <f t="shared" si="15"/>
        <v>32.837231278053387</v>
      </c>
      <c r="J35" s="8">
        <f t="shared" si="15"/>
        <v>45.6391324411629</v>
      </c>
      <c r="K35" s="8">
        <f t="shared" si="15"/>
        <v>38.174052322477309</v>
      </c>
      <c r="L35" s="65">
        <f t="shared" si="15"/>
        <v>33.084358523725832</v>
      </c>
      <c r="M35" s="8">
        <f t="shared" si="15"/>
        <v>28.175781932552859</v>
      </c>
      <c r="N35" s="8">
        <f t="shared" si="15"/>
        <v>25.12629619781973</v>
      </c>
      <c r="O35" s="8">
        <f t="shared" si="15"/>
        <v>14.682047859662502</v>
      </c>
      <c r="P35" s="8">
        <f t="shared" si="15"/>
        <v>23.500810372771475</v>
      </c>
      <c r="Q35" s="8">
        <f t="shared" si="15"/>
        <v>0</v>
      </c>
      <c r="W35" s="62"/>
    </row>
    <row r="36" spans="1:23">
      <c r="A36" s="3"/>
      <c r="D36" s="33" t="s">
        <v>45</v>
      </c>
      <c r="E36" s="8">
        <f t="shared" si="15"/>
        <v>5.6941712392587229</v>
      </c>
      <c r="F36" s="8">
        <f t="shared" si="15"/>
        <v>5.5343127389816864</v>
      </c>
      <c r="G36" s="8">
        <f t="shared" si="15"/>
        <v>5.2830940988835726</v>
      </c>
      <c r="H36" s="8">
        <f t="shared" si="15"/>
        <v>5.2941176470588234</v>
      </c>
      <c r="I36" s="8">
        <f t="shared" si="15"/>
        <v>3.7798251830852823</v>
      </c>
      <c r="J36" s="8">
        <f t="shared" si="15"/>
        <v>3.9224734656206741</v>
      </c>
      <c r="K36" s="8">
        <f t="shared" si="15"/>
        <v>1.0233137568962449</v>
      </c>
      <c r="L36" s="65">
        <f t="shared" si="15"/>
        <v>0.21968365553602812</v>
      </c>
      <c r="M36" s="8">
        <f t="shared" si="15"/>
        <v>0.26210029704700333</v>
      </c>
      <c r="N36" s="8">
        <f t="shared" si="15"/>
        <v>4.4314455375343433E-2</v>
      </c>
      <c r="O36" s="8">
        <f t="shared" si="15"/>
        <v>4.7668986557345791E-2</v>
      </c>
      <c r="P36" s="8">
        <f t="shared" si="15"/>
        <v>9.5337973114691582E-2</v>
      </c>
      <c r="Q36" s="8">
        <f t="shared" si="15"/>
        <v>0</v>
      </c>
      <c r="W36" s="62"/>
    </row>
    <row r="37" spans="1:23">
      <c r="A37" s="3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3.2553407376936789</v>
      </c>
      <c r="I37" s="8">
        <f t="shared" si="15"/>
        <v>11.008740845735886</v>
      </c>
      <c r="J37" s="8">
        <f t="shared" si="15"/>
        <v>16.08952468850946</v>
      </c>
      <c r="K37" s="8">
        <f t="shared" si="15"/>
        <v>18.763125111229758</v>
      </c>
      <c r="L37" s="8">
        <f t="shared" si="15"/>
        <v>19.237697715289986</v>
      </c>
      <c r="M37" s="8">
        <f t="shared" si="15"/>
        <v>8.1687925912982706</v>
      </c>
      <c r="N37" s="8">
        <f t="shared" si="15"/>
        <v>5.716564743419303</v>
      </c>
      <c r="O37" s="8">
        <f t="shared" si="15"/>
        <v>1.5254075698350653</v>
      </c>
      <c r="P37" s="8">
        <f t="shared" si="15"/>
        <v>1.2393936504909906</v>
      </c>
      <c r="Q37" s="8">
        <f t="shared" si="15"/>
        <v>1.5254075698350653</v>
      </c>
      <c r="W37" s="62"/>
    </row>
    <row r="38" spans="1:23">
      <c r="A38" s="3"/>
      <c r="D38" s="33" t="s">
        <v>214</v>
      </c>
      <c r="E38" s="8">
        <f>E34/E32</f>
        <v>0</v>
      </c>
      <c r="F38" s="8">
        <f t="shared" ref="F38:O38" si="16">F34/F32</f>
        <v>0</v>
      </c>
      <c r="G38" s="8">
        <f t="shared" si="16"/>
        <v>0</v>
      </c>
      <c r="H38" s="8">
        <f t="shared" si="16"/>
        <v>0.10061962280144099</v>
      </c>
      <c r="I38" s="8">
        <f t="shared" si="16"/>
        <v>0.33525179856115106</v>
      </c>
      <c r="J38" s="8">
        <f t="shared" si="16"/>
        <v>0.35253791708796761</v>
      </c>
      <c r="K38" s="8">
        <f t="shared" si="16"/>
        <v>0.49151515151515146</v>
      </c>
      <c r="L38" s="8">
        <f t="shared" si="16"/>
        <v>0.58147410358565743</v>
      </c>
      <c r="M38" s="8">
        <f t="shared" si="16"/>
        <v>0.28992248062015502</v>
      </c>
      <c r="N38" s="8">
        <f t="shared" si="16"/>
        <v>0.2275132275132275</v>
      </c>
      <c r="O38" s="8">
        <f t="shared" si="16"/>
        <v>0.1038961038961039</v>
      </c>
      <c r="P38" s="8">
        <f>P34/P32</f>
        <v>5.2738336713995942E-2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5.034795378995531E-2</v>
      </c>
      <c r="H39" s="130">
        <f t="shared" si="18"/>
        <v>0.22096601553428122</v>
      </c>
      <c r="I39" s="130">
        <f t="shared" si="18"/>
        <v>0.34540380047505936</v>
      </c>
      <c r="J39" s="130">
        <f t="shared" si="18"/>
        <v>0.41709799675148884</v>
      </c>
      <c r="K39" s="130">
        <f t="shared" si="18"/>
        <v>0.53356300434512716</v>
      </c>
      <c r="L39" s="130">
        <f t="shared" si="18"/>
        <v>0.44695994277539342</v>
      </c>
      <c r="M39" s="130">
        <f t="shared" si="18"/>
        <v>0.26072607260726072</v>
      </c>
      <c r="N39" s="130">
        <f t="shared" si="18"/>
        <v>0.184</v>
      </c>
      <c r="O39" s="130">
        <f t="shared" si="18"/>
        <v>7.2409488139825215E-2</v>
      </c>
      <c r="P39" s="130">
        <f t="shared" si="18"/>
        <v>0.11764705882352941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>
        <f>(E35-F35)/E35</f>
        <v>2.8074059166834454E-2</v>
      </c>
      <c r="G40" s="130">
        <f t="shared" ref="G40:K40" si="19">(F35-G35)/F35</f>
        <v>-9.534422733159921E-2</v>
      </c>
      <c r="H40" s="130">
        <f t="shared" si="19"/>
        <v>1.4978130857805635E-2</v>
      </c>
      <c r="I40" s="130">
        <f t="shared" si="19"/>
        <v>-1.4968966776195429E-2</v>
      </c>
      <c r="J40" s="130">
        <f t="shared" si="19"/>
        <v>-0.38985933542045015</v>
      </c>
      <c r="K40" s="130">
        <f t="shared" si="19"/>
        <v>0.16356752899081572</v>
      </c>
      <c r="L40" s="130">
        <f>(K35-L35)/K35</f>
        <v>0.13332862216869251</v>
      </c>
      <c r="M40" s="130">
        <f t="shared" ref="M40:Q40" si="20">(L35-M35)/L35</f>
        <v>0.14836547571726014</v>
      </c>
      <c r="N40" s="130">
        <f t="shared" si="20"/>
        <v>0.10823074021629576</v>
      </c>
      <c r="O40" s="130">
        <f t="shared" si="20"/>
        <v>0.41567003174401412</v>
      </c>
      <c r="P40" s="130">
        <f t="shared" si="20"/>
        <v>-0.60064935064935088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>
        <f>(E35-G35)/E35</f>
        <v>-6.459346868544133E-2</v>
      </c>
      <c r="G41" s="130">
        <f t="shared" ref="G41:P41" si="21">(F35-H35)/F35</f>
        <v>-7.8938018160284507E-2</v>
      </c>
      <c r="H41" s="130">
        <f t="shared" si="21"/>
        <v>2.3337122479020499E-4</v>
      </c>
      <c r="I41" s="130">
        <f t="shared" si="21"/>
        <v>-0.41066409363594392</v>
      </c>
      <c r="J41" s="130">
        <f t="shared" si="21"/>
        <v>-0.16252347828090977</v>
      </c>
      <c r="K41" s="130">
        <f t="shared" si="21"/>
        <v>0.2750879178876251</v>
      </c>
      <c r="L41" s="130">
        <f t="shared" si="21"/>
        <v>0.26191273343116778</v>
      </c>
      <c r="M41" s="130">
        <f t="shared" si="21"/>
        <v>0.24053851067413398</v>
      </c>
      <c r="N41" s="130">
        <f t="shared" si="21"/>
        <v>0.47891249673892405</v>
      </c>
      <c r="O41" s="130">
        <f t="shared" si="21"/>
        <v>6.4692615746100385E-2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-4.864784840110558E-2</v>
      </c>
      <c r="G42" s="130">
        <f t="shared" ref="G42:O42" si="22">(F35-I35)/F35</f>
        <v>-9.5088605507699958E-2</v>
      </c>
      <c r="H42" s="130">
        <f t="shared" si="22"/>
        <v>-0.389534982245057</v>
      </c>
      <c r="I42" s="130">
        <f t="shared" si="22"/>
        <v>-0.17992525360384387</v>
      </c>
      <c r="J42" s="130">
        <f t="shared" si="22"/>
        <v>-7.5258246829601402E-3</v>
      </c>
      <c r="K42" s="130">
        <f t="shared" si="22"/>
        <v>0.38263984380341715</v>
      </c>
      <c r="L42" s="130">
        <f t="shared" si="22"/>
        <v>0.34179646463613489</v>
      </c>
      <c r="M42" s="130">
        <f t="shared" si="22"/>
        <v>0.55622389205057288</v>
      </c>
      <c r="N42" s="130">
        <f t="shared" si="22"/>
        <v>0.16592162627366733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-6.4345023203750545E-2</v>
      </c>
      <c r="G43" s="130">
        <f t="shared" ref="G43:N43" si="23">(F35-J35)/F35</f>
        <v>-0.52201912147743934</v>
      </c>
      <c r="H43" s="130">
        <f t="shared" si="23"/>
        <v>-0.16225217875293599</v>
      </c>
      <c r="I43" s="130">
        <f t="shared" si="23"/>
        <v>-2.2607445278798273E-2</v>
      </c>
      <c r="J43" s="130">
        <f t="shared" si="23"/>
        <v>0.14195622359355209</v>
      </c>
      <c r="K43" s="130">
        <f t="shared" si="23"/>
        <v>0.44945719048862132</v>
      </c>
      <c r="L43" s="130">
        <f t="shared" si="23"/>
        <v>0.61539194907485495</v>
      </c>
      <c r="M43" s="130">
        <f t="shared" si="23"/>
        <v>0.28967006097705333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3.4678303419817785E-2</v>
      </c>
      <c r="G44" s="130">
        <f t="shared" si="24"/>
        <v>0.14866382872341163</v>
      </c>
      <c r="H44" s="130">
        <f t="shared" si="24"/>
        <v>0.27647992792190745</v>
      </c>
      <c r="I44" s="130">
        <f t="shared" si="24"/>
        <v>0.39472069236821394</v>
      </c>
      <c r="J44" s="130">
        <f t="shared" si="24"/>
        <v>0.46470384615384613</v>
      </c>
      <c r="K44" s="130">
        <f t="shared" si="24"/>
        <v>0.46390514184397158</v>
      </c>
      <c r="L44" s="130">
        <f t="shared" si="24"/>
        <v>0.3836386768447837</v>
      </c>
      <c r="M44" s="130">
        <f t="shared" si="24"/>
        <v>0.22894736842105262</v>
      </c>
      <c r="N44" s="130">
        <f t="shared" si="24"/>
        <v>0.13669590643274854</v>
      </c>
      <c r="O44" s="130">
        <f t="shared" si="24"/>
        <v>0.11235955056179775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 t="str">
        <f>E31</f>
        <v>19,318</v>
      </c>
      <c r="F46" s="7" t="str">
        <f t="shared" ref="F46:Q46" si="25">F31</f>
        <v>19,876</v>
      </c>
      <c r="G46" s="7" t="str">
        <f t="shared" si="25"/>
        <v>20,064</v>
      </c>
      <c r="H46" s="7" t="str">
        <f t="shared" si="25"/>
        <v>20,400</v>
      </c>
      <c r="I46" s="7" t="str">
        <f t="shared" si="25"/>
        <v>21,165</v>
      </c>
      <c r="J46" s="7" t="str">
        <f t="shared" si="25"/>
        <v>21,670</v>
      </c>
      <c r="K46" s="7" t="str">
        <f t="shared" si="25"/>
        <v>22,476</v>
      </c>
      <c r="L46" s="64" t="str">
        <f t="shared" si="25"/>
        <v>22,760</v>
      </c>
      <c r="M46" s="7" t="str">
        <f t="shared" si="25"/>
        <v>22,892</v>
      </c>
      <c r="N46" s="7" t="str">
        <f t="shared" si="25"/>
        <v>22,566</v>
      </c>
      <c r="O46" s="7">
        <f t="shared" si="25"/>
        <v>20978</v>
      </c>
      <c r="P46" s="7">
        <f t="shared" si="25"/>
        <v>20978</v>
      </c>
      <c r="Q46" s="7">
        <f t="shared" si="25"/>
        <v>20978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1029</v>
      </c>
      <c r="F47" s="7">
        <f t="shared" si="26"/>
        <v>1026</v>
      </c>
      <c r="G47" s="7">
        <f t="shared" si="26"/>
        <v>1278</v>
      </c>
      <c r="H47" s="7">
        <f t="shared" si="26"/>
        <v>1642</v>
      </c>
      <c r="I47" s="7">
        <f t="shared" si="26"/>
        <v>1537</v>
      </c>
      <c r="J47" s="7">
        <f t="shared" si="26"/>
        <v>1620</v>
      </c>
      <c r="K47" s="7">
        <f t="shared" si="26"/>
        <v>1341</v>
      </c>
      <c r="L47" s="64">
        <f t="shared" si="26"/>
        <v>1235</v>
      </c>
      <c r="M47" s="7">
        <f t="shared" si="26"/>
        <v>1193</v>
      </c>
      <c r="N47" s="7">
        <f t="shared" si="26"/>
        <v>1048</v>
      </c>
      <c r="O47" s="7">
        <f t="shared" si="26"/>
        <v>677</v>
      </c>
      <c r="P47" s="7">
        <f t="shared" si="26"/>
        <v>993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308</v>
      </c>
      <c r="F48" s="7">
        <f t="shared" si="26"/>
        <v>308</v>
      </c>
      <c r="G48" s="7">
        <f t="shared" si="26"/>
        <v>420</v>
      </c>
      <c r="H48" s="7">
        <f t="shared" si="26"/>
        <v>724</v>
      </c>
      <c r="I48" s="7">
        <f t="shared" si="26"/>
        <v>559</v>
      </c>
      <c r="J48" s="7">
        <f t="shared" si="26"/>
        <v>291</v>
      </c>
      <c r="K48" s="7">
        <f t="shared" si="26"/>
        <v>35</v>
      </c>
      <c r="L48" s="64">
        <f t="shared" si="26"/>
        <v>29</v>
      </c>
      <c r="M48" s="7">
        <f t="shared" si="26"/>
        <v>25</v>
      </c>
      <c r="N48" s="7">
        <f t="shared" si="26"/>
        <v>15</v>
      </c>
      <c r="O48" s="7">
        <f t="shared" si="26"/>
        <v>10</v>
      </c>
      <c r="P48" s="7">
        <f t="shared" si="26"/>
        <v>15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220.59187787821935</v>
      </c>
      <c r="I49" s="7">
        <f t="shared" si="26"/>
        <v>797.8637762237762</v>
      </c>
      <c r="J49" s="7">
        <f t="shared" si="26"/>
        <v>1835.02</v>
      </c>
      <c r="K49" s="7">
        <f t="shared" si="26"/>
        <v>1840.3600000000001</v>
      </c>
      <c r="L49" s="64">
        <f t="shared" si="26"/>
        <v>1351.73</v>
      </c>
      <c r="M49" s="7">
        <f t="shared" si="26"/>
        <v>1121</v>
      </c>
      <c r="N49" s="7">
        <f t="shared" si="26"/>
        <v>703</v>
      </c>
      <c r="O49" s="7">
        <f t="shared" si="26"/>
        <v>382</v>
      </c>
      <c r="P49" s="7">
        <f t="shared" si="26"/>
        <v>576</v>
      </c>
      <c r="Q49" s="7">
        <f t="shared" si="26"/>
        <v>548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53.266383683611139</v>
      </c>
      <c r="F50" s="8">
        <f t="shared" si="27"/>
        <v>51.620044274501915</v>
      </c>
      <c r="G50" s="8">
        <f t="shared" si="27"/>
        <v>63.696172248803833</v>
      </c>
      <c r="H50" s="8">
        <f t="shared" si="27"/>
        <v>80.490196078431367</v>
      </c>
      <c r="I50" s="8">
        <f t="shared" si="27"/>
        <v>72.619891330025979</v>
      </c>
      <c r="J50" s="8">
        <f t="shared" si="27"/>
        <v>74.757729580064606</v>
      </c>
      <c r="K50" s="8">
        <f t="shared" si="27"/>
        <v>59.663641217298455</v>
      </c>
      <c r="L50" s="65">
        <f t="shared" si="27"/>
        <v>54.261862917398943</v>
      </c>
      <c r="M50" s="8">
        <f t="shared" si="27"/>
        <v>52.114275729512492</v>
      </c>
      <c r="N50" s="8">
        <f t="shared" si="27"/>
        <v>46.441549233359922</v>
      </c>
      <c r="O50" s="8">
        <f t="shared" si="27"/>
        <v>32.2719038993231</v>
      </c>
      <c r="P50" s="8">
        <f t="shared" si="27"/>
        <v>47.33530365144437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15.943679469924421</v>
      </c>
      <c r="F51" s="8">
        <f t="shared" si="27"/>
        <v>15.496075669148722</v>
      </c>
      <c r="G51" s="8">
        <f t="shared" si="27"/>
        <v>20.933014354066987</v>
      </c>
      <c r="H51" s="8">
        <f t="shared" si="27"/>
        <v>35.490196078431374</v>
      </c>
      <c r="I51" s="8">
        <f t="shared" si="27"/>
        <v>26.411528466808413</v>
      </c>
      <c r="J51" s="8">
        <f t="shared" si="27"/>
        <v>13.428703276419013</v>
      </c>
      <c r="K51" s="8">
        <f t="shared" si="27"/>
        <v>1.5572165865812422</v>
      </c>
      <c r="L51" s="65">
        <f t="shared" si="27"/>
        <v>1.2741652021089631</v>
      </c>
      <c r="M51" s="8">
        <f t="shared" si="27"/>
        <v>1.0920845710291804</v>
      </c>
      <c r="N51" s="8">
        <f t="shared" si="27"/>
        <v>0.66471683063015152</v>
      </c>
      <c r="O51" s="8">
        <f t="shared" si="27"/>
        <v>0.47668986557345788</v>
      </c>
      <c r="P51" s="8">
        <f t="shared" si="27"/>
        <v>0.71503479836018691</v>
      </c>
      <c r="Q51" s="8">
        <f t="shared" si="27"/>
        <v>0</v>
      </c>
      <c r="W51" s="64"/>
    </row>
    <row r="52" spans="1:23" s="8" customFormat="1">
      <c r="A52" s="42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10.813327346971537</v>
      </c>
      <c r="I52" s="8">
        <f t="shared" si="27"/>
        <v>37.69731992552687</v>
      </c>
      <c r="J52" s="8">
        <f t="shared" si="27"/>
        <v>84.680203045685289</v>
      </c>
      <c r="K52" s="8">
        <f t="shared" si="27"/>
        <v>81.881117636590147</v>
      </c>
      <c r="L52" s="8">
        <f t="shared" si="27"/>
        <v>59.390597539543059</v>
      </c>
      <c r="M52" s="8">
        <f t="shared" si="27"/>
        <v>48.96907216494845</v>
      </c>
      <c r="N52" s="8">
        <f t="shared" si="27"/>
        <v>31.153062128866438</v>
      </c>
      <c r="O52" s="8">
        <f t="shared" si="27"/>
        <v>18.20955286490609</v>
      </c>
      <c r="P52" s="8">
        <f t="shared" si="27"/>
        <v>27.457336257031177</v>
      </c>
      <c r="Q52" s="8">
        <f t="shared" si="27"/>
        <v>26.122604633425492</v>
      </c>
      <c r="W52" s="65"/>
    </row>
    <row r="53" spans="1:23" s="8" customFormat="1">
      <c r="D53" s="33" t="s">
        <v>220</v>
      </c>
      <c r="E53" s="8">
        <f>E49/E47</f>
        <v>0</v>
      </c>
      <c r="F53" s="8">
        <f t="shared" ref="F53:O53" si="28">F49/F47</f>
        <v>0</v>
      </c>
      <c r="G53" s="8">
        <f t="shared" si="28"/>
        <v>0</v>
      </c>
      <c r="H53" s="8">
        <f t="shared" si="28"/>
        <v>0.1343434091828376</v>
      </c>
      <c r="I53" s="8">
        <f t="shared" si="28"/>
        <v>0.51910460391917779</v>
      </c>
      <c r="J53" s="8">
        <f t="shared" si="28"/>
        <v>1.1327283950617284</v>
      </c>
      <c r="K53" s="8">
        <f t="shared" si="28"/>
        <v>1.372378821774795</v>
      </c>
      <c r="L53" s="8">
        <f t="shared" si="28"/>
        <v>1.0945182186234819</v>
      </c>
      <c r="M53" s="8">
        <f t="shared" si="28"/>
        <v>0.93964794635373006</v>
      </c>
      <c r="N53" s="8">
        <f t="shared" si="28"/>
        <v>0.67080152671755722</v>
      </c>
      <c r="O53" s="8">
        <f t="shared" si="28"/>
        <v>0.56425406203840478</v>
      </c>
      <c r="P53" s="8">
        <f>P49/P47</f>
        <v>0.58006042296072513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0">SUM(F49:G49)/SUM(F47:G47)</f>
        <v>0</v>
      </c>
      <c r="G54" s="130">
        <f t="shared" si="30"/>
        <v>7.554516365692443E-2</v>
      </c>
      <c r="H54" s="130">
        <f t="shared" si="30"/>
        <v>0.32036981884303101</v>
      </c>
      <c r="I54" s="130">
        <f t="shared" si="30"/>
        <v>0.83398282427107262</v>
      </c>
      <c r="J54" s="130">
        <f t="shared" si="30"/>
        <v>1.2412630867950016</v>
      </c>
      <c r="K54" s="130">
        <f t="shared" si="30"/>
        <v>1.2391653726708076</v>
      </c>
      <c r="L54" s="130">
        <f t="shared" si="30"/>
        <v>1.0184225700164744</v>
      </c>
      <c r="M54" s="130">
        <f t="shared" si="30"/>
        <v>0.81392235609103081</v>
      </c>
      <c r="N54" s="130">
        <f t="shared" si="30"/>
        <v>0.62898550724637681</v>
      </c>
      <c r="O54" s="130">
        <f t="shared" si="30"/>
        <v>0.57365269461077839</v>
      </c>
      <c r="P54" s="130">
        <f t="shared" si="30"/>
        <v>1.1319234642497482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3.0907662492878515E-2</v>
      </c>
      <c r="G55" s="130">
        <f t="shared" ref="G55:K55" si="31">(F50-G50)/F50</f>
        <v>-0.23394261171269487</v>
      </c>
      <c r="H55" s="130">
        <f t="shared" si="31"/>
        <v>-0.26365828960692239</v>
      </c>
      <c r="I55" s="130">
        <f t="shared" si="31"/>
        <v>9.7779669225012134E-2</v>
      </c>
      <c r="J55" s="130">
        <f t="shared" si="31"/>
        <v>-2.9438742070310695E-2</v>
      </c>
      <c r="K55" s="130">
        <f t="shared" si="31"/>
        <v>0.2019067251982361</v>
      </c>
      <c r="L55" s="130">
        <f>(K50-L50)/K50</f>
        <v>9.053718797057525E-2</v>
      </c>
      <c r="M55" s="130">
        <f t="shared" ref="M55:Q55" si="32">(L50-M50)/L50</f>
        <v>3.9578205988903339E-2</v>
      </c>
      <c r="N55" s="130">
        <f t="shared" si="32"/>
        <v>0.10885168059507515</v>
      </c>
      <c r="O55" s="130">
        <f t="shared" si="32"/>
        <v>0.30510707691591121</v>
      </c>
      <c r="P55" s="130">
        <f t="shared" si="32"/>
        <v>-0.46676514032496308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-0.19580432993429783</v>
      </c>
      <c r="G56" s="130">
        <f t="shared" ref="G56:P56" si="33">(F50-H50)/F50</f>
        <v>-0.5592818101899627</v>
      </c>
      <c r="H56" s="130">
        <f t="shared" si="33"/>
        <v>-0.14009820003571291</v>
      </c>
      <c r="I56" s="130">
        <f t="shared" si="33"/>
        <v>7.121943761673688E-2</v>
      </c>
      <c r="J56" s="130">
        <f t="shared" si="33"/>
        <v>0.17841186313329738</v>
      </c>
      <c r="K56" s="130">
        <f t="shared" si="33"/>
        <v>0.27416384603701538</v>
      </c>
      <c r="L56" s="130">
        <f t="shared" si="33"/>
        <v>0.12653209448432309</v>
      </c>
      <c r="M56" s="130">
        <f t="shared" si="33"/>
        <v>0.14412173234714828</v>
      </c>
      <c r="N56" s="130">
        <f t="shared" si="33"/>
        <v>0.38074733942723854</v>
      </c>
      <c r="O56" s="130">
        <f t="shared" si="33"/>
        <v>-1.924471583825731E-2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-0.51108805426932669</v>
      </c>
      <c r="G57" s="130">
        <f t="shared" ref="G57:O57" si="34">(F50-I50)/F50</f>
        <v>-0.40681575056101005</v>
      </c>
      <c r="H57" s="130">
        <f t="shared" si="34"/>
        <v>-0.17366125688138975</v>
      </c>
      <c r="I57" s="130">
        <f t="shared" si="34"/>
        <v>0.25874647939531759</v>
      </c>
      <c r="J57" s="130">
        <f t="shared" si="34"/>
        <v>0.25279614271519274</v>
      </c>
      <c r="K57" s="130">
        <f t="shared" si="34"/>
        <v>0.30289113885275576</v>
      </c>
      <c r="L57" s="130">
        <f t="shared" si="34"/>
        <v>0.22161054394556484</v>
      </c>
      <c r="M57" s="130">
        <f t="shared" si="34"/>
        <v>0.40525624878656374</v>
      </c>
      <c r="N57" s="130">
        <f t="shared" si="34"/>
        <v>9.1701784418386806E-2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-0.36333436415300474</v>
      </c>
      <c r="G58" s="130">
        <f t="shared" ref="G58:N58" si="35">(F50-J50)/F50</f>
        <v>-0.44823063658222612</v>
      </c>
      <c r="H58" s="130">
        <f t="shared" si="35"/>
        <v>6.3308843987577385E-2</v>
      </c>
      <c r="I58" s="130">
        <f t="shared" si="35"/>
        <v>0.32585748872415438</v>
      </c>
      <c r="J58" s="130">
        <f t="shared" si="35"/>
        <v>0.28236913089451399</v>
      </c>
      <c r="K58" s="130">
        <f t="shared" si="35"/>
        <v>0.37877260994635215</v>
      </c>
      <c r="L58" s="130">
        <f t="shared" si="35"/>
        <v>0.45910267558449969</v>
      </c>
      <c r="M58" s="130">
        <f t="shared" si="35"/>
        <v>0.12765059829402922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5.5902655316325225E-2</v>
      </c>
      <c r="G59" s="130">
        <f t="shared" si="36"/>
        <v>0.22850698992640692</v>
      </c>
      <c r="H59" s="130">
        <f t="shared" si="36"/>
        <v>0.59459796918149521</v>
      </c>
      <c r="I59" s="130">
        <f t="shared" si="36"/>
        <v>0.99449617079230257</v>
      </c>
      <c r="J59" s="130">
        <f t="shared" si="36"/>
        <v>1.1980719733079124</v>
      </c>
      <c r="K59" s="130">
        <f t="shared" si="36"/>
        <v>1.1443592464844787</v>
      </c>
      <c r="L59" s="130">
        <f t="shared" si="36"/>
        <v>0.91361622554660527</v>
      </c>
      <c r="M59" s="130">
        <f t="shared" si="36"/>
        <v>0.75599725839616172</v>
      </c>
      <c r="N59" s="130">
        <f t="shared" si="36"/>
        <v>0.61111111111111116</v>
      </c>
      <c r="O59" s="130">
        <f t="shared" si="36"/>
        <v>0.9017964071856287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"/>
  <sheetViews>
    <sheetView topLeftCell="A13" workbookViewId="0">
      <selection activeCell="L22" sqref="L22"/>
    </sheetView>
  </sheetViews>
  <sheetFormatPr defaultRowHeight="14.4"/>
  <cols>
    <col min="1" max="1" width="10.21875" customWidth="1"/>
    <col min="2" max="2" width="7.109375" customWidth="1"/>
    <col min="3" max="3" width="5.21875" customWidth="1"/>
    <col min="4" max="4" width="15.44140625" style="2" customWidth="1"/>
    <col min="5" max="17" width="7.6640625" customWidth="1"/>
  </cols>
  <sheetData>
    <row r="1" spans="1:33" s="30" customFormat="1">
      <c r="A1" s="46" t="str">
        <f>A11</f>
        <v>Deschutes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Deschutes</v>
      </c>
      <c r="B2">
        <f>K13</f>
        <v>2006</v>
      </c>
      <c r="C2" t="s">
        <v>50</v>
      </c>
      <c r="D2" s="48">
        <f>LOOKUP($B2,$E$13:$Q$13,$E$20:$Q$20)</f>
        <v>26.655007735252575</v>
      </c>
      <c r="E2" s="8">
        <f>LOOKUP($B2,$E$13:$Q$13,E$21:Q$21)</f>
        <v>1.3933895921237693</v>
      </c>
      <c r="F2" s="8">
        <f>LOOKUP($B2,$E$13:$Q$13,E$22:Q$22)</f>
        <v>1.3820884429580083</v>
      </c>
      <c r="G2" s="8">
        <f>LOOKUP($B2,$E$13:$Q$13,E$23:Q$23)</f>
        <v>0.12874025188116536</v>
      </c>
      <c r="H2" s="8">
        <f>LOOKUP($B2,$E$13:$Q$13,E$24:Q$24)</f>
        <v>0.24648222347857104</v>
      </c>
      <c r="I2" s="8">
        <f>LOOKUP($B2,$E$13:$Q$13,E$25:Q$25)</f>
        <v>9.4469359154162852E-2</v>
      </c>
      <c r="J2" s="8">
        <f>LOOKUP($B2,$E$13:$Q$13,E$26:Q$26)</f>
        <v>6.0840497041333104E-2</v>
      </c>
      <c r="K2" s="8">
        <f>LOOKUP($B2,$E$13:$Q$13,E$27:Q$27)</f>
        <v>1.2253345855834705</v>
      </c>
      <c r="L2" s="62" t="str">
        <f>A2</f>
        <v>Deschutes</v>
      </c>
      <c r="M2">
        <f>N13</f>
        <v>2009</v>
      </c>
      <c r="N2" t="s">
        <v>50</v>
      </c>
      <c r="O2" s="8">
        <f>LOOKUP($M2,$E$13:$Q$13,$E$20:$Q$20)</f>
        <v>15.854604139217923</v>
      </c>
      <c r="P2" s="8">
        <f>LOOKUP($M2,$E$13:$Q$13,E$21:Q$21)</f>
        <v>0.76887801895444818</v>
      </c>
      <c r="Q2" s="8">
        <f>LOOKUP($M2,$E$13:$Q$13,E$22:Q$22)</f>
        <v>0.71662293563821577</v>
      </c>
      <c r="R2" s="8">
        <f>LOOKUP($M2,$E$13:$Q$13,E$23:Q$23)</f>
        <v>-3.7137188512381791E-2</v>
      </c>
      <c r="S2" s="8">
        <f>LOOKUP($M2,$E$13:$Q$13,E$24:Q$24)</f>
        <v>-2.2939727519392463E-2</v>
      </c>
      <c r="T2" s="8">
        <f>LOOKUP($M2,$E$13:$Q$13,E$25:Q$25)</f>
        <v>-0.10138211310847296</v>
      </c>
      <c r="U2" s="8">
        <f>LOOKUP($M2,$E$13:$Q$13,E$26:Q$26)</f>
        <v>1</v>
      </c>
      <c r="V2" s="8">
        <f>LOOKUP($M2,$E$13:$Q$13,E$27:Q$27)</f>
        <v>0.66565992147387498</v>
      </c>
      <c r="W2" s="62" t="str">
        <f t="shared" ref="W2:W10" si="0">L2</f>
        <v>Deschutes</v>
      </c>
      <c r="X2">
        <f>H13</f>
        <v>2003</v>
      </c>
      <c r="Y2" t="s">
        <v>50</v>
      </c>
      <c r="Z2" s="8">
        <f>LOOKUP($X2,$E$13:$Q$13,$E$20:$Q$20)</f>
        <v>0.5040986757941337</v>
      </c>
      <c r="AA2" s="8">
        <f>LOOKUP($X2,$E$13:$Q$13,E$21:Q$21)</f>
        <v>2.5615343399233381E-2</v>
      </c>
      <c r="AB2" s="8">
        <f>LOOKUP($X2,$E$13:$Q$13,E$22:Q$22)</f>
        <v>7.6229800746704823E-2</v>
      </c>
      <c r="AC2" s="8">
        <f>LOOKUP($X2,$E$13:$Q$13,$E$23:$Q$23)</f>
        <v>-5.0704245743841872E-2</v>
      </c>
      <c r="AD2" s="8">
        <f>LOOKUP($X2,$E$13:$Q$13,$E$24:$Q$24)</f>
        <v>-0.30689196668867114</v>
      </c>
      <c r="AE2" s="8">
        <f>LOOKUP($X2,$E$13:$Q$13,$E$25:$Q$25)</f>
        <v>-0.17225937154633791</v>
      </c>
      <c r="AF2" s="8">
        <f>LOOKUP($X2,$E$13:$Q$13,$E$26:$Q$26)</f>
        <v>-2.1342404783405752E-2</v>
      </c>
      <c r="AG2" s="8">
        <f>LOOKUP($X2,$E$13:$Q$13,$E$27:$Q$27)</f>
        <v>0.40298039105033051</v>
      </c>
    </row>
    <row r="3" spans="1:33">
      <c r="A3" s="3" t="str">
        <f t="shared" ref="A3:A10" si="1">A2</f>
        <v>Deschutes</v>
      </c>
      <c r="B3">
        <f>K13</f>
        <v>2006</v>
      </c>
      <c r="C3" t="s">
        <v>51</v>
      </c>
      <c r="D3" s="48">
        <f>LOOKUP($B3,$E$13:$Q$13,$E$37:$Q$37)</f>
        <v>6.593125714670073</v>
      </c>
      <c r="E3" s="8">
        <f>LOOKUP($B3,$E$13:$Q$13,$E$38:$Q$38)</f>
        <v>0.29929770992366406</v>
      </c>
      <c r="F3" s="8">
        <f>LOOKUP($B3,$E$13:$Q$13,$E$39:$Q$39)</f>
        <v>0.28803492088237576</v>
      </c>
      <c r="G3" s="8">
        <f>LOOKUP($B3,$E$13:$Q$13,$E$40:$Q$40)</f>
        <v>-4.2014474650627104E-2</v>
      </c>
      <c r="H3" s="8">
        <f>LOOKUP($B3,$E$13:$Q$13,$E$41:$Q$41)</f>
        <v>3.1930001056553234E-2</v>
      </c>
      <c r="I3" s="8">
        <f>LOOKUP($B3,$E$13:$Q$13,$E$42:$Q$42)</f>
        <v>1.2140728123881794E-2</v>
      </c>
      <c r="J3" s="8">
        <f>LOOKUP($B3,$E$13:$Q$13,$E$43:$Q$43)</f>
        <v>6.7687224349957484E-2</v>
      </c>
      <c r="K3" s="8">
        <f>LOOKUP($B3,$E$13:$Q$13,$E$44:$Q$44)</f>
        <v>0.25695009527733426</v>
      </c>
      <c r="L3" s="62" t="str">
        <f t="shared" ref="L3:L10" si="2">A3</f>
        <v>Deschutes</v>
      </c>
      <c r="M3">
        <f>M2</f>
        <v>2009</v>
      </c>
      <c r="N3" t="s">
        <v>51</v>
      </c>
      <c r="O3" s="8">
        <f>LOOKUP($M3,$E$13:$Q$13,$E$37:$Q$37)</f>
        <v>4.5451966538274844</v>
      </c>
      <c r="P3" s="8">
        <f>LOOKUP($M3,$E$13:$Q$13,$E$38:$Q$38)</f>
        <v>0.23060930753238446</v>
      </c>
      <c r="Q3" s="8">
        <f>LOOKUP($M3,$E$13:$Q$13,$E$39:$Q$39)</f>
        <v>0.26448712709440131</v>
      </c>
      <c r="R3" s="8">
        <f>LOOKUP($M3,$E$13:$Q$13,$E$40:$Q$40)</f>
        <v>5.6229159160072616E-2</v>
      </c>
      <c r="S3" s="8">
        <f>LOOKUP($M3,$E$13:$Q$13,$E$41:$Q$41)</f>
        <v>9.2002698018071871E-2</v>
      </c>
      <c r="T3" s="8">
        <f>LOOKUP($M3,$E$13:$Q$13,$E$42:$Q$42)</f>
        <v>3.9483964068598942E-2</v>
      </c>
      <c r="U3" s="8">
        <f>LOOKUP($M3,$E$13:$Q$13,$E$43:$Q$43)</f>
        <v>1</v>
      </c>
      <c r="V3" s="8">
        <f>LOOKUP($M3,$E$13:$Q$13,$E$44:$Q$44)</f>
        <v>0.2898238431288046</v>
      </c>
      <c r="W3" s="62" t="str">
        <f t="shared" si="0"/>
        <v>Deschutes</v>
      </c>
      <c r="X3">
        <f>X2</f>
        <v>2003</v>
      </c>
      <c r="Y3" t="s">
        <v>51</v>
      </c>
      <c r="Z3" s="8">
        <f>LOOKUP($X3,$E$13:$Q$13,$E$37:$Q$37)</f>
        <v>0.3767189028784117</v>
      </c>
      <c r="AA3" s="8">
        <f>LOOKUP($X3,$E$13:$Q$13,$E$38:$Q$38)</f>
        <v>1.9417314451192491E-2</v>
      </c>
      <c r="AB3" s="8">
        <f>LOOKUP($X3,$E$13:$Q$13,$E$39:$Q$39)</f>
        <v>5.1510916691400628E-2</v>
      </c>
      <c r="AC3" s="8">
        <f>LOOKUP($X3,$E$13:$Q$13,$E$40:$Q$40)</f>
        <v>3.2500860732170164E-2</v>
      </c>
      <c r="AD3" s="8">
        <f>LOOKUP($X3,$E$13:$Q$13,$E$41:$Q$41)</f>
        <v>5.7907542088627847E-2</v>
      </c>
      <c r="AE3" s="8">
        <f>LOOKUP($X3,$E$13:$Q$13,$E$42:$Q$42)</f>
        <v>-5.4232861728749443E-2</v>
      </c>
      <c r="AF3" s="8">
        <f>LOOKUP($X3,$E$13:$Q$13,$E$43:$Q$43)</f>
        <v>-9.8525901573710051E-2</v>
      </c>
      <c r="AG3" s="8">
        <f>LOOKUP($X3,$E$13:$Q$13,$E$44:$Q$44)</f>
        <v>0.13269983071030189</v>
      </c>
    </row>
    <row r="4" spans="1:33">
      <c r="A4" s="3" t="str">
        <f t="shared" si="1"/>
        <v>Deschutes</v>
      </c>
      <c r="B4">
        <f>K13</f>
        <v>2006</v>
      </c>
      <c r="C4" t="s">
        <v>30</v>
      </c>
      <c r="D4" s="48">
        <f>LOOKUP($B4,$E$13:$Q$13,$E$52:$Q$52)</f>
        <v>33.248133449922648</v>
      </c>
      <c r="E4" s="8">
        <f>LOOKUP($B4,$E$13:$Q$13,$E$53:$Q$53)</f>
        <v>0.80781173394345485</v>
      </c>
      <c r="F4" s="8">
        <f>LOOKUP($B4,$E$13:$Q$13,$E$54:$Q$54)</f>
        <v>0.78718263891832319</v>
      </c>
      <c r="G4" s="8">
        <f>LOOKUP($B4,$E$13:$Q$13,$E$55:$Q$55)</f>
        <v>4.4979085615364289E-2</v>
      </c>
      <c r="H4" s="8">
        <f>LOOKUP($B4,$E$13:$Q$13,$E$56:$Q$56)</f>
        <v>0.14123685346744133</v>
      </c>
      <c r="I4" s="8">
        <f>LOOKUP($B4,$E$13:$Q$13,$E$57:$Q$57)</f>
        <v>5.4084285825728766E-2</v>
      </c>
      <c r="J4" s="8">
        <f>LOOKUP($B4,$E$13:$Q$13,$E$58:$Q$58)</f>
        <v>6.4199056280790007E-2</v>
      </c>
      <c r="K4" s="8">
        <f>LOOKUP($B4,$E$13:$Q$13,$E$59:$Q$59)</f>
        <v>0.70951636353660874</v>
      </c>
      <c r="L4" s="62" t="str">
        <f t="shared" si="2"/>
        <v>Deschutes</v>
      </c>
      <c r="M4">
        <f>M3</f>
        <v>2009</v>
      </c>
      <c r="N4" t="s">
        <v>30</v>
      </c>
      <c r="O4" s="8">
        <f>LOOKUP($M4,$E$13:$Q$13,$E$52:$Q$52)</f>
        <v>20.399800793045408</v>
      </c>
      <c r="P4" s="8">
        <f>LOOKUP($M4,$E$13:$Q$13,$E$53:$Q$53)</f>
        <v>0.50582258694802662</v>
      </c>
      <c r="Q4" s="8">
        <f>LOOKUP($M4,$E$13:$Q$13,$E$54:$Q$54)</f>
        <v>0.49704282935736116</v>
      </c>
      <c r="R4" s="8">
        <f>LOOKUP(M4,$E$13:$Q$13,$E$55:$Q$55)</f>
        <v>1.0693099082184968E-2</v>
      </c>
      <c r="S4" s="8">
        <f>LOOKUP(M4,$E$13:$Q$13,$E$56:$Q$56)</f>
        <v>3.5943686122972454E-2</v>
      </c>
      <c r="T4" s="8">
        <f>LOOKUP(M4,$E$13:$Q$13,$E$57:$Q$57)</f>
        <v>-2.9218371549954412E-2</v>
      </c>
      <c r="U4" s="8">
        <f>LOOKUP(M4,$E$13:$Q$13,$E$58:$Q$58)</f>
        <v>1</v>
      </c>
      <c r="V4" s="8">
        <f>LOOKUP(M4,$E$13:$Q$13,$E$59:$Q$59)</f>
        <v>0.48411356007182077</v>
      </c>
      <c r="W4" s="62" t="str">
        <f t="shared" si="0"/>
        <v>Deschutes</v>
      </c>
      <c r="X4">
        <f>X3</f>
        <v>2003</v>
      </c>
      <c r="Y4" t="s">
        <v>30</v>
      </c>
      <c r="Z4" s="8">
        <f>LOOKUP($X4,$E$13:$Q$13,$E$52:$Q$52)</f>
        <v>0.88081757867254529</v>
      </c>
      <c r="AA4" s="8">
        <f>LOOKUP(X4,$E$13:$Q$13,$E$53:$Q$53)</f>
        <v>2.2538403424830017E-2</v>
      </c>
      <c r="AB4" s="8">
        <f>LOOKUP($X4,$E$13:$Q$13,$E$54:$Q$54)</f>
        <v>6.4763004039846431E-2</v>
      </c>
      <c r="AC4" s="8">
        <f>LOOKUP($X4,$E$13:$Q$13,$E$55:$Q$55)</f>
        <v>-7.6824520953325702E-3</v>
      </c>
      <c r="AD4" s="8">
        <f>LOOKUP($X4,$E$13:$Q$13,$E$56:$Q$56)</f>
        <v>-0.11826977924853875</v>
      </c>
      <c r="AE4" s="8">
        <f>LOOKUP($X4,$E$13:$Q$13,$E$57:$Q$57)</f>
        <v>-0.11123292298467483</v>
      </c>
      <c r="AF4" s="8">
        <f>LOOKUP($X4,$E$13:$Q$13,$E$58:$Q$58)</f>
        <v>-6.1250682203135634E-2</v>
      </c>
      <c r="AG4" s="8">
        <f>LOOKUP($X4,$E$13:$Q$13,$E$59:$Q$59)</f>
        <v>0.27501824190917673</v>
      </c>
    </row>
    <row r="5" spans="1:33">
      <c r="A5" s="3" t="str">
        <f t="shared" si="1"/>
        <v>Deschutes</v>
      </c>
      <c r="B5">
        <f>L13</f>
        <v>2007</v>
      </c>
      <c r="C5" t="str">
        <f t="shared" ref="C5:C10" si="3">C2</f>
        <v>cat</v>
      </c>
      <c r="D5" s="48">
        <f>LOOKUP($B5,$E$13:$Q$13,$E$20:$Q$20)</f>
        <v>22.656367132753171</v>
      </c>
      <c r="E5" s="8">
        <f>LOOKUP($B5,$E$13:$Q$13,E$21:Q$21)</f>
        <v>1.3694247438928291</v>
      </c>
      <c r="F5" s="8">
        <f>LOOKUP($B5,$E$13:$Q$13,E$22:Q$22)</f>
        <v>1.1410997532604865</v>
      </c>
      <c r="G5" s="8">
        <f>LOOKUP($B5,$E$13:$Q$13,E$23:Q$23)</f>
        <v>0.1351399187803938</v>
      </c>
      <c r="H5" s="8">
        <f>LOOKUP($B5,$E$13:$Q$13,E$24:Q$24)</f>
        <v>-3.9334874359796747E-2</v>
      </c>
      <c r="I5" s="8">
        <f>LOOKUP($B5,$E$13:$Q$13,E$25:Q$25)</f>
        <v>-7.7932849516389166E-2</v>
      </c>
      <c r="J5" s="8">
        <f>LOOKUP($B5,$E$13:$Q$13,E$26:Q$26)</f>
        <v>-6.317693317901249E-2</v>
      </c>
      <c r="K5" s="8">
        <f>LOOKUP($B5,$E$13:$Q$13,F$27:R$27)</f>
        <v>0.79479979199167972</v>
      </c>
      <c r="L5" s="62" t="str">
        <f t="shared" si="2"/>
        <v>Deschutes</v>
      </c>
      <c r="M5">
        <f>O13</f>
        <v>2010</v>
      </c>
      <c r="N5" t="str">
        <f t="shared" ref="N5:N10" si="4">N2</f>
        <v>cat</v>
      </c>
      <c r="O5" s="8">
        <f>LOOKUP($M5,$E$13:$Q$13,$E$20:$Q$20)</f>
        <v>13.491152770821579</v>
      </c>
      <c r="P5" s="8">
        <f ca="1">LOOKUP($M5,$E$13:$Q$13,E$21:Y$21)</f>
        <v>0.66334164588528677</v>
      </c>
      <c r="Q5" s="8">
        <f>LOOKUP($M5,$E$13:$Q$13,E$22:Q$22)</f>
        <v>0.61498048634043834</v>
      </c>
      <c r="R5" s="8">
        <f>LOOKUP($M5,$E$13:$Q$13,E$23:Q$23)</f>
        <v>1.3689086796080914E-2</v>
      </c>
      <c r="S5" s="8">
        <f>LOOKUP($M5,$E$13:$Q$13,E$24:Q$24)</f>
        <v>-6.1944480737635983E-2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0.89147403182227558</v>
      </c>
      <c r="W5" s="62" t="str">
        <f t="shared" si="0"/>
        <v>Deschutes</v>
      </c>
      <c r="X5">
        <f>I13</f>
        <v>2004</v>
      </c>
      <c r="Y5" t="str">
        <f t="shared" ref="Y5:Y10" si="5">Y2</f>
        <v>cat</v>
      </c>
      <c r="Z5" s="8">
        <f>LOOKUP($X5,$E$13:$Q$13,$E$20:$Q$20)</f>
        <v>2.8266706443914082</v>
      </c>
      <c r="AA5" s="8">
        <f>LOOKUP($X5,$E$13:$Q$13,E$21:Q$21)</f>
        <v>0.11547836684948203</v>
      </c>
      <c r="AB5" s="8">
        <f>LOOKUP($X5,$E$13:$Q$13,E$22:Q$22)</f>
        <v>0.55358318958758046</v>
      </c>
      <c r="AC5" s="8">
        <f>LOOKUP($X5,$E$13:$Q$13,$E$23:$Q$23)</f>
        <v>-0.24382476989370325</v>
      </c>
      <c r="AD5" s="8">
        <f>LOOKUP($X5,$E$13:$Q$13,$E$24:$Q$24)</f>
        <v>-0.11568919255336366</v>
      </c>
      <c r="AE5" s="8">
        <f>LOOKUP($X5,$E$13:$Q$13,$E$25:$Q$25)</f>
        <v>2.7944915117050394E-2</v>
      </c>
      <c r="AF5" s="8">
        <f>LOOKUP($X5,$E$13:$Q$13,$E$26:$Q$26)</f>
        <v>0.159308360338201</v>
      </c>
      <c r="AG5" s="8">
        <f>LOOKUP($X5,$E$13:$Q$13,$E$27:$Q$27)</f>
        <v>0.81260167010085671</v>
      </c>
    </row>
    <row r="6" spans="1:33">
      <c r="A6" s="3" t="str">
        <f t="shared" si="1"/>
        <v>Deschutes</v>
      </c>
      <c r="B6">
        <f>B5</f>
        <v>2007</v>
      </c>
      <c r="C6" t="str">
        <f t="shared" si="3"/>
        <v>dog</v>
      </c>
      <c r="D6" s="48">
        <f>LOOKUP($B6,$E$13:$Q$13,$E$37:$Q$37)</f>
        <v>5.6543137446628187</v>
      </c>
      <c r="E6" s="8">
        <f>LOOKUP($B6,$E$13:$Q$13,$E$38:$Q$38)</f>
        <v>0.27628603280777181</v>
      </c>
      <c r="F6" s="8">
        <f>LOOKUP($B6,$E$13:$Q$13,$E$39:$Q$39)</f>
        <v>0.23539286546980642</v>
      </c>
      <c r="G6" s="8">
        <f>LOOKUP($B6,$E$13:$Q$13,$E$40:$Q$40)</f>
        <v>7.0963002440031245E-2</v>
      </c>
      <c r="H6" s="8">
        <f>LOOKUP($B6,$E$13:$Q$13,$E$41:$Q$41)</f>
        <v>5.1971641557730167E-2</v>
      </c>
      <c r="I6" s="8">
        <f>LOOKUP($B6,$E$13:$Q$13,$E$42:$Q$42)</f>
        <v>0.10527847901284293</v>
      </c>
      <c r="J6" s="8">
        <f>LOOKUP($B6,$E$13:$Q$13,$E$43:$Q$43)</f>
        <v>0.13919280833206271</v>
      </c>
      <c r="K6" s="8">
        <f>LOOKUP($B6,$E$13:$Q$13,$E$44:$Q$44)</f>
        <v>0.23382845188284515</v>
      </c>
      <c r="L6" s="62" t="str">
        <f t="shared" si="2"/>
        <v>Deschutes</v>
      </c>
      <c r="M6">
        <f>M5</f>
        <v>2010</v>
      </c>
      <c r="N6" t="str">
        <f t="shared" si="4"/>
        <v>dog</v>
      </c>
      <c r="O6" s="8">
        <f>LOOKUP($M6,$E$13:$Q$13,$E$37:$Q$37)</f>
        <v>5.6868252046179304</v>
      </c>
      <c r="P6" s="8">
        <f>LOOKUP($M6,$E$13:$Q$13,$E$38:$Q$38)</f>
        <v>0.29989969909729186</v>
      </c>
      <c r="Q6" s="8">
        <f>LOOKUP($M6,$E$13:$Q$13,$E$39:$Q$39)</f>
        <v>0.3199025182778229</v>
      </c>
      <c r="R6" s="8">
        <f>LOOKUP($M6,$E$13:$Q$13,$E$40:$Q$40)</f>
        <v>3.7904899484033534E-2</v>
      </c>
      <c r="S6" s="8">
        <f>LOOKUP($M6,$E$13:$Q$13,$E$41:$Q$41)</f>
        <v>-1.7742861261289822E-2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0.46774979691307877</v>
      </c>
      <c r="W6" s="62" t="str">
        <f t="shared" si="0"/>
        <v>Deschutes</v>
      </c>
      <c r="X6">
        <f>X5</f>
        <v>2004</v>
      </c>
      <c r="Y6" t="str">
        <f t="shared" si="5"/>
        <v>dog</v>
      </c>
      <c r="Z6" s="8">
        <f>LOOKUP($X6,$E$13:$Q$13,$E$37:$Q$37)</f>
        <v>1.5736873508353222</v>
      </c>
      <c r="AA6" s="8">
        <f>LOOKUP($X6,$E$13:$Q$13,$E$38:$Q$38)</f>
        <v>8.3300434267666798E-2</v>
      </c>
      <c r="AB6" s="8">
        <f>LOOKUP($X6,$E$13:$Q$13,$E$39:$Q$39)</f>
        <v>0.18425539633593319</v>
      </c>
      <c r="AC6" s="8">
        <f>LOOKUP($X6,$E$13:$Q$13,$E$40:$Q$40)</f>
        <v>2.6260159131184957E-2</v>
      </c>
      <c r="AD6" s="8">
        <f>LOOKUP($X6,$E$13:$Q$13,$E$41:$Q$41)</f>
        <v>-8.9647338111904382E-2</v>
      </c>
      <c r="AE6" s="8">
        <f>LOOKUP($X6,$E$13:$Q$13,$E$42:$Q$42)</f>
        <v>-0.13542829857713029</v>
      </c>
      <c r="AF6" s="8">
        <f>LOOKUP($X6,$E$13:$Q$13,$E$43:$Q$43)</f>
        <v>-5.4854897454720858E-2</v>
      </c>
      <c r="AG6" s="8">
        <f>LOOKUP($X6,$E$13:$Q$13,$E$44:$Q$44)</f>
        <v>0.22712790168411465</v>
      </c>
    </row>
    <row r="7" spans="1:33">
      <c r="A7" s="3" t="str">
        <f t="shared" si="1"/>
        <v>Deschutes</v>
      </c>
      <c r="B7">
        <f>B6</f>
        <v>2007</v>
      </c>
      <c r="C7" t="str">
        <f t="shared" si="3"/>
        <v>total</v>
      </c>
      <c r="D7" s="48">
        <f>LOOKUP($B7,$E$13:$Q$13,$E$52:$Q$52)</f>
        <v>28.31068087741599</v>
      </c>
      <c r="E7" s="8">
        <f>LOOKUP($B7,$E$13:$Q$13,$E$53:$Q$53)</f>
        <v>0.76494936151475124</v>
      </c>
      <c r="F7" s="8">
        <f>LOOKUP($B7,$E$13:$Q$13,$E$54:$Q$54)</f>
        <v>0.65983894280404709</v>
      </c>
      <c r="G7" s="8">
        <f>LOOKUP($B7,$E$13:$Q$13,$E$55:$Q$55)</f>
        <v>0.10079126687408765</v>
      </c>
      <c r="H7" s="8">
        <f>LOOKUP($B7,$E$13:$Q$13,$E$56:$Q$56)</f>
        <v>9.5340322638184146E-3</v>
      </c>
      <c r="I7" s="8">
        <f>LOOKUP($B7,$E$13:$Q$13,$E$57:$Q$57)</f>
        <v>2.0125182994353622E-2</v>
      </c>
      <c r="J7" s="8">
        <f>LOOKUP($B7,$E$13:$Q$13,$E$58:$Q$58)</f>
        <v>4.513503012361389E-2</v>
      </c>
      <c r="K7" s="8">
        <f>LOOKUP($B7,$E$13:$Q$13,$E$59:$Q$59)</f>
        <v>0.6065928127533099</v>
      </c>
      <c r="L7" s="62" t="str">
        <f t="shared" si="2"/>
        <v>Deschutes</v>
      </c>
      <c r="M7">
        <f>M6</f>
        <v>2010</v>
      </c>
      <c r="N7" t="str">
        <f t="shared" si="4"/>
        <v>total</v>
      </c>
      <c r="O7" s="8">
        <f>LOOKUP($M7,$E$13:$Q$13,$E$52:$Q$52)</f>
        <v>19.177977975439511</v>
      </c>
      <c r="P7" s="8">
        <f>LOOKUP($M7,$E$13:$Q$13,$E$53:$Q$53)</f>
        <v>0.48798193256976929</v>
      </c>
      <c r="Q7" s="8">
        <f>LOOKUP($M7,$E$13:$Q$13,$E$54:$Q$54)</f>
        <v>0.47327767808379495</v>
      </c>
      <c r="R7" s="8">
        <f>LOOKUP($M7,$E$13:$Q$13,$E$55:$Q$55)</f>
        <v>2.5523512488755132E-2</v>
      </c>
      <c r="S7" s="8">
        <f>LOOKUP($M7,$E$13:$Q$13,$E$56:$Q$56)</f>
        <v>-4.0342860840364196E-2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0.68799250994772565</v>
      </c>
      <c r="W7" s="62" t="str">
        <f t="shared" si="0"/>
        <v>Deschutes</v>
      </c>
      <c r="X7">
        <f>X6</f>
        <v>2004</v>
      </c>
      <c r="Y7" t="str">
        <f t="shared" si="5"/>
        <v>total</v>
      </c>
      <c r="Z7" s="8">
        <f>LOOKUP($X7,$E$13:$Q$13,$E$52:$Q$52)</f>
        <v>4.4003579952267309</v>
      </c>
      <c r="AA7" s="8">
        <f>LOOKUP($X7,$E$13:$Q$13,$E$53:$Q$53)</f>
        <v>0.10146173688736028</v>
      </c>
      <c r="AB7" s="8">
        <f>LOOKUP($X7,$E$13:$Q$13,$E$54:$Q$54)</f>
        <v>0.38233809924306139</v>
      </c>
      <c r="AC7" s="8">
        <f>LOOKUP($X7,$E$13:$Q$13,$E$55:$Q$55)</f>
        <v>-0.10974422242171186</v>
      </c>
      <c r="AD7" s="8">
        <f>LOOKUP($X7,$E$13:$Q$13,$E$56:$Q$56)</f>
        <v>-0.10276101431956443</v>
      </c>
      <c r="AE7" s="8">
        <f>LOOKUP($X7,$E$13:$Q$13,$E$57:$Q$57)</f>
        <v>-5.3159832243198771E-2</v>
      </c>
      <c r="AF7" s="8">
        <f>LOOKUP($X7,$E$13:$Q$13,$E$58:$Q$58)</f>
        <v>5.2989481469494858E-2</v>
      </c>
      <c r="AG7" s="8">
        <f>LOOKUP($X7,$E$13:$Q$13,$E$59:$Q$59)</f>
        <v>0.52690321505913706</v>
      </c>
    </row>
    <row r="8" spans="1:33">
      <c r="A8" s="3" t="str">
        <f t="shared" si="1"/>
        <v>Deschutes</v>
      </c>
      <c r="B8">
        <f>M13</f>
        <v>2008</v>
      </c>
      <c r="C8" t="str">
        <f t="shared" si="3"/>
        <v>cat</v>
      </c>
      <c r="D8" s="48">
        <f>LOOKUP($B8,$E$13:$Q$13,$E$20:$Q$20)</f>
        <v>19.013504089266469</v>
      </c>
      <c r="E8" s="8">
        <f>LOOKUP($B8,$E$13:$Q$13,E$21:Q$21)</f>
        <v>0.95631377551020413</v>
      </c>
      <c r="F8" s="8">
        <f>LOOKUP($B8,$E$13:$Q$13,E$22:Q$22)</f>
        <v>0.86062119556734817</v>
      </c>
      <c r="G8" s="8">
        <f>LOOKUP($B8,$E$13:$Q$13,E$23:Q$23)</f>
        <v>-0.20173759539710764</v>
      </c>
      <c r="H8" s="8">
        <f>LOOKUP($B8,$E$13:$Q$13,E$24:Q$24)</f>
        <v>-0.24636675101978642</v>
      </c>
      <c r="I8" s="8">
        <f>LOOKUP($B8,$E$13:$Q$13,E$25:Q$25)</f>
        <v>-0.22930512838532718</v>
      </c>
      <c r="J8" s="8">
        <f>LOOKUP($B8,$E$13:$Q$13,E$26:Q$26)</f>
        <v>-0.32357229222036155</v>
      </c>
      <c r="K8" s="8">
        <f>LOOKUP($B8,$E$13:$Q$13,E$27:Q$27)</f>
        <v>0.79479979199167972</v>
      </c>
      <c r="L8" s="62" t="str">
        <f t="shared" si="2"/>
        <v>Deschutes</v>
      </c>
      <c r="M8">
        <f>P13</f>
        <v>2011</v>
      </c>
      <c r="N8" t="str">
        <f t="shared" si="4"/>
        <v>cat</v>
      </c>
      <c r="O8" s="8">
        <f>LOOKUP($M8,$E$13:$Q$13,$E$20:$Q$20)</f>
        <v>12.483120209467899</v>
      </c>
      <c r="P8" s="8">
        <f>LOOKUP($M8,$E$13:$Q$13,E$21:Q$21)</f>
        <v>0.57006369426751591</v>
      </c>
      <c r="Q8" s="8">
        <f>LOOKUP($M8,$E$13:$Q$13,E$22:Q$22)</f>
        <v>1.1033584250144759</v>
      </c>
      <c r="R8" s="8">
        <f>LOOKUP($M8,$E$13:$Q$13,E$23:Q$23)</f>
        <v>-7.6683291770573481E-2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Deschutes</v>
      </c>
      <c r="X8">
        <f>J13</f>
        <v>2005</v>
      </c>
      <c r="Y8" t="str">
        <f t="shared" si="5"/>
        <v>cat</v>
      </c>
      <c r="Z8" s="8">
        <f>LOOKUP($X8,$E$13:$Q$13,$E$20:$Q$20)</f>
        <v>22.354960911451315</v>
      </c>
      <c r="AA8" s="8">
        <f>LOOKUP($X8,$E$13:$Q$13,E$21:Q$21)</f>
        <v>1.0181583198707593</v>
      </c>
      <c r="AB8" s="8">
        <f>LOOKUP($X8,$E$13:$Q$13,E$22:Q$22)</f>
        <v>1.1978447550092608</v>
      </c>
      <c r="AC8" s="8">
        <f>LOOKUP($X8,$E$13:$Q$13,$E$23:$Q$23)</f>
        <v>0.10301738672666086</v>
      </c>
      <c r="AD8" s="8">
        <f>LOOKUP($X8,$E$13:$Q$13,$E$24:$Q$24)</f>
        <v>0.2184951542924965</v>
      </c>
      <c r="AE8" s="8">
        <f>LOOKUP($X8,$E$13:$Q$13,$E$25:$Q$25)</f>
        <v>0.32410765566789274</v>
      </c>
      <c r="AF8" s="8">
        <f>LOOKUP($X8,$E$13:$Q$13,$E$26:$Q$26)</f>
        <v>0.18775475937501948</v>
      </c>
      <c r="AG8" s="8">
        <f>LOOKUP($X8,$E$13:$Q$13,$E$27:$Q$27)</f>
        <v>1.2492155243600331</v>
      </c>
    </row>
    <row r="9" spans="1:33">
      <c r="A9" s="3" t="str">
        <f t="shared" si="1"/>
        <v>Deschutes</v>
      </c>
      <c r="B9">
        <f>B8</f>
        <v>2008</v>
      </c>
      <c r="C9" t="str">
        <f t="shared" si="3"/>
        <v>dog</v>
      </c>
      <c r="D9" s="48">
        <f>LOOKUP($B9,$E$13:$Q$13,$E$37:$Q$37)</f>
        <v>4.1019463640398151</v>
      </c>
      <c r="E9" s="8">
        <f>LOOKUP($B9,$E$13:$Q$13,$E$38:$Q$38)</f>
        <v>0.19641772920461445</v>
      </c>
      <c r="F9" s="8">
        <f>LOOKUP($B9,$E$13:$Q$13,$E$39:$Q$39)</f>
        <v>0.2130675181060665</v>
      </c>
      <c r="G9" s="8">
        <f>LOOKUP($B9,$E$13:$Q$13,$E$40:$Q$40)</f>
        <v>-2.0441985552976008E-2</v>
      </c>
      <c r="H9" s="8">
        <f>LOOKUP($B9,$E$13:$Q$13,$E$41:$Q$41)</f>
        <v>3.6936609266302801E-2</v>
      </c>
      <c r="I9" s="8">
        <f>LOOKUP($B9,$E$13:$Q$13,$E$42:$Q$42)</f>
        <v>7.3441430288816112E-2</v>
      </c>
      <c r="J9" s="8">
        <f>LOOKUP($B9,$E$13:$Q$13,$E$43:$Q$43)</f>
        <v>1.9849109138687461E-2</v>
      </c>
      <c r="K9" s="8">
        <f>LOOKUP($B9,$E$13:$Q$13,$E$44:$Q$44)</f>
        <v>0.24066301864739945</v>
      </c>
      <c r="L9" s="62" t="str">
        <f t="shared" si="2"/>
        <v>Deschutes</v>
      </c>
      <c r="M9">
        <f>M8</f>
        <v>2011</v>
      </c>
      <c r="N9" t="str">
        <f t="shared" si="4"/>
        <v>dog</v>
      </c>
      <c r="O9" s="8">
        <f>LOOKUP($M9,$E$13:$Q$13,$E$37:$Q$37)</f>
        <v>6.7962950048499673</v>
      </c>
      <c r="P9" s="8">
        <f>LOOKUP($M9,$E$13:$Q$13,$E$38:$Q$38)</f>
        <v>0.33881163084702909</v>
      </c>
      <c r="Q9" s="8">
        <f>LOOKUP($M9,$E$13:$Q$13,$E$39:$Q$39)</f>
        <v>0.62642225031605558</v>
      </c>
      <c r="R9" s="8">
        <f>LOOKUP($M9,$E$13:$Q$13,$E$40:$Q$40)</f>
        <v>-5.7840187228351707E-2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Deschutes</v>
      </c>
      <c r="X9">
        <f>X8</f>
        <v>2005</v>
      </c>
      <c r="Y9" t="str">
        <f t="shared" si="5"/>
        <v>dog</v>
      </c>
      <c r="Z9" s="8">
        <f>LOOKUP($X9,$E$13:$Q$13,$E$37:$Q$37)</f>
        <v>5.7093401058441264</v>
      </c>
      <c r="AA9" s="8">
        <f>LOOKUP($X9,$E$13:$Q$13,$E$38:$Q$38)</f>
        <v>0.27006711409395961</v>
      </c>
      <c r="AB9" s="8">
        <f>LOOKUP($X9,$E$13:$Q$13,$E$39:$Q$39)</f>
        <v>0.28537170263788963</v>
      </c>
      <c r="AC9" s="8">
        <f>LOOKUP($X9,$E$13:$Q$13,$E$40:$Q$40)</f>
        <v>-0.11903333146939062</v>
      </c>
      <c r="AD9" s="8">
        <f>LOOKUP($X9,$E$13:$Q$13,$E$41:$Q$41)</f>
        <v>-0.16604892900761814</v>
      </c>
      <c r="AE9" s="8">
        <f>LOOKUP($X9,$E$13:$Q$13,$E$42:$Q$42)</f>
        <v>-8.3302596013254696E-2</v>
      </c>
      <c r="AF9" s="8">
        <f>LOOKUP($X9,$E$13:$Q$13,$E$43:$Q$43)</f>
        <v>-0.10544745203045905</v>
      </c>
      <c r="AG9" s="8">
        <f>LOOKUP($X9,$E$13:$Q$13,$E$44:$Q$44)</f>
        <v>0.28233540901591347</v>
      </c>
    </row>
    <row r="10" spans="1:33">
      <c r="A10" s="3" t="str">
        <f t="shared" si="1"/>
        <v>Deschutes</v>
      </c>
      <c r="B10">
        <f>B9</f>
        <v>2008</v>
      </c>
      <c r="C10" t="str">
        <f t="shared" si="3"/>
        <v>total</v>
      </c>
      <c r="D10" s="48">
        <f>LOOKUP($B10,$E$13:$Q$13,$E$52:$Q$52)</f>
        <v>23.115450453306284</v>
      </c>
      <c r="E10" s="8">
        <f>LOOKUP($B10,$E$13:$Q$13,$E$53:$Q$53)</f>
        <v>0.56702954898911351</v>
      </c>
      <c r="F10" s="8">
        <f>LOOKUP($B10,$E$13:$Q$13,$E$54:$Q$54)</f>
        <v>0.53650360553498344</v>
      </c>
      <c r="G10" s="8">
        <f>LOOKUP($B10,$E$13:$Q$13,$E$55:$Q$55)</f>
        <v>-0.10148615248990345</v>
      </c>
      <c r="H10" s="8">
        <f>LOOKUP($B10,$E$13:$Q$13,$E$56:$Q$56)</f>
        <v>-8.9707851923674212E-2</v>
      </c>
      <c r="I10" s="8">
        <f>LOOKUP($B10,$E$13:$Q$13,$E$57:$Q$57)</f>
        <v>-6.1894679956005789E-2</v>
      </c>
      <c r="J10" s="8">
        <f>LOOKUP($B10,$E$13:$Q$13,$E$58:$Q$58)</f>
        <v>-0.1336697841504832</v>
      </c>
      <c r="K10" s="8">
        <f>LOOKUP($B10,$E$13:$Q$13,$E$59:$Q$59)</f>
        <v>0.52069482038209869</v>
      </c>
      <c r="L10" s="62" t="str">
        <f t="shared" si="2"/>
        <v>Deschutes</v>
      </c>
      <c r="M10">
        <f>M9</f>
        <v>2011</v>
      </c>
      <c r="N10" t="str">
        <f t="shared" si="4"/>
        <v>total</v>
      </c>
      <c r="O10" s="8">
        <f>LOOKUP($M10,$E$13:$Q$13,$E$52:$Q$52)</f>
        <v>19.279415214317865</v>
      </c>
      <c r="P10" s="8">
        <f>LOOKUP($M10,$E$13:$Q$13,$E$53:$Q$53)</f>
        <v>0.45950438198851618</v>
      </c>
      <c r="Q10" s="8">
        <f>LOOKUP($M10,$E$13:$Q$13,$E$54:$Q$54)</f>
        <v>0.87533998186763373</v>
      </c>
      <c r="R10" s="8">
        <f>LOOKUP($M10,$E$13:$Q$13,$E$55:$Q$55)</f>
        <v>-6.7591547023713353E-2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Deschutes</v>
      </c>
      <c r="X10">
        <f>X9</f>
        <v>2005</v>
      </c>
      <c r="Y10" t="str">
        <f t="shared" si="5"/>
        <v>total</v>
      </c>
      <c r="Z10" s="8">
        <f>LOOKUP($X10,$E$13:$Q$13,$E$52:$Q$52)</f>
        <v>28.064301017295442</v>
      </c>
      <c r="AA10" s="8">
        <f>LOOKUP($X10,$E$13:$Q$13,$E$53:$Q$53)</f>
        <v>0.65119341563786004</v>
      </c>
      <c r="AB10" s="8">
        <f>LOOKUP($X10,$E$13:$Q$13,$E$54:$Q$54)</f>
        <v>0.72978514023290142</v>
      </c>
      <c r="AC10" s="8">
        <f>LOOKUP($X10,$E$13:$Q$13,$E$55:$Q$55)</f>
        <v>6.2926284823619097E-3</v>
      </c>
      <c r="AD10" s="8">
        <f>LOOKUP($X10,$E$13:$Q$13,$E$56:$Q$56)</f>
        <v>5.0988677422472359E-2</v>
      </c>
      <c r="AE10" s="8">
        <f>LOOKUP($X10,$E$13:$Q$13,$E$57:$Q$57)</f>
        <v>0.14664073090291482</v>
      </c>
      <c r="AF10" s="8">
        <f>LOOKUP($X10,$E$13:$Q$13,$E$58:$Q$58)</f>
        <v>6.0036581990655494E-2</v>
      </c>
      <c r="AG10" s="8">
        <f>LOOKUP($X10,$E$13:$Q$13,$E$59:$Q$59)</f>
        <v>0.74095627115798901</v>
      </c>
    </row>
    <row r="11" spans="1:33">
      <c r="A11" s="46" t="s">
        <v>75</v>
      </c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2" t="s">
        <v>28</v>
      </c>
      <c r="E14" s="4">
        <v>116618</v>
      </c>
      <c r="F14" s="4">
        <v>120667</v>
      </c>
      <c r="G14" s="4">
        <v>125468</v>
      </c>
      <c r="H14" s="4">
        <v>129322</v>
      </c>
      <c r="I14" s="4">
        <v>134080</v>
      </c>
      <c r="J14" s="4">
        <v>140962</v>
      </c>
      <c r="K14" s="4">
        <v>148670</v>
      </c>
      <c r="L14" s="4">
        <v>153405</v>
      </c>
      <c r="M14" s="4">
        <v>157730</v>
      </c>
      <c r="N14" s="4">
        <v>158629</v>
      </c>
      <c r="O14">
        <v>157733</v>
      </c>
      <c r="P14">
        <v>157733</v>
      </c>
      <c r="Q14">
        <v>157733</v>
      </c>
    </row>
    <row r="15" spans="1:33">
      <c r="A15" s="3"/>
      <c r="D15" s="2" t="s">
        <v>37</v>
      </c>
      <c r="E15">
        <v>1796</v>
      </c>
      <c r="F15">
        <v>1712</v>
      </c>
      <c r="G15">
        <v>2350</v>
      </c>
      <c r="H15">
        <v>2545</v>
      </c>
      <c r="I15">
        <v>3282</v>
      </c>
      <c r="J15">
        <v>3095</v>
      </c>
      <c r="K15">
        <v>2844</v>
      </c>
      <c r="L15">
        <v>2538</v>
      </c>
      <c r="M15">
        <v>3136</v>
      </c>
      <c r="N15">
        <v>3271</v>
      </c>
      <c r="O15">
        <v>3208</v>
      </c>
      <c r="P15">
        <v>3454</v>
      </c>
    </row>
    <row r="16" spans="1:33">
      <c r="A16" s="3"/>
      <c r="D16" s="2" t="s">
        <v>38</v>
      </c>
      <c r="E16">
        <v>552</v>
      </c>
      <c r="F16">
        <v>287</v>
      </c>
      <c r="G16">
        <v>369</v>
      </c>
      <c r="H16">
        <v>452</v>
      </c>
      <c r="I16">
        <v>840</v>
      </c>
      <c r="J16">
        <v>571</v>
      </c>
      <c r="K16">
        <v>649</v>
      </c>
      <c r="L16">
        <v>488.5</v>
      </c>
      <c r="M16">
        <v>572</v>
      </c>
      <c r="N16">
        <v>434.5</v>
      </c>
      <c r="O16">
        <v>395</v>
      </c>
      <c r="P16">
        <v>410</v>
      </c>
    </row>
    <row r="17" spans="1:23">
      <c r="A17" s="3"/>
      <c r="D17" s="2" t="s">
        <v>56</v>
      </c>
      <c r="H17" s="7">
        <v>65.191048951048955</v>
      </c>
      <c r="I17" s="7">
        <v>379</v>
      </c>
      <c r="J17" s="7">
        <v>3151.2000000000003</v>
      </c>
      <c r="K17" s="7">
        <v>3962.8</v>
      </c>
      <c r="L17" s="7">
        <v>3475.6000000000004</v>
      </c>
      <c r="M17" s="7">
        <v>2999</v>
      </c>
      <c r="N17" s="7">
        <v>2515</v>
      </c>
      <c r="O17" s="7">
        <v>2128</v>
      </c>
      <c r="P17" s="7">
        <v>1969</v>
      </c>
      <c r="Q17" s="7">
        <v>1842</v>
      </c>
    </row>
    <row r="18" spans="1:23">
      <c r="A18" s="3"/>
      <c r="D18" s="33" t="s">
        <v>121</v>
      </c>
      <c r="E18" s="8">
        <f t="shared" ref="E18:Q20" si="6">E15/E$14*1000</f>
        <v>15.400710010461506</v>
      </c>
      <c r="F18" s="8">
        <f t="shared" si="6"/>
        <v>14.187806111032842</v>
      </c>
      <c r="G18" s="8">
        <f t="shared" si="6"/>
        <v>18.729875346701949</v>
      </c>
      <c r="H18" s="8">
        <f t="shared" si="6"/>
        <v>19.67955954903265</v>
      </c>
      <c r="I18" s="8">
        <f t="shared" si="6"/>
        <v>24.477923627684966</v>
      </c>
      <c r="J18" s="8">
        <f t="shared" si="6"/>
        <v>21.956271903066074</v>
      </c>
      <c r="K18" s="8">
        <f t="shared" si="6"/>
        <v>19.129615927893994</v>
      </c>
      <c r="L18" s="65">
        <f t="shared" si="6"/>
        <v>16.544441185098272</v>
      </c>
      <c r="M18" s="8">
        <f t="shared" si="6"/>
        <v>19.882076966968871</v>
      </c>
      <c r="N18" s="8">
        <f t="shared" si="6"/>
        <v>20.620441407308878</v>
      </c>
      <c r="O18" s="8">
        <f t="shared" si="6"/>
        <v>20.338166395110726</v>
      </c>
      <c r="P18" s="8">
        <f t="shared" si="6"/>
        <v>21.897763942865474</v>
      </c>
      <c r="Q18" s="8">
        <f t="shared" si="6"/>
        <v>0</v>
      </c>
      <c r="W18" s="62"/>
    </row>
    <row r="19" spans="1:23">
      <c r="A19" s="3"/>
      <c r="D19" s="33" t="s">
        <v>43</v>
      </c>
      <c r="E19" s="8">
        <f t="shared" si="6"/>
        <v>4.7334030767120003</v>
      </c>
      <c r="F19" s="8">
        <f t="shared" si="6"/>
        <v>2.3784464683799214</v>
      </c>
      <c r="G19" s="8">
        <f t="shared" si="6"/>
        <v>2.940988937418306</v>
      </c>
      <c r="H19" s="8">
        <f t="shared" si="6"/>
        <v>3.4951516369991187</v>
      </c>
      <c r="I19" s="8">
        <f t="shared" si="6"/>
        <v>6.2649164677804299</v>
      </c>
      <c r="J19" s="8">
        <f t="shared" si="6"/>
        <v>4.0507370780777796</v>
      </c>
      <c r="K19" s="8">
        <f t="shared" si="6"/>
        <v>4.3653729737001417</v>
      </c>
      <c r="L19" s="65">
        <f t="shared" si="6"/>
        <v>3.1843812131286464</v>
      </c>
      <c r="M19" s="8">
        <f t="shared" si="6"/>
        <v>3.6264502631078428</v>
      </c>
      <c r="N19" s="8">
        <f t="shared" si="6"/>
        <v>2.7390956256422214</v>
      </c>
      <c r="O19" s="8">
        <f t="shared" si="6"/>
        <v>2.5042318348094565</v>
      </c>
      <c r="P19" s="8">
        <f t="shared" si="6"/>
        <v>2.5993292462579167</v>
      </c>
      <c r="Q19" s="8">
        <f t="shared" si="6"/>
        <v>0</v>
      </c>
      <c r="W19" s="62"/>
    </row>
    <row r="20" spans="1:23">
      <c r="A20" s="3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0.5040986757941337</v>
      </c>
      <c r="I20" s="8">
        <f t="shared" si="6"/>
        <v>2.8266706443914082</v>
      </c>
      <c r="J20" s="8">
        <f t="shared" si="6"/>
        <v>22.354960911451315</v>
      </c>
      <c r="K20" s="8">
        <f t="shared" si="6"/>
        <v>26.655007735252575</v>
      </c>
      <c r="L20" s="8">
        <f t="shared" si="6"/>
        <v>22.656367132753171</v>
      </c>
      <c r="M20" s="8">
        <f t="shared" si="6"/>
        <v>19.013504089266469</v>
      </c>
      <c r="N20" s="8">
        <f t="shared" si="6"/>
        <v>15.854604139217923</v>
      </c>
      <c r="O20" s="8">
        <f t="shared" si="6"/>
        <v>13.491152770821579</v>
      </c>
      <c r="P20" s="8">
        <f t="shared" si="6"/>
        <v>12.483120209467899</v>
      </c>
      <c r="Q20" s="8">
        <f t="shared" si="6"/>
        <v>11.677962125870934</v>
      </c>
      <c r="W20" s="62"/>
    </row>
    <row r="21" spans="1:23">
      <c r="D21" s="33" t="s">
        <v>203</v>
      </c>
      <c r="E21" s="8">
        <f>E17/E15</f>
        <v>0</v>
      </c>
      <c r="F21" s="8">
        <f t="shared" ref="F21:Q21" si="7">F17/F15</f>
        <v>0</v>
      </c>
      <c r="G21" s="8">
        <f t="shared" si="7"/>
        <v>0</v>
      </c>
      <c r="H21" s="8">
        <f t="shared" si="7"/>
        <v>2.5615343399233381E-2</v>
      </c>
      <c r="I21" s="8">
        <f t="shared" si="7"/>
        <v>0.11547836684948203</v>
      </c>
      <c r="J21" s="8">
        <f t="shared" si="7"/>
        <v>1.0181583198707593</v>
      </c>
      <c r="K21" s="8">
        <f t="shared" si="7"/>
        <v>1.3933895921237693</v>
      </c>
      <c r="L21" s="8">
        <f t="shared" si="7"/>
        <v>1.3694247438928291</v>
      </c>
      <c r="M21" s="8">
        <f t="shared" si="7"/>
        <v>0.95631377551020413</v>
      </c>
      <c r="N21" s="8">
        <f t="shared" si="7"/>
        <v>0.76887801895444818</v>
      </c>
      <c r="O21" s="8">
        <f t="shared" si="7"/>
        <v>0.66334164588528677</v>
      </c>
      <c r="P21" s="8">
        <f>P17/P15</f>
        <v>0.57006369426751591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8">SUM(F17:G17)/SUM(F15:G15)</f>
        <v>0</v>
      </c>
      <c r="G22" s="130">
        <f t="shared" si="8"/>
        <v>1.3317885383258213E-2</v>
      </c>
      <c r="H22" s="130">
        <f t="shared" si="8"/>
        <v>7.6229800746704823E-2</v>
      </c>
      <c r="I22" s="130">
        <f t="shared" si="8"/>
        <v>0.55358318958758046</v>
      </c>
      <c r="J22" s="130">
        <f t="shared" si="8"/>
        <v>1.1978447550092608</v>
      </c>
      <c r="K22" s="130">
        <f t="shared" si="8"/>
        <v>1.3820884429580083</v>
      </c>
      <c r="L22" s="130">
        <f t="shared" si="8"/>
        <v>1.1410997532604865</v>
      </c>
      <c r="M22" s="130">
        <f t="shared" si="8"/>
        <v>0.86062119556734817</v>
      </c>
      <c r="N22" s="130">
        <f t="shared" si="8"/>
        <v>0.71662293563821577</v>
      </c>
      <c r="O22" s="130">
        <f t="shared" si="8"/>
        <v>0.61498048634043834</v>
      </c>
      <c r="P22" s="130">
        <f t="shared" si="8"/>
        <v>1.1033584250144759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>
        <f>(E18-F18)/E18</f>
        <v>7.8756362440741606E-2</v>
      </c>
      <c r="G23" s="130">
        <f t="shared" ref="G23:Q23" si="9">(F18-G18)/F18</f>
        <v>-0.32013894185775943</v>
      </c>
      <c r="H23" s="130">
        <f t="shared" si="9"/>
        <v>-5.0704245743841872E-2</v>
      </c>
      <c r="I23" s="130">
        <f t="shared" si="9"/>
        <v>-0.24382476989370325</v>
      </c>
      <c r="J23" s="130">
        <f t="shared" si="9"/>
        <v>0.10301738672666086</v>
      </c>
      <c r="K23" s="130">
        <f t="shared" si="9"/>
        <v>0.12874025188116536</v>
      </c>
      <c r="L23" s="130">
        <f>(K18-L18)/K18</f>
        <v>0.1351399187803938</v>
      </c>
      <c r="M23" s="130">
        <f t="shared" si="9"/>
        <v>-0.20173759539710764</v>
      </c>
      <c r="N23" s="130">
        <f t="shared" si="9"/>
        <v>-3.7137188512381791E-2</v>
      </c>
      <c r="O23" s="130">
        <f t="shared" si="9"/>
        <v>1.3689086796080914E-2</v>
      </c>
      <c r="P23" s="130">
        <f t="shared" si="9"/>
        <v>-7.6683291770573481E-2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>
        <f>(E18-G18)/E18</f>
        <v>-0.21616960088067264</v>
      </c>
      <c r="G24" s="130">
        <f t="shared" ref="G24:P24" si="10">(F18-H18)/F18</f>
        <v>-0.38707559118173063</v>
      </c>
      <c r="H24" s="130">
        <f t="shared" si="10"/>
        <v>-0.30689196668867114</v>
      </c>
      <c r="I24" s="130">
        <f t="shared" si="10"/>
        <v>-0.11568919255336366</v>
      </c>
      <c r="J24" s="130">
        <f t="shared" si="10"/>
        <v>0.2184951542924965</v>
      </c>
      <c r="K24" s="130">
        <f t="shared" si="10"/>
        <v>0.24648222347857104</v>
      </c>
      <c r="L24" s="130">
        <f t="shared" si="10"/>
        <v>-3.9334874359796747E-2</v>
      </c>
      <c r="M24" s="130">
        <f t="shared" si="10"/>
        <v>-0.24636675101978642</v>
      </c>
      <c r="N24" s="130">
        <f t="shared" si="10"/>
        <v>-2.2939727519392463E-2</v>
      </c>
      <c r="O24" s="130">
        <f t="shared" si="10"/>
        <v>-6.1944480737635983E-2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-0.27783456318991634</v>
      </c>
      <c r="G25" s="130">
        <f t="shared" ref="G25:O25" si="11">(F18-I18)/F18</f>
        <v>-0.72527897802678853</v>
      </c>
      <c r="H25" s="130">
        <f t="shared" si="11"/>
        <v>-0.17225937154633791</v>
      </c>
      <c r="I25" s="130">
        <f t="shared" si="11"/>
        <v>2.7944915117050394E-2</v>
      </c>
      <c r="J25" s="130">
        <f t="shared" si="11"/>
        <v>0.32410765566789274</v>
      </c>
      <c r="K25" s="130">
        <f t="shared" si="11"/>
        <v>9.4469359154162852E-2</v>
      </c>
      <c r="L25" s="130">
        <f t="shared" si="11"/>
        <v>-7.7932849516389166E-2</v>
      </c>
      <c r="M25" s="130">
        <f t="shared" si="11"/>
        <v>-0.22930512838532718</v>
      </c>
      <c r="N25" s="130">
        <f t="shared" si="11"/>
        <v>-0.10138211310847296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-0.58940228152191843</v>
      </c>
      <c r="G26" s="130">
        <f t="shared" ref="G26:N26" si="12">(F18-J18)/F18</f>
        <v>-0.54754524633602464</v>
      </c>
      <c r="H26" s="130">
        <f t="shared" si="12"/>
        <v>-2.1342404783405752E-2</v>
      </c>
      <c r="I26" s="130">
        <f t="shared" si="12"/>
        <v>0.159308360338201</v>
      </c>
      <c r="J26" s="130">
        <f t="shared" si="12"/>
        <v>0.18775475937501948</v>
      </c>
      <c r="K26" s="130">
        <f t="shared" si="12"/>
        <v>6.0840497041333104E-2</v>
      </c>
      <c r="L26" s="130">
        <f t="shared" si="12"/>
        <v>-6.317693317901249E-2</v>
      </c>
      <c r="M26" s="130">
        <f t="shared" si="12"/>
        <v>-0.32357229222036155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9.8669666945737783E-3</v>
      </c>
      <c r="G27" s="130">
        <f t="shared" si="13"/>
        <v>5.4322006720196769E-2</v>
      </c>
      <c r="H27" s="130">
        <f t="shared" si="13"/>
        <v>0.40298039105033051</v>
      </c>
      <c r="I27" s="130">
        <f t="shared" si="13"/>
        <v>0.81260167010085671</v>
      </c>
      <c r="J27" s="130">
        <f t="shared" si="13"/>
        <v>1.2492155243600331</v>
      </c>
      <c r="K27" s="130">
        <f t="shared" si="13"/>
        <v>1.2253345855834705</v>
      </c>
      <c r="L27" s="130">
        <f t="shared" si="13"/>
        <v>1.0049860257126888</v>
      </c>
      <c r="M27" s="130">
        <f t="shared" si="13"/>
        <v>0.79479979199167972</v>
      </c>
      <c r="N27" s="130">
        <f t="shared" si="13"/>
        <v>0.66565992147387498</v>
      </c>
      <c r="O27" s="130">
        <f t="shared" si="13"/>
        <v>0.89147403182227558</v>
      </c>
      <c r="P27" s="130"/>
      <c r="Q27" s="130"/>
      <c r="W27" s="62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29" t="s">
        <v>28</v>
      </c>
      <c r="E31" s="7">
        <f>E14</f>
        <v>116618</v>
      </c>
      <c r="F31" s="7">
        <f t="shared" ref="F31:Q31" si="14">F14</f>
        <v>120667</v>
      </c>
      <c r="G31" s="7">
        <f t="shared" si="14"/>
        <v>125468</v>
      </c>
      <c r="H31" s="7">
        <f t="shared" si="14"/>
        <v>129322</v>
      </c>
      <c r="I31" s="7">
        <f t="shared" si="14"/>
        <v>134080</v>
      </c>
      <c r="J31" s="7">
        <f t="shared" si="14"/>
        <v>140962</v>
      </c>
      <c r="K31" s="7">
        <f t="shared" si="14"/>
        <v>148670</v>
      </c>
      <c r="L31" s="64">
        <f t="shared" si="14"/>
        <v>153405</v>
      </c>
      <c r="M31" s="7">
        <f t="shared" si="14"/>
        <v>157730</v>
      </c>
      <c r="N31" s="7">
        <f t="shared" si="14"/>
        <v>158629</v>
      </c>
      <c r="O31" s="7">
        <f t="shared" si="14"/>
        <v>157733</v>
      </c>
      <c r="P31" s="7">
        <f t="shared" si="14"/>
        <v>157733</v>
      </c>
      <c r="Q31" s="7">
        <f t="shared" si="14"/>
        <v>157733</v>
      </c>
      <c r="W31" s="64"/>
    </row>
    <row r="32" spans="1:23">
      <c r="A32" s="3"/>
      <c r="D32" s="2" t="s">
        <v>40</v>
      </c>
      <c r="E32">
        <v>2898</v>
      </c>
      <c r="F32">
        <v>2840</v>
      </c>
      <c r="G32">
        <v>2516</v>
      </c>
      <c r="H32">
        <v>2509</v>
      </c>
      <c r="I32">
        <v>2533</v>
      </c>
      <c r="J32">
        <v>2980</v>
      </c>
      <c r="K32">
        <v>3275</v>
      </c>
      <c r="L32">
        <v>3139.5</v>
      </c>
      <c r="M32">
        <v>3294</v>
      </c>
      <c r="N32">
        <v>3126.5</v>
      </c>
      <c r="O32">
        <v>2991</v>
      </c>
      <c r="P32">
        <v>3164</v>
      </c>
    </row>
    <row r="33" spans="1:23">
      <c r="A33" s="3"/>
      <c r="D33" s="2" t="s">
        <v>41</v>
      </c>
      <c r="E33">
        <v>502</v>
      </c>
      <c r="F33">
        <v>331</v>
      </c>
      <c r="G33">
        <v>309</v>
      </c>
      <c r="H33">
        <v>245</v>
      </c>
      <c r="I33">
        <v>202</v>
      </c>
      <c r="J33">
        <v>189</v>
      </c>
      <c r="K33">
        <v>261</v>
      </c>
      <c r="L33">
        <v>241.5</v>
      </c>
      <c r="M33">
        <v>289</v>
      </c>
      <c r="N33">
        <v>277.5</v>
      </c>
      <c r="O33">
        <v>279</v>
      </c>
      <c r="P33">
        <v>262</v>
      </c>
    </row>
    <row r="34" spans="1:23">
      <c r="A34" s="3"/>
      <c r="D34" s="2" t="s">
        <v>42</v>
      </c>
      <c r="E34" s="7"/>
      <c r="F34" s="7"/>
      <c r="G34" s="7"/>
      <c r="H34" s="7">
        <v>48.718041958041958</v>
      </c>
      <c r="I34" s="7">
        <v>211</v>
      </c>
      <c r="J34" s="7">
        <v>804.79999999999973</v>
      </c>
      <c r="K34" s="7">
        <v>980.19999999999982</v>
      </c>
      <c r="L34" s="7">
        <v>867.39999999999964</v>
      </c>
      <c r="M34" s="7">
        <v>647</v>
      </c>
      <c r="N34" s="7">
        <v>721</v>
      </c>
      <c r="O34" s="7">
        <v>897</v>
      </c>
      <c r="P34" s="7">
        <v>1072</v>
      </c>
      <c r="Q34" s="7">
        <v>910</v>
      </c>
    </row>
    <row r="35" spans="1:23">
      <c r="A35" s="3"/>
      <c r="D35" s="33" t="s">
        <v>122</v>
      </c>
      <c r="E35" s="8">
        <f t="shared" ref="E35:Q37" si="15">E32/E$14*1000</f>
        <v>24.850366152737998</v>
      </c>
      <c r="F35" s="8">
        <f t="shared" si="15"/>
        <v>23.535846586059154</v>
      </c>
      <c r="G35" s="8">
        <f t="shared" si="15"/>
        <v>20.052921860554083</v>
      </c>
      <c r="H35" s="8">
        <f t="shared" si="15"/>
        <v>19.401184639891124</v>
      </c>
      <c r="I35" s="8">
        <f t="shared" si="15"/>
        <v>18.891706443914082</v>
      </c>
      <c r="J35" s="8">
        <f t="shared" si="15"/>
        <v>21.140449199074929</v>
      </c>
      <c r="K35" s="8">
        <f t="shared" si="15"/>
        <v>22.028654066052333</v>
      </c>
      <c r="L35" s="65">
        <f t="shared" si="15"/>
        <v>20.465434633812457</v>
      </c>
      <c r="M35" s="8">
        <f t="shared" si="15"/>
        <v>20.883788752932226</v>
      </c>
      <c r="N35" s="8">
        <f t="shared" si="15"/>
        <v>19.709510871278265</v>
      </c>
      <c r="O35" s="8">
        <f t="shared" si="15"/>
        <v>18.962423842822997</v>
      </c>
      <c r="P35" s="8">
        <f t="shared" si="15"/>
        <v>20.059213988195239</v>
      </c>
      <c r="Q35" s="8">
        <f t="shared" si="15"/>
        <v>0</v>
      </c>
      <c r="W35" s="62"/>
    </row>
    <row r="36" spans="1:23">
      <c r="A36" s="3"/>
      <c r="D36" s="33" t="s">
        <v>45</v>
      </c>
      <c r="E36" s="8">
        <f t="shared" si="15"/>
        <v>4.3046527980243185</v>
      </c>
      <c r="F36" s="8">
        <f t="shared" si="15"/>
        <v>2.7430863450653451</v>
      </c>
      <c r="G36" s="8">
        <f t="shared" si="15"/>
        <v>2.4627793540982559</v>
      </c>
      <c r="H36" s="8">
        <f t="shared" si="15"/>
        <v>1.8944959094353628</v>
      </c>
      <c r="I36" s="8">
        <f t="shared" si="15"/>
        <v>1.5065632458233891</v>
      </c>
      <c r="J36" s="8">
        <f t="shared" si="15"/>
        <v>1.3407868787332757</v>
      </c>
      <c r="K36" s="8">
        <f t="shared" si="15"/>
        <v>1.7555660186991324</v>
      </c>
      <c r="L36" s="65">
        <f t="shared" si="15"/>
        <v>1.5742642026009583</v>
      </c>
      <c r="M36" s="8">
        <f t="shared" si="15"/>
        <v>1.8322449755912</v>
      </c>
      <c r="N36" s="8">
        <f t="shared" si="15"/>
        <v>1.7493648702317988</v>
      </c>
      <c r="O36" s="8">
        <f t="shared" si="15"/>
        <v>1.7688118529413628</v>
      </c>
      <c r="P36" s="8">
        <f t="shared" si="15"/>
        <v>1.6610347866331079</v>
      </c>
      <c r="Q36" s="8">
        <f t="shared" si="15"/>
        <v>0</v>
      </c>
      <c r="W36" s="62"/>
    </row>
    <row r="37" spans="1:23">
      <c r="A37" s="3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0.3767189028784117</v>
      </c>
      <c r="I37" s="8">
        <f t="shared" si="15"/>
        <v>1.5736873508353222</v>
      </c>
      <c r="J37" s="8">
        <f t="shared" si="15"/>
        <v>5.7093401058441264</v>
      </c>
      <c r="K37" s="8">
        <f t="shared" si="15"/>
        <v>6.593125714670073</v>
      </c>
      <c r="L37" s="8">
        <f t="shared" si="15"/>
        <v>5.6543137446628187</v>
      </c>
      <c r="M37" s="8">
        <f t="shared" si="15"/>
        <v>4.1019463640398151</v>
      </c>
      <c r="N37" s="8">
        <f t="shared" si="15"/>
        <v>4.5451966538274844</v>
      </c>
      <c r="O37" s="8">
        <f t="shared" si="15"/>
        <v>5.6868252046179304</v>
      </c>
      <c r="P37" s="8">
        <f t="shared" si="15"/>
        <v>6.7962950048499673</v>
      </c>
      <c r="Q37" s="8">
        <f t="shared" si="15"/>
        <v>5.7692429612065963</v>
      </c>
      <c r="W37" s="62"/>
    </row>
    <row r="38" spans="1:23">
      <c r="A38" s="3"/>
      <c r="D38" s="33" t="s">
        <v>214</v>
      </c>
      <c r="E38" s="8">
        <f>E34/E32</f>
        <v>0</v>
      </c>
      <c r="F38" s="8">
        <f t="shared" ref="F38:O38" si="16">F34/F32</f>
        <v>0</v>
      </c>
      <c r="G38" s="8">
        <f t="shared" si="16"/>
        <v>0</v>
      </c>
      <c r="H38" s="8">
        <f t="shared" si="16"/>
        <v>1.9417314451192491E-2</v>
      </c>
      <c r="I38" s="8">
        <f t="shared" si="16"/>
        <v>8.3300434267666798E-2</v>
      </c>
      <c r="J38" s="8">
        <f t="shared" si="16"/>
        <v>0.27006711409395961</v>
      </c>
      <c r="K38" s="8">
        <f t="shared" si="16"/>
        <v>0.29929770992366406</v>
      </c>
      <c r="L38" s="8">
        <f t="shared" si="16"/>
        <v>0.27628603280777181</v>
      </c>
      <c r="M38" s="8">
        <f t="shared" si="16"/>
        <v>0.19641772920461445</v>
      </c>
      <c r="N38" s="8">
        <f t="shared" si="16"/>
        <v>0.23060930753238446</v>
      </c>
      <c r="O38" s="8">
        <f t="shared" si="16"/>
        <v>0.29989969909729186</v>
      </c>
      <c r="P38" s="8">
        <f>P34/P32</f>
        <v>0.33881163084702909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9.6951327279685487E-3</v>
      </c>
      <c r="H39" s="130">
        <f t="shared" si="18"/>
        <v>5.1510916691400628E-2</v>
      </c>
      <c r="I39" s="130">
        <f t="shared" si="18"/>
        <v>0.18425539633593319</v>
      </c>
      <c r="J39" s="130">
        <f t="shared" si="18"/>
        <v>0.28537170263788963</v>
      </c>
      <c r="K39" s="130">
        <f t="shared" si="18"/>
        <v>0.28803492088237576</v>
      </c>
      <c r="L39" s="130">
        <f t="shared" si="18"/>
        <v>0.23539286546980642</v>
      </c>
      <c r="M39" s="130">
        <f t="shared" si="18"/>
        <v>0.2130675181060665</v>
      </c>
      <c r="N39" s="130">
        <f t="shared" si="18"/>
        <v>0.26448712709440131</v>
      </c>
      <c r="O39" s="130">
        <f t="shared" si="18"/>
        <v>0.3199025182778229</v>
      </c>
      <c r="P39" s="130">
        <f t="shared" si="18"/>
        <v>0.62642225031605558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>
        <f>(E35-F35)/E35</f>
        <v>5.2897392279832069E-2</v>
      </c>
      <c r="G40" s="130">
        <f t="shared" ref="G40:K40" si="19">(F35-G35)/F35</f>
        <v>0.14798383022976075</v>
      </c>
      <c r="H40" s="130">
        <f t="shared" si="19"/>
        <v>3.2500860732170164E-2</v>
      </c>
      <c r="I40" s="130">
        <f t="shared" si="19"/>
        <v>2.6260159131184957E-2</v>
      </c>
      <c r="J40" s="130">
        <f t="shared" si="19"/>
        <v>-0.11903333146939062</v>
      </c>
      <c r="K40" s="130">
        <f t="shared" si="19"/>
        <v>-4.2014474650627104E-2</v>
      </c>
      <c r="L40" s="130">
        <f>(K35-L35)/K35</f>
        <v>7.0963002440031245E-2</v>
      </c>
      <c r="M40" s="130">
        <f t="shared" ref="M40:Q40" si="20">(L35-M35)/L35</f>
        <v>-2.0441985552976008E-2</v>
      </c>
      <c r="N40" s="130">
        <f t="shared" si="20"/>
        <v>5.6229159160072616E-2</v>
      </c>
      <c r="O40" s="130">
        <f t="shared" si="20"/>
        <v>3.7904899484033534E-2</v>
      </c>
      <c r="P40" s="130">
        <f t="shared" si="20"/>
        <v>-5.7840187228351707E-2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>
        <f>(E35-G35)/E35</f>
        <v>0.19305326379085708</v>
      </c>
      <c r="G41" s="130">
        <f t="shared" ref="G41:P41" si="21">(F35-H35)/F35</f>
        <v>0.17567508910502033</v>
      </c>
      <c r="H41" s="130">
        <f t="shared" si="21"/>
        <v>5.7907542088627847E-2</v>
      </c>
      <c r="I41" s="130">
        <f t="shared" si="21"/>
        <v>-8.9647338111904382E-2</v>
      </c>
      <c r="J41" s="130">
        <f t="shared" si="21"/>
        <v>-0.16604892900761814</v>
      </c>
      <c r="K41" s="130">
        <f t="shared" si="21"/>
        <v>3.1930001056553234E-2</v>
      </c>
      <c r="L41" s="130">
        <f t="shared" si="21"/>
        <v>5.1971641557730167E-2</v>
      </c>
      <c r="M41" s="130">
        <f t="shared" si="21"/>
        <v>3.6936609266302801E-2</v>
      </c>
      <c r="N41" s="130">
        <f t="shared" si="21"/>
        <v>9.2002698018071871E-2</v>
      </c>
      <c r="O41" s="130">
        <f t="shared" si="21"/>
        <v>-1.7742861261289822E-2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0.2192797272826697</v>
      </c>
      <c r="G42" s="130">
        <f t="shared" ref="G42:O42" si="22">(F35-I35)/F35</f>
        <v>0.19732199244092236</v>
      </c>
      <c r="H42" s="130">
        <f t="shared" si="22"/>
        <v>-5.4232861728749443E-2</v>
      </c>
      <c r="I42" s="130">
        <f t="shared" si="22"/>
        <v>-0.13542829857713029</v>
      </c>
      <c r="J42" s="130">
        <f t="shared" si="22"/>
        <v>-8.3302596013254696E-2</v>
      </c>
      <c r="K42" s="130">
        <f t="shared" si="22"/>
        <v>1.2140728123881794E-2</v>
      </c>
      <c r="L42" s="130">
        <f t="shared" si="22"/>
        <v>0.10527847901284293</v>
      </c>
      <c r="M42" s="130">
        <f t="shared" si="22"/>
        <v>7.3441430288816112E-2</v>
      </c>
      <c r="N42" s="130">
        <f t="shared" si="22"/>
        <v>3.9483964068598942E-2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0.23978156588116889</v>
      </c>
      <c r="G43" s="130">
        <f t="shared" ref="G43:N43" si="23">(F35-J35)/F35</f>
        <v>0.10177655510395264</v>
      </c>
      <c r="H43" s="130">
        <f t="shared" si="23"/>
        <v>-9.8525901573710051E-2</v>
      </c>
      <c r="I43" s="130">
        <f t="shared" si="23"/>
        <v>-5.4854897454720858E-2</v>
      </c>
      <c r="J43" s="130">
        <f t="shared" si="23"/>
        <v>-0.10544745203045905</v>
      </c>
      <c r="K43" s="130">
        <f t="shared" si="23"/>
        <v>6.7687224349957484E-2</v>
      </c>
      <c r="L43" s="130">
        <f t="shared" si="23"/>
        <v>0.13919280833206271</v>
      </c>
      <c r="M43" s="130">
        <f t="shared" si="23"/>
        <v>1.9849109138687461E-2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6.1942837836035545E-3</v>
      </c>
      <c r="G44" s="130">
        <f t="shared" si="24"/>
        <v>3.4363329182064299E-2</v>
      </c>
      <c r="H44" s="130">
        <f t="shared" si="24"/>
        <v>0.13269983071030189</v>
      </c>
      <c r="I44" s="130">
        <f t="shared" si="24"/>
        <v>0.22712790168411465</v>
      </c>
      <c r="J44" s="130">
        <f t="shared" si="24"/>
        <v>0.28233540901591347</v>
      </c>
      <c r="K44" s="130">
        <f t="shared" si="24"/>
        <v>0.25695009527733426</v>
      </c>
      <c r="L44" s="130">
        <f t="shared" si="24"/>
        <v>0.23382845188284515</v>
      </c>
      <c r="M44" s="130">
        <f t="shared" si="24"/>
        <v>0.24066301864739945</v>
      </c>
      <c r="N44" s="130">
        <f t="shared" si="24"/>
        <v>0.2898238431288046</v>
      </c>
      <c r="O44" s="130">
        <f t="shared" si="24"/>
        <v>0.46774979691307877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116618</v>
      </c>
      <c r="F46" s="7">
        <f t="shared" ref="F46:Q46" si="25">F31</f>
        <v>120667</v>
      </c>
      <c r="G46" s="7">
        <f t="shared" si="25"/>
        <v>125468</v>
      </c>
      <c r="H46" s="7">
        <f t="shared" si="25"/>
        <v>129322</v>
      </c>
      <c r="I46" s="7">
        <f t="shared" si="25"/>
        <v>134080</v>
      </c>
      <c r="J46" s="7">
        <f t="shared" si="25"/>
        <v>140962</v>
      </c>
      <c r="K46" s="7">
        <f t="shared" si="25"/>
        <v>148670</v>
      </c>
      <c r="L46" s="64">
        <f t="shared" si="25"/>
        <v>153405</v>
      </c>
      <c r="M46" s="7">
        <f t="shared" si="25"/>
        <v>157730</v>
      </c>
      <c r="N46" s="7">
        <f t="shared" si="25"/>
        <v>158629</v>
      </c>
      <c r="O46" s="7">
        <f t="shared" si="25"/>
        <v>157733</v>
      </c>
      <c r="P46" s="7">
        <f t="shared" si="25"/>
        <v>157733</v>
      </c>
      <c r="Q46" s="7">
        <f t="shared" si="25"/>
        <v>157733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4694</v>
      </c>
      <c r="F47" s="7">
        <f t="shared" si="26"/>
        <v>4552</v>
      </c>
      <c r="G47" s="7">
        <f t="shared" si="26"/>
        <v>4866</v>
      </c>
      <c r="H47" s="7">
        <f t="shared" si="26"/>
        <v>5054</v>
      </c>
      <c r="I47" s="7">
        <f t="shared" si="26"/>
        <v>5815</v>
      </c>
      <c r="J47" s="7">
        <f t="shared" si="26"/>
        <v>6075</v>
      </c>
      <c r="K47" s="7">
        <f t="shared" si="26"/>
        <v>6119</v>
      </c>
      <c r="L47" s="64">
        <f t="shared" si="26"/>
        <v>5677.5</v>
      </c>
      <c r="M47" s="7">
        <f t="shared" si="26"/>
        <v>6430</v>
      </c>
      <c r="N47" s="7">
        <f t="shared" si="26"/>
        <v>6397.5</v>
      </c>
      <c r="O47" s="7">
        <f t="shared" si="26"/>
        <v>6199</v>
      </c>
      <c r="P47" s="7">
        <f t="shared" si="26"/>
        <v>6618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1054</v>
      </c>
      <c r="F48" s="7">
        <f t="shared" si="26"/>
        <v>618</v>
      </c>
      <c r="G48" s="7">
        <f t="shared" si="26"/>
        <v>678</v>
      </c>
      <c r="H48" s="7">
        <f t="shared" si="26"/>
        <v>697</v>
      </c>
      <c r="I48" s="7">
        <f t="shared" si="26"/>
        <v>1042</v>
      </c>
      <c r="J48" s="7">
        <f t="shared" si="26"/>
        <v>760</v>
      </c>
      <c r="K48" s="7">
        <f t="shared" si="26"/>
        <v>910</v>
      </c>
      <c r="L48" s="64">
        <f t="shared" si="26"/>
        <v>730</v>
      </c>
      <c r="M48" s="7">
        <f t="shared" si="26"/>
        <v>861</v>
      </c>
      <c r="N48" s="7">
        <f t="shared" si="26"/>
        <v>712</v>
      </c>
      <c r="O48" s="7">
        <f t="shared" si="26"/>
        <v>674</v>
      </c>
      <c r="P48" s="7">
        <f t="shared" si="26"/>
        <v>672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113.90909090909091</v>
      </c>
      <c r="I49" s="7">
        <f t="shared" si="26"/>
        <v>590</v>
      </c>
      <c r="J49" s="7">
        <f t="shared" si="26"/>
        <v>3956</v>
      </c>
      <c r="K49" s="7">
        <f t="shared" si="26"/>
        <v>4943</v>
      </c>
      <c r="L49" s="64">
        <f t="shared" si="26"/>
        <v>4343</v>
      </c>
      <c r="M49" s="7">
        <f t="shared" si="26"/>
        <v>3646</v>
      </c>
      <c r="N49" s="7">
        <f t="shared" si="26"/>
        <v>3236</v>
      </c>
      <c r="O49" s="7">
        <f t="shared" si="26"/>
        <v>3025</v>
      </c>
      <c r="P49" s="7">
        <f t="shared" si="26"/>
        <v>3041</v>
      </c>
      <c r="Q49" s="7">
        <f t="shared" si="26"/>
        <v>2752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40.251076163199507</v>
      </c>
      <c r="F50" s="8">
        <f t="shared" si="27"/>
        <v>37.723652697092</v>
      </c>
      <c r="G50" s="8">
        <f t="shared" si="27"/>
        <v>38.782797207256031</v>
      </c>
      <c r="H50" s="8">
        <f t="shared" si="27"/>
        <v>39.080744188923774</v>
      </c>
      <c r="I50" s="8">
        <f t="shared" si="27"/>
        <v>43.369630071599047</v>
      </c>
      <c r="J50" s="8">
        <f t="shared" si="27"/>
        <v>43.096721102141004</v>
      </c>
      <c r="K50" s="8">
        <f t="shared" si="27"/>
        <v>41.158269993946327</v>
      </c>
      <c r="L50" s="65">
        <f t="shared" si="27"/>
        <v>37.009875818910729</v>
      </c>
      <c r="M50" s="8">
        <f t="shared" si="27"/>
        <v>40.765865719901093</v>
      </c>
      <c r="N50" s="8">
        <f t="shared" si="27"/>
        <v>40.329952278587143</v>
      </c>
      <c r="O50" s="8">
        <f t="shared" si="27"/>
        <v>39.300590237933726</v>
      </c>
      <c r="P50" s="8">
        <f t="shared" si="27"/>
        <v>41.956977931060713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9.0380558747363171</v>
      </c>
      <c r="F51" s="8">
        <f t="shared" si="27"/>
        <v>5.1215328134452669</v>
      </c>
      <c r="G51" s="8">
        <f t="shared" si="27"/>
        <v>5.4037682915165623</v>
      </c>
      <c r="H51" s="8">
        <f t="shared" si="27"/>
        <v>5.3896475464344809</v>
      </c>
      <c r="I51" s="8">
        <f t="shared" si="27"/>
        <v>7.771479713603819</v>
      </c>
      <c r="J51" s="8">
        <f t="shared" si="27"/>
        <v>5.3915239568110556</v>
      </c>
      <c r="K51" s="8">
        <f t="shared" si="27"/>
        <v>6.1209389923992736</v>
      </c>
      <c r="L51" s="65">
        <f t="shared" si="27"/>
        <v>4.758645415729605</v>
      </c>
      <c r="M51" s="8">
        <f t="shared" si="27"/>
        <v>5.4586952386990424</v>
      </c>
      <c r="N51" s="8">
        <f t="shared" si="27"/>
        <v>4.48846049587402</v>
      </c>
      <c r="O51" s="8">
        <f t="shared" si="27"/>
        <v>4.2730436877508193</v>
      </c>
      <c r="P51" s="8">
        <f t="shared" si="27"/>
        <v>4.2603640328910251</v>
      </c>
      <c r="Q51" s="8">
        <f t="shared" si="27"/>
        <v>0</v>
      </c>
      <c r="W51" s="64"/>
    </row>
    <row r="52" spans="1:23" s="8" customFormat="1">
      <c r="A52" s="42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0.88081757867254529</v>
      </c>
      <c r="I52" s="8">
        <f t="shared" si="27"/>
        <v>4.4003579952267309</v>
      </c>
      <c r="J52" s="8">
        <f t="shared" si="27"/>
        <v>28.064301017295442</v>
      </c>
      <c r="K52" s="8">
        <f t="shared" si="27"/>
        <v>33.248133449922648</v>
      </c>
      <c r="L52" s="8">
        <f t="shared" si="27"/>
        <v>28.31068087741599</v>
      </c>
      <c r="M52" s="8">
        <f t="shared" si="27"/>
        <v>23.115450453306284</v>
      </c>
      <c r="N52" s="8">
        <f t="shared" si="27"/>
        <v>20.399800793045408</v>
      </c>
      <c r="O52" s="8">
        <f t="shared" si="27"/>
        <v>19.177977975439511</v>
      </c>
      <c r="P52" s="8">
        <f t="shared" si="27"/>
        <v>19.279415214317865</v>
      </c>
      <c r="Q52" s="8">
        <f t="shared" si="27"/>
        <v>17.447205087077531</v>
      </c>
      <c r="W52" s="65"/>
    </row>
    <row r="53" spans="1:23" s="8" customFormat="1">
      <c r="D53" s="33" t="s">
        <v>220</v>
      </c>
      <c r="E53" s="8">
        <f>E49/E47</f>
        <v>0</v>
      </c>
      <c r="F53" s="8">
        <f t="shared" ref="F53:O53" si="28">F49/F47</f>
        <v>0</v>
      </c>
      <c r="G53" s="8">
        <f t="shared" si="28"/>
        <v>0</v>
      </c>
      <c r="H53" s="8">
        <f t="shared" si="28"/>
        <v>2.2538403424830017E-2</v>
      </c>
      <c r="I53" s="8">
        <f t="shared" si="28"/>
        <v>0.10146173688736028</v>
      </c>
      <c r="J53" s="8">
        <f t="shared" si="28"/>
        <v>0.65119341563786004</v>
      </c>
      <c r="K53" s="8">
        <f t="shared" si="28"/>
        <v>0.80781173394345485</v>
      </c>
      <c r="L53" s="8">
        <f t="shared" si="28"/>
        <v>0.76494936151475124</v>
      </c>
      <c r="M53" s="8">
        <f t="shared" si="28"/>
        <v>0.56702954898911351</v>
      </c>
      <c r="N53" s="8">
        <f t="shared" si="28"/>
        <v>0.50582258694802662</v>
      </c>
      <c r="O53" s="8">
        <f t="shared" si="28"/>
        <v>0.48798193256976929</v>
      </c>
      <c r="P53" s="8">
        <f>P49/P47</f>
        <v>0.45950438198851618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0">SUM(F49:G49)/SUM(F47:G47)</f>
        <v>0</v>
      </c>
      <c r="G54" s="130">
        <f t="shared" si="30"/>
        <v>1.1482771260997067E-2</v>
      </c>
      <c r="H54" s="130">
        <f t="shared" si="30"/>
        <v>6.4763004039846431E-2</v>
      </c>
      <c r="I54" s="130">
        <f t="shared" si="30"/>
        <v>0.38233809924306139</v>
      </c>
      <c r="J54" s="130">
        <f t="shared" si="30"/>
        <v>0.72978514023290142</v>
      </c>
      <c r="K54" s="130">
        <f t="shared" si="30"/>
        <v>0.78718263891832319</v>
      </c>
      <c r="L54" s="130">
        <f t="shared" si="30"/>
        <v>0.65983894280404709</v>
      </c>
      <c r="M54" s="130">
        <f t="shared" si="30"/>
        <v>0.53650360553498344</v>
      </c>
      <c r="N54" s="130">
        <f t="shared" si="30"/>
        <v>0.49704282935736116</v>
      </c>
      <c r="O54" s="130">
        <f t="shared" si="30"/>
        <v>0.47327767808379495</v>
      </c>
      <c r="P54" s="130">
        <f t="shared" si="30"/>
        <v>0.87533998186763373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6.279145073935348E-2</v>
      </c>
      <c r="G55" s="130">
        <f t="shared" ref="G55:K55" si="31">(F50-G50)/F50</f>
        <v>-2.8076403912118457E-2</v>
      </c>
      <c r="H55" s="130">
        <f t="shared" si="31"/>
        <v>-7.6824520953325702E-3</v>
      </c>
      <c r="I55" s="130">
        <f t="shared" si="31"/>
        <v>-0.10974422242171186</v>
      </c>
      <c r="J55" s="130">
        <f t="shared" si="31"/>
        <v>6.2926284823619097E-3</v>
      </c>
      <c r="K55" s="130">
        <f t="shared" si="31"/>
        <v>4.4979085615364289E-2</v>
      </c>
      <c r="L55" s="130">
        <f>(K50-L50)/K50</f>
        <v>0.10079126687408765</v>
      </c>
      <c r="M55" s="130">
        <f t="shared" ref="M55:Q55" si="32">(L50-M50)/L50</f>
        <v>-0.10148615248990345</v>
      </c>
      <c r="N55" s="130">
        <f t="shared" si="32"/>
        <v>1.0693099082184968E-2</v>
      </c>
      <c r="O55" s="130">
        <f t="shared" si="32"/>
        <v>2.5523512488755132E-2</v>
      </c>
      <c r="P55" s="130">
        <f t="shared" si="32"/>
        <v>-6.7591547023713353E-2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3.6478004960421001E-2</v>
      </c>
      <c r="G56" s="130">
        <f t="shared" ref="G56:P56" si="33">(F50-H50)/F50</f>
        <v>-3.5974551635515085E-2</v>
      </c>
      <c r="H56" s="130">
        <f t="shared" si="33"/>
        <v>-0.11826977924853875</v>
      </c>
      <c r="I56" s="130">
        <f t="shared" si="33"/>
        <v>-0.10276101431956443</v>
      </c>
      <c r="J56" s="130">
        <f t="shared" si="33"/>
        <v>5.0988677422472359E-2</v>
      </c>
      <c r="K56" s="130">
        <f t="shared" si="33"/>
        <v>0.14123685346744133</v>
      </c>
      <c r="L56" s="130">
        <f t="shared" si="33"/>
        <v>9.5340322638184146E-3</v>
      </c>
      <c r="M56" s="130">
        <f t="shared" si="33"/>
        <v>-8.9707851923674212E-2</v>
      </c>
      <c r="N56" s="130">
        <f t="shared" si="33"/>
        <v>3.5943686122972454E-2</v>
      </c>
      <c r="O56" s="130">
        <f t="shared" si="33"/>
        <v>-4.0342860840364196E-2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2.9075793390730173E-2</v>
      </c>
      <c r="G57" s="130">
        <f t="shared" ref="G57:O57" si="34">(F50-I50)/F50</f>
        <v>-0.14966677325343627</v>
      </c>
      <c r="H57" s="130">
        <f t="shared" si="34"/>
        <v>-0.11123292298467483</v>
      </c>
      <c r="I57" s="130">
        <f t="shared" si="34"/>
        <v>-5.3159832243198771E-2</v>
      </c>
      <c r="J57" s="130">
        <f t="shared" si="34"/>
        <v>0.14664073090291482</v>
      </c>
      <c r="K57" s="130">
        <f t="shared" si="34"/>
        <v>5.4084285825728766E-2</v>
      </c>
      <c r="L57" s="130">
        <f t="shared" si="34"/>
        <v>2.0125182994353622E-2</v>
      </c>
      <c r="M57" s="130">
        <f t="shared" si="34"/>
        <v>-6.1894679956005789E-2</v>
      </c>
      <c r="N57" s="130">
        <f t="shared" si="34"/>
        <v>-2.9218371549954412E-2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-7.747752869402165E-2</v>
      </c>
      <c r="G58" s="130">
        <f t="shared" ref="G58:N58" si="35">(F50-J50)/F50</f>
        <v>-0.14243234737083657</v>
      </c>
      <c r="H58" s="130">
        <f t="shared" si="35"/>
        <v>-6.1250682203135634E-2</v>
      </c>
      <c r="I58" s="130">
        <f t="shared" si="35"/>
        <v>5.2989481469494858E-2</v>
      </c>
      <c r="J58" s="130">
        <f t="shared" si="35"/>
        <v>6.0036581990655494E-2</v>
      </c>
      <c r="K58" s="130">
        <f t="shared" si="35"/>
        <v>6.4199056280790007E-2</v>
      </c>
      <c r="L58" s="130">
        <f t="shared" si="35"/>
        <v>4.513503012361389E-2</v>
      </c>
      <c r="M58" s="130">
        <f t="shared" si="35"/>
        <v>-0.1336697841504832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7.8709985426403343E-3</v>
      </c>
      <c r="G59" s="130">
        <f t="shared" si="36"/>
        <v>4.4735245688534535E-2</v>
      </c>
      <c r="H59" s="130">
        <f t="shared" si="36"/>
        <v>0.27501824190917673</v>
      </c>
      <c r="I59" s="130">
        <f t="shared" si="36"/>
        <v>0.52690321505913706</v>
      </c>
      <c r="J59" s="130">
        <f t="shared" si="36"/>
        <v>0.74095627115798901</v>
      </c>
      <c r="K59" s="130">
        <f t="shared" si="36"/>
        <v>0.70951636353660874</v>
      </c>
      <c r="L59" s="130">
        <f t="shared" si="36"/>
        <v>0.6065928127533099</v>
      </c>
      <c r="M59" s="130">
        <f t="shared" si="36"/>
        <v>0.52069482038209869</v>
      </c>
      <c r="N59" s="130">
        <f t="shared" si="36"/>
        <v>0.48411356007182077</v>
      </c>
      <c r="O59" s="130">
        <f t="shared" si="36"/>
        <v>0.68799250994772565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  <row r="68" spans="1:23">
      <c r="D68" s="33"/>
      <c r="L68" s="62"/>
      <c r="W68" s="6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topLeftCell="A17" workbookViewId="0">
      <selection activeCell="L22" sqref="L22"/>
    </sheetView>
  </sheetViews>
  <sheetFormatPr defaultRowHeight="14.4"/>
  <cols>
    <col min="1" max="1" width="6.77734375" customWidth="1"/>
    <col min="2" max="3" width="7.77734375" customWidth="1"/>
    <col min="4" max="4" width="7.77734375" style="33" customWidth="1"/>
    <col min="5" max="23" width="7.77734375" customWidth="1"/>
  </cols>
  <sheetData>
    <row r="1" spans="1:33" s="30" customFormat="1">
      <c r="A1" s="46" t="str">
        <f>A11</f>
        <v>Monroe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Monroe</v>
      </c>
      <c r="B2">
        <f>K13</f>
        <v>2006</v>
      </c>
      <c r="C2" t="s">
        <v>50</v>
      </c>
      <c r="D2" s="48" t="e">
        <f>LOOKUP($B2,$E$13:$Q$13,$E$20:$Q$20)</f>
        <v>#DIV/0!</v>
      </c>
      <c r="E2" s="8" t="e">
        <f>LOOKUP($B2,$E$13:$Q$13,E$21:Q$21)</f>
        <v>#DIV/0!</v>
      </c>
      <c r="F2" s="8">
        <f>LOOKUP($B2,$E$13:$Q$13,E$22:Q$22)</f>
        <v>0.41102216748768472</v>
      </c>
      <c r="G2" s="8" t="e">
        <f>LOOKUP($B2,$E$13:$Q$13,E$23:Q$23)</f>
        <v>#DIV/0!</v>
      </c>
      <c r="H2" s="8" t="e">
        <f>LOOKUP($B2,$E$13:$Q$13,E$24:Q$24)</f>
        <v>#DIV/0!</v>
      </c>
      <c r="I2" s="8" t="e">
        <f>LOOKUP($B2,$E$13:$Q$13,E$25:Q$25)</f>
        <v>#DIV/0!</v>
      </c>
      <c r="J2" s="8" t="e">
        <f>LOOKUP($B2,$E$13:$Q$13,E$26:Q$26)</f>
        <v>#DIV/0!</v>
      </c>
      <c r="K2" s="8">
        <f>LOOKUP($B2,$E$13:$Q$13,E$27:Q$27)</f>
        <v>0.26507731958762887</v>
      </c>
      <c r="L2" s="62" t="str">
        <f>A2</f>
        <v>Monroe</v>
      </c>
      <c r="M2">
        <f>N13</f>
        <v>2009</v>
      </c>
      <c r="N2" t="s">
        <v>50</v>
      </c>
      <c r="O2" s="8">
        <f>LOOKUP($M2,$E$13:$Q$13,$E$20:$Q$20)</f>
        <v>8.8047273704002151</v>
      </c>
      <c r="P2" s="8">
        <f>LOOKUP($M2,$E$13:$Q$13,E$21:Q$21)</f>
        <v>0.32074363992172211</v>
      </c>
      <c r="Q2" s="8">
        <f>LOOKUP($M2,$E$13:$Q$13,E$22:Q$22)</f>
        <v>0.30636967565455259</v>
      </c>
      <c r="R2" s="8">
        <f>LOOKUP($M2,$E$13:$Q$13,E$23:Q$23)</f>
        <v>-0.13253546099290769</v>
      </c>
      <c r="S2" s="8">
        <f>LOOKUP($M2,$E$13:$Q$13,E$24:Q$24)</f>
        <v>-0.13608156028368795</v>
      </c>
      <c r="T2" s="8">
        <f>LOOKUP($M2,$E$13:$Q$13,E$25:Q$25)</f>
        <v>0.19459219858156038</v>
      </c>
      <c r="U2" s="8" t="e">
        <f>LOOKUP($M2,$E$13:$Q$13,E$26:Q$26)</f>
        <v>#DIV/0!</v>
      </c>
      <c r="V2" s="8">
        <f>LOOKUP($M2,$E$13:$Q$13,E$27:Q$27)</f>
        <v>0.22609949531362653</v>
      </c>
      <c r="W2" s="62" t="str">
        <f t="shared" ref="W2:W10" si="0">L2</f>
        <v>Monroe</v>
      </c>
      <c r="X2">
        <f>H13</f>
        <v>2003</v>
      </c>
      <c r="Y2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>
      <c r="A3" s="3" t="str">
        <f t="shared" ref="A3:A10" si="1">A2</f>
        <v>Monroe</v>
      </c>
      <c r="B3">
        <f>K13</f>
        <v>2006</v>
      </c>
      <c r="C3" t="s">
        <v>51</v>
      </c>
      <c r="D3" s="48" t="e">
        <f>LOOKUP($B3,$E$13:$Q$13,$E$37:$Q$37)</f>
        <v>#DIV/0!</v>
      </c>
      <c r="E3" s="8" t="e">
        <f>LOOKUP($B3,$E$13:$Q$13,$E$38:$Q$38)</f>
        <v>#DIV/0!</v>
      </c>
      <c r="F3" s="8">
        <f>LOOKUP($B3,$E$13:$Q$13,$E$39:$Q$39)</f>
        <v>0.73343298455406081</v>
      </c>
      <c r="G3" s="8" t="e">
        <f>LOOKUP($B3,$E$13:$Q$13,$E$40:$Q$40)</f>
        <v>#DIV/0!</v>
      </c>
      <c r="H3" s="8" t="e">
        <f>LOOKUP($B3,$E$13:$Q$13,$E$41:$Q$41)</f>
        <v>#DIV/0!</v>
      </c>
      <c r="I3" s="8" t="e">
        <f>LOOKUP($B3,$E$13:$Q$13,$E$42:$Q$42)</f>
        <v>#DIV/0!</v>
      </c>
      <c r="J3" s="8" t="e">
        <f>LOOKUP($B3,$E$13:$Q$13,$E$43:$Q$43)</f>
        <v>#DIV/0!</v>
      </c>
      <c r="K3" s="8">
        <f>LOOKUP($B3,$E$13:$Q$13,$E$44:$Q$44)</f>
        <v>0.8094645080946451</v>
      </c>
      <c r="L3" s="62" t="str">
        <f t="shared" ref="L3:L10" si="2">A3</f>
        <v>Monroe</v>
      </c>
      <c r="M3">
        <f>M2</f>
        <v>2009</v>
      </c>
      <c r="N3" t="s">
        <v>51</v>
      </c>
      <c r="O3" s="8">
        <f>LOOKUP($M3,$E$13:$Q$13,$E$37:$Q$37)</f>
        <v>17.147461724415795</v>
      </c>
      <c r="P3" s="8">
        <f>LOOKUP($M3,$E$13:$Q$13,$E$38:$Q$38)</f>
        <v>0.79442508710801396</v>
      </c>
      <c r="Q3" s="8">
        <f>LOOKUP($M3,$E$13:$Q$13,$E$39:$Q$39)</f>
        <v>0.70664344364269716</v>
      </c>
      <c r="R3" s="8">
        <f>LOOKUP($M3,$E$13:$Q$13,$E$40:$Q$40)</f>
        <v>-4.9800796812754695E-4</v>
      </c>
      <c r="S3" s="8">
        <f>LOOKUP($M3,$E$13:$Q$13,$E$41:$Q$41)</f>
        <v>-9.960159362550939E-4</v>
      </c>
      <c r="T3" s="8">
        <f>LOOKUP($M3,$E$13:$Q$13,$E$42:$Q$42)</f>
        <v>-1.494023904382641E-3</v>
      </c>
      <c r="U3" s="8" t="e">
        <f>LOOKUP($M3,$E$13:$Q$13,$E$43:$Q$43)</f>
        <v>#DIV/0!</v>
      </c>
      <c r="V3" s="8">
        <f>LOOKUP($M3,$E$13:$Q$13,$E$44:$Q$44)</f>
        <v>0.65240464344941962</v>
      </c>
      <c r="W3" s="62" t="str">
        <f t="shared" si="0"/>
        <v>Monroe</v>
      </c>
      <c r="X3">
        <f>X2</f>
        <v>2003</v>
      </c>
      <c r="Y3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>
      <c r="A4" s="3" t="str">
        <f t="shared" si="1"/>
        <v>Monroe</v>
      </c>
      <c r="B4">
        <f>K13</f>
        <v>2006</v>
      </c>
      <c r="C4" t="s">
        <v>30</v>
      </c>
      <c r="D4" s="48" t="e">
        <f>LOOKUP($B4,$E$13:$Q$13,$E$52:$Q$52)</f>
        <v>#DIV/0!</v>
      </c>
      <c r="E4" s="8" t="e">
        <f>LOOKUP($B4,$E$13:$Q$13,$E$53:$Q$53)</f>
        <v>#DIV/0!</v>
      </c>
      <c r="F4" s="8">
        <f>LOOKUP($B4,$E$13:$Q$13,$E$54:$Q$54)</f>
        <v>0.58923161663453594</v>
      </c>
      <c r="G4" s="8" t="e">
        <f>LOOKUP($B4,$E$13:$Q$13,$E$55:$Q$55)</f>
        <v>#DIV/0!</v>
      </c>
      <c r="H4" s="8" t="e">
        <f>LOOKUP($B4,$E$13:$Q$13,$E$56:$Q$56)</f>
        <v>#DIV/0!</v>
      </c>
      <c r="I4" s="8" t="e">
        <f>LOOKUP($B4,$E$13:$Q$13,$E$57:$Q$57)</f>
        <v>#DIV/0!</v>
      </c>
      <c r="J4" s="8" t="e">
        <f>LOOKUP($B4,$E$13:$Q$13,$E$58:$Q$58)</f>
        <v>#DIV/0!</v>
      </c>
      <c r="K4" s="8">
        <f>LOOKUP($B4,$E$13:$Q$13,$E$59:$Q$59)</f>
        <v>0.54192526915769479</v>
      </c>
      <c r="L4" s="62" t="str">
        <f t="shared" si="2"/>
        <v>Monroe</v>
      </c>
      <c r="M4">
        <f>M3</f>
        <v>2009</v>
      </c>
      <c r="N4" t="s">
        <v>30</v>
      </c>
      <c r="O4" s="8">
        <f>LOOKUP($M4,$E$13:$Q$13,$E$52:$Q$52)</f>
        <v>25.95218909481601</v>
      </c>
      <c r="P4" s="8">
        <f>LOOKUP($M4,$E$13:$Q$13,$E$53:$Q$53)</f>
        <v>0.52925065731814203</v>
      </c>
      <c r="Q4" s="8">
        <f>LOOKUP($M4,$E$13:$Q$13,$E$54:$Q$54)</f>
        <v>0.48243405931925137</v>
      </c>
      <c r="R4" s="8">
        <f>LOOKUP(M4,$E$13:$Q$13,$E$55:$Q$55)</f>
        <v>-7.0356472795497157E-2</v>
      </c>
      <c r="S4" s="8">
        <f>LOOKUP(M4,$E$13:$Q$13,$E$56:$Q$56)</f>
        <v>-7.2467166979361994E-2</v>
      </c>
      <c r="T4" s="8">
        <f>LOOKUP(M4,$E$13:$Q$13,$E$57:$Q$57)</f>
        <v>0.1022514071294561</v>
      </c>
      <c r="U4" s="8" t="e">
        <f>LOOKUP(M4,$E$13:$Q$13,$E$58:$Q$58)</f>
        <v>#DIV/0!</v>
      </c>
      <c r="V4" s="8">
        <f>LOOKUP(M4,$E$13:$Q$13,$E$59:$Q$59)</f>
        <v>0.4243733127651369</v>
      </c>
      <c r="W4" s="62" t="str">
        <f t="shared" si="0"/>
        <v>Monroe</v>
      </c>
      <c r="X4">
        <f>X3</f>
        <v>2003</v>
      </c>
      <c r="Y4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>
      <c r="A5" s="3" t="str">
        <f t="shared" si="1"/>
        <v>Monroe</v>
      </c>
      <c r="B5">
        <f>L13</f>
        <v>2007</v>
      </c>
      <c r="C5" t="str">
        <f t="shared" ref="C5:C10" si="3">C2</f>
        <v>cat</v>
      </c>
      <c r="D5" s="48">
        <f>LOOKUP($B5,$E$13:$Q$13,$E$20:$Q$20)</f>
        <v>4.0021488047273701</v>
      </c>
      <c r="E5" s="8">
        <f>LOOKUP($B5,$E$13:$Q$13,E$21:Q$21)</f>
        <v>0.22937192118226601</v>
      </c>
      <c r="F5" s="8">
        <f>LOOKUP($B5,$E$13:$Q$13,E$22:Q$22)</f>
        <v>0.18904639175257731</v>
      </c>
      <c r="G5" s="8" t="e">
        <f>LOOKUP($B5,$E$13:$Q$13,E$23:Q$23)</f>
        <v>#DIV/0!</v>
      </c>
      <c r="H5" s="8" t="e">
        <f>LOOKUP($B5,$E$13:$Q$13,E$24:Q$24)</f>
        <v>#DIV/0!</v>
      </c>
      <c r="I5" s="8" t="e">
        <f>LOOKUP($B5,$E$13:$Q$13,E$25:Q$25)</f>
        <v>#DIV/0!</v>
      </c>
      <c r="J5" s="8" t="e">
        <f>LOOKUP($B5,$E$13:$Q$13,E$26:Q$26)</f>
        <v>#DIV/0!</v>
      </c>
      <c r="K5" s="8">
        <f>LOOKUP($B5,$E$13:$Q$13,F$27:R$27)</f>
        <v>0.26159479251423923</v>
      </c>
      <c r="L5" s="62" t="str">
        <f t="shared" si="2"/>
        <v>Monroe</v>
      </c>
      <c r="M5">
        <f>O13</f>
        <v>2010</v>
      </c>
      <c r="N5" t="str">
        <f t="shared" ref="N5:N10" si="4">N2</f>
        <v>cat</v>
      </c>
      <c r="O5" s="8">
        <f>LOOKUP($M5,$E$13:$Q$13,$E$20:$Q$20)</f>
        <v>8.041901692183723</v>
      </c>
      <c r="P5" s="8">
        <f ca="1">LOOKUP($M5,$E$13:$Q$13,E$21:Y$21)</f>
        <v>0.29204057744830275</v>
      </c>
      <c r="Q5" s="8">
        <f>LOOKUP($M5,$E$13:$Q$13,E$22:Q$22)</f>
        <v>0.17089041095890412</v>
      </c>
      <c r="R5" s="8">
        <f>LOOKUP($M5,$E$13:$Q$13,E$23:Q$23)</f>
        <v>-3.1311154598826821E-3</v>
      </c>
      <c r="S5" s="8">
        <f>LOOKUP($M5,$E$13:$Q$13,E$24:Q$24)</f>
        <v>0.28884540117416829</v>
      </c>
      <c r="T5" s="8" t="e">
        <f>LOOKUP($M5,$E$13:$Q$13,E$25:Q$25)</f>
        <v>#DIV/0!</v>
      </c>
      <c r="U5" s="8">
        <f>LOOKUP($M5,$E$13:$Q$13,E$26:Q$26)</f>
        <v>0</v>
      </c>
      <c r="V5" s="8">
        <f>LOOKUP($M5,$E$13:$Q$13,E$27:Q$27)</f>
        <v>0.17089041095890412</v>
      </c>
      <c r="W5" s="62" t="str">
        <f t="shared" si="0"/>
        <v>Monroe</v>
      </c>
      <c r="X5">
        <f>I13</f>
        <v>2004</v>
      </c>
      <c r="Y5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>
      <c r="A6" s="3" t="str">
        <f t="shared" si="1"/>
        <v>Monroe</v>
      </c>
      <c r="B6">
        <f>B5</f>
        <v>2007</v>
      </c>
      <c r="C6" t="str">
        <f t="shared" si="3"/>
        <v>dog</v>
      </c>
      <c r="D6" s="48">
        <f>LOOKUP($B6,$E$13:$Q$13,$E$37:$Q$37)</f>
        <v>15.815202793446145</v>
      </c>
      <c r="E6" s="8">
        <f>LOOKUP($B6,$E$13:$Q$13,$E$38:$Q$38)</f>
        <v>0.73343298455406081</v>
      </c>
      <c r="F6" s="8">
        <f>LOOKUP($B6,$E$13:$Q$13,$E$39:$Q$39)</f>
        <v>0.8094645080946451</v>
      </c>
      <c r="G6" s="8" t="e">
        <f>LOOKUP($B6,$E$13:$Q$13,$E$40:$Q$40)</f>
        <v>#DIV/0!</v>
      </c>
      <c r="H6" s="8" t="e">
        <f>LOOKUP($B6,$E$13:$Q$13,$E$41:$Q$41)</f>
        <v>#DIV/0!</v>
      </c>
      <c r="I6" s="8" t="e">
        <f>LOOKUP($B6,$E$13:$Q$13,$E$42:$Q$42)</f>
        <v>#DIV/0!</v>
      </c>
      <c r="J6" s="8" t="e">
        <f>LOOKUP($B6,$E$13:$Q$13,$E$43:$Q$43)</f>
        <v>#DIV/0!</v>
      </c>
      <c r="K6" s="8">
        <f>LOOKUP($B6,$E$13:$Q$13,$E$44:$Q$44)</f>
        <v>0.80444887118193886</v>
      </c>
      <c r="L6" s="62" t="str">
        <f t="shared" si="2"/>
        <v>Monroe</v>
      </c>
      <c r="M6">
        <f>M5</f>
        <v>2010</v>
      </c>
      <c r="N6" t="str">
        <f t="shared" si="4"/>
        <v>dog</v>
      </c>
      <c r="O6" s="8">
        <f>LOOKUP($M6,$E$13:$Q$13,$E$37:$Q$37)</f>
        <v>13.36556540424389</v>
      </c>
      <c r="P6" s="8">
        <f>LOOKUP($M6,$E$13:$Q$13,$E$38:$Q$38)</f>
        <v>0.61890547263681595</v>
      </c>
      <c r="Q6" s="8">
        <f>LOOKUP($M6,$E$13:$Q$13,$E$39:$Q$39)</f>
        <v>0.58144740114399407</v>
      </c>
      <c r="R6" s="8">
        <f>LOOKUP($M6,$E$13:$Q$13,$E$40:$Q$40)</f>
        <v>-4.9776007964166965E-4</v>
      </c>
      <c r="S6" s="8">
        <f>LOOKUP($M6,$E$13:$Q$13,$E$41:$Q$41)</f>
        <v>-9.9552015928333929E-4</v>
      </c>
      <c r="T6" s="8" t="e">
        <f>LOOKUP($M6,$E$13:$Q$13,$E$42:$Q$42)</f>
        <v>#DIV/0!</v>
      </c>
      <c r="U6" s="8">
        <f>LOOKUP($M6,$E$13:$Q$13,$E$43:$Q$43)</f>
        <v>0</v>
      </c>
      <c r="V6" s="8">
        <f>LOOKUP($M6,$E$13:$Q$13,$E$44:$Q$44)</f>
        <v>0.58144740114399407</v>
      </c>
      <c r="W6" s="62" t="str">
        <f t="shared" si="0"/>
        <v>Monroe</v>
      </c>
      <c r="X6">
        <f>X5</f>
        <v>2004</v>
      </c>
      <c r="Y6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>
      <c r="A7" s="3" t="str">
        <f t="shared" si="1"/>
        <v>Monroe</v>
      </c>
      <c r="B7">
        <f>B6</f>
        <v>2007</v>
      </c>
      <c r="C7" t="str">
        <f t="shared" si="3"/>
        <v>total</v>
      </c>
      <c r="D7" s="48">
        <f>LOOKUP($B7,$E$13:$Q$13,$E$52:$Q$52)</f>
        <v>19.817351598173513</v>
      </c>
      <c r="E7" s="8">
        <f>LOOKUP($B7,$E$13:$Q$13,$E$53:$Q$53)</f>
        <v>0.50798678050123935</v>
      </c>
      <c r="F7" s="8">
        <f>LOOKUP($B7,$E$13:$Q$13,$E$54:$Q$54)</f>
        <v>0.50455984800506648</v>
      </c>
      <c r="G7" s="8" t="e">
        <f>LOOKUP($B7,$E$13:$Q$13,$E$55:$Q$55)</f>
        <v>#DIV/0!</v>
      </c>
      <c r="H7" s="8" t="e">
        <f>LOOKUP($B7,$E$13:$Q$13,$E$56:$Q$56)</f>
        <v>#DIV/0!</v>
      </c>
      <c r="I7" s="8" t="e">
        <f>LOOKUP($B7,$E$13:$Q$13,$E$57:$Q$57)</f>
        <v>#DIV/0!</v>
      </c>
      <c r="J7" s="8" t="e">
        <f>LOOKUP($B7,$E$13:$Q$13,$E$58:$Q$58)</f>
        <v>#DIV/0!</v>
      </c>
      <c r="K7" s="8">
        <f>LOOKUP($B7,$E$13:$Q$13,$E$59:$Q$59)</f>
        <v>0.51360462316397781</v>
      </c>
      <c r="L7" s="62" t="str">
        <f t="shared" si="2"/>
        <v>Monroe</v>
      </c>
      <c r="M7">
        <f>M6</f>
        <v>2010</v>
      </c>
      <c r="N7" t="str">
        <f t="shared" si="4"/>
        <v>total</v>
      </c>
      <c r="O7" s="8">
        <f>LOOKUP($M7,$E$13:$Q$13,$E$52:$Q$52)</f>
        <v>21.407467096427613</v>
      </c>
      <c r="P7" s="8">
        <f>LOOKUP($M7,$E$13:$Q$13,$E$53:$Q$53)</f>
        <v>0.43570959982506013</v>
      </c>
      <c r="Q7" s="8">
        <f>LOOKUP($M7,$E$13:$Q$13,$E$54:$Q$54)</f>
        <v>0.36739673848351384</v>
      </c>
      <c r="R7" s="8">
        <f>LOOKUP($M7,$E$13:$Q$13,$E$55:$Q$55)</f>
        <v>-1.9719544259420912E-3</v>
      </c>
      <c r="S7" s="8">
        <f>LOOKUP($M7,$E$13:$Q$13,$E$56:$Q$56)</f>
        <v>0.16126205083260314</v>
      </c>
      <c r="T7" s="8" t="e">
        <f>LOOKUP($M7,$E$13:$Q$13,$E$57:$Q$57)</f>
        <v>#DIV/0!</v>
      </c>
      <c r="U7" s="8">
        <f>LOOKUP($M7,$E$13:$Q$13,$E$58:$Q$58)</f>
        <v>0</v>
      </c>
      <c r="V7" s="8">
        <f>LOOKUP($M7,$E$13:$Q$13,$E$59:$Q$59)</f>
        <v>0.36739673848351384</v>
      </c>
      <c r="W7" s="62" t="str">
        <f t="shared" si="0"/>
        <v>Monroe</v>
      </c>
      <c r="X7">
        <f>X6</f>
        <v>2004</v>
      </c>
      <c r="Y7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>
      <c r="A8" s="3" t="str">
        <f t="shared" si="1"/>
        <v>Monroe</v>
      </c>
      <c r="B8">
        <f>M13</f>
        <v>2008</v>
      </c>
      <c r="C8" t="str">
        <f t="shared" si="3"/>
        <v>cat</v>
      </c>
      <c r="D8" s="48">
        <f>LOOKUP($B8,$E$13:$Q$13,$E$20:$Q$20)</f>
        <v>3.8785925329035726</v>
      </c>
      <c r="E8" s="8">
        <f>LOOKUP($B8,$E$13:$Q$13,E$21:Q$21)</f>
        <v>0.1600177304964539</v>
      </c>
      <c r="F8" s="8">
        <f>LOOKUP($B8,$E$13:$Q$13,E$22:Q$22)</f>
        <v>0.24537518187487009</v>
      </c>
      <c r="G8" s="8">
        <f>LOOKUP($B8,$E$13:$Q$13,E$23:Q$23)</f>
        <v>-0.38916256157635476</v>
      </c>
      <c r="H8" s="8">
        <f>LOOKUP($B8,$E$13:$Q$13,E$24:Q$24)</f>
        <v>-0.57327586206896541</v>
      </c>
      <c r="I8" s="8">
        <f>LOOKUP($B8,$E$13:$Q$13,E$25:Q$25)</f>
        <v>-0.57820197044334987</v>
      </c>
      <c r="J8" s="8">
        <f>LOOKUP($B8,$E$13:$Q$13,E$26:Q$26)</f>
        <v>-0.11884236453201964</v>
      </c>
      <c r="K8" s="8">
        <f>LOOKUP($B8,$E$13:$Q$13,E$27:Q$27)</f>
        <v>0.26159479251423923</v>
      </c>
      <c r="L8" s="62" t="str">
        <f t="shared" si="2"/>
        <v>Monroe</v>
      </c>
      <c r="M8">
        <f>P13</f>
        <v>2011</v>
      </c>
      <c r="N8" t="str">
        <f t="shared" si="4"/>
        <v>cat</v>
      </c>
      <c r="O8" s="8">
        <f>LOOKUP($M8,$E$13:$Q$13,$E$20:$Q$20)</f>
        <v>0</v>
      </c>
      <c r="P8" s="8">
        <f>LOOKUP($M8,$E$13:$Q$13,E$21:Q$21)</f>
        <v>0</v>
      </c>
      <c r="Q8" s="8">
        <f>LOOKUP($M8,$E$13:$Q$13,E$22:Q$22)</f>
        <v>0</v>
      </c>
      <c r="R8" s="8">
        <f>LOOKUP($M8,$E$13:$Q$13,E$23:Q$23)</f>
        <v>0.2910651580179478</v>
      </c>
      <c r="S8" s="8" t="e">
        <f>LOOKUP($M8,$E$13:$Q$13,E$24:Q$24)</f>
        <v>#DIV/0!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Monroe</v>
      </c>
      <c r="X8">
        <f>J13</f>
        <v>2005</v>
      </c>
      <c r="Y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0.52832512315270941</v>
      </c>
    </row>
    <row r="9" spans="1:33">
      <c r="A9" s="3" t="str">
        <f t="shared" si="1"/>
        <v>Monroe</v>
      </c>
      <c r="B9">
        <f>B8</f>
        <v>2008</v>
      </c>
      <c r="C9" t="str">
        <f t="shared" si="3"/>
        <v>dog</v>
      </c>
      <c r="D9" s="48">
        <f>LOOKUP($B9,$E$13:$Q$13,$E$37:$Q$37)</f>
        <v>19.102874026322858</v>
      </c>
      <c r="E9" s="8">
        <f>LOOKUP($B9,$E$13:$Q$13,$E$38:$Q$38)</f>
        <v>0.88545816733067728</v>
      </c>
      <c r="F9" s="8">
        <f>LOOKUP($B9,$E$13:$Q$13,$E$39:$Q$39)</f>
        <v>0.83993029624097582</v>
      </c>
      <c r="G9" s="8">
        <f>LOOKUP($B9,$E$13:$Q$13,$E$40:$Q$40)</f>
        <v>-4.9825610363716166E-4</v>
      </c>
      <c r="H9" s="8">
        <f>LOOKUP($B9,$E$13:$Q$13,$E$41:$Q$41)</f>
        <v>-9.9651220727448812E-4</v>
      </c>
      <c r="I9" s="8">
        <f>LOOKUP($B9,$E$13:$Q$13,$E$42:$Q$42)</f>
        <v>-1.4947683109118146E-3</v>
      </c>
      <c r="J9" s="8">
        <f>LOOKUP($B9,$E$13:$Q$13,$E$43:$Q$43)</f>
        <v>-1.993024414549141E-3</v>
      </c>
      <c r="K9" s="8">
        <f>LOOKUP($B9,$E$13:$Q$13,$E$44:$Q$44)</f>
        <v>0.76621868259498926</v>
      </c>
      <c r="L9" s="62" t="str">
        <f t="shared" si="2"/>
        <v>Monroe</v>
      </c>
      <c r="M9">
        <f>M8</f>
        <v>2011</v>
      </c>
      <c r="N9" t="str">
        <f t="shared" si="4"/>
        <v>dog</v>
      </c>
      <c r="O9" s="8">
        <f>LOOKUP($M9,$E$13:$Q$13,$E$37:$Q$37)</f>
        <v>11.753961858716091</v>
      </c>
      <c r="P9" s="8">
        <f>LOOKUP($M9,$E$13:$Q$13,$E$38:$Q$38)</f>
        <v>0.54400795624067633</v>
      </c>
      <c r="Q9" s="8">
        <f>LOOKUP($M9,$E$13:$Q$13,$E$39:$Q$39)</f>
        <v>0.54400795624067633</v>
      </c>
      <c r="R9" s="8">
        <f>LOOKUP($M9,$E$13:$Q$13,$E$40:$Q$40)</f>
        <v>-4.9751243781100205E-4</v>
      </c>
      <c r="S9" s="8" t="e">
        <f>LOOKUP($M9,$E$13:$Q$13,$E$41:$Q$41)</f>
        <v>#DIV/0!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Monroe</v>
      </c>
      <c r="X9">
        <f>X8</f>
        <v>2005</v>
      </c>
      <c r="Y9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0.73343298455406081</v>
      </c>
    </row>
    <row r="10" spans="1:33">
      <c r="A10" s="3" t="str">
        <f t="shared" si="1"/>
        <v>Monroe</v>
      </c>
      <c r="B10">
        <f>B9</f>
        <v>2008</v>
      </c>
      <c r="C10" t="str">
        <f t="shared" si="3"/>
        <v>total</v>
      </c>
      <c r="D10" s="48">
        <f>LOOKUP($B10,$E$13:$Q$13,$E$52:$Q$52)</f>
        <v>22.98146655922643</v>
      </c>
      <c r="E10" s="8">
        <f>LOOKUP($B10,$E$13:$Q$13,$E$53:$Q$53)</f>
        <v>0.50164165103189495</v>
      </c>
      <c r="F10" s="8">
        <f>LOOKUP($B10,$E$13:$Q$13,$E$54:$Q$54)</f>
        <v>0.51591526959673761</v>
      </c>
      <c r="G10" s="8">
        <f>LOOKUP($B10,$E$13:$Q$13,$E$55:$Q$55)</f>
        <v>-0.17433213990636193</v>
      </c>
      <c r="H10" s="8">
        <f>LOOKUP($B10,$E$13:$Q$13,$E$56:$Q$56)</f>
        <v>-0.25695400716056183</v>
      </c>
      <c r="I10" s="8">
        <f>LOOKUP($B10,$E$13:$Q$13,$E$57:$Q$57)</f>
        <v>-0.25943266317818775</v>
      </c>
      <c r="J10" s="8">
        <f>LOOKUP($B10,$E$13:$Q$13,$E$58:$Q$58)</f>
        <v>-5.4255026163591118E-2</v>
      </c>
      <c r="K10" s="8">
        <f>LOOKUP($B10,$E$13:$Q$13,$E$59:$Q$59)</f>
        <v>0.48854563092306547</v>
      </c>
      <c r="L10" s="62" t="str">
        <f t="shared" si="2"/>
        <v>Monroe</v>
      </c>
      <c r="M10">
        <f>M9</f>
        <v>2011</v>
      </c>
      <c r="N10" t="str">
        <f t="shared" si="4"/>
        <v>total</v>
      </c>
      <c r="O10" s="8">
        <f>LOOKUP($M10,$E$13:$Q$13,$E$52:$Q$52)</f>
        <v>11.753961858716091</v>
      </c>
      <c r="P10" s="8">
        <f>LOOKUP($M10,$E$13:$Q$13,$E$53:$Q$53)</f>
        <v>0.28578892371995818</v>
      </c>
      <c r="Q10" s="8">
        <f>LOOKUP($M10,$E$13:$Q$13,$E$54:$Q$54)</f>
        <v>0.28578892371995818</v>
      </c>
      <c r="R10" s="8">
        <f>LOOKUP($M10,$E$13:$Q$13,$E$55:$Q$55)</f>
        <v>0.16291274874261982</v>
      </c>
      <c r="S10" s="8" t="e">
        <f>LOOKUP($M10,$E$13:$Q$13,$E$56:$Q$56)</f>
        <v>#DIV/0!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Monroe</v>
      </c>
      <c r="X10">
        <f>X9</f>
        <v>2005</v>
      </c>
      <c r="Y10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>
        <f>LOOKUP($X10,$E$13:$Q$13,$E$59:$Q$59)</f>
        <v>0.64169650234095288</v>
      </c>
    </row>
    <row r="11" spans="1:33">
      <c r="A11" s="46" t="s">
        <v>94</v>
      </c>
    </row>
    <row r="12" spans="1:33">
      <c r="A12" s="3" t="s">
        <v>128</v>
      </c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33" t="s">
        <v>28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4">
        <v>93075</v>
      </c>
      <c r="M14" s="4">
        <v>93075</v>
      </c>
      <c r="N14" s="4">
        <v>93075</v>
      </c>
      <c r="O14" s="4">
        <v>93075</v>
      </c>
      <c r="P14" s="4">
        <v>93075</v>
      </c>
      <c r="Q14" s="8">
        <v>0</v>
      </c>
    </row>
    <row r="15" spans="1:33">
      <c r="A15" s="3"/>
      <c r="D15" s="33" t="s">
        <v>37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23">
        <v>1624</v>
      </c>
      <c r="M15" s="23">
        <v>2256</v>
      </c>
      <c r="N15" s="23">
        <v>2555</v>
      </c>
      <c r="O15" s="23">
        <v>2563</v>
      </c>
      <c r="P15" s="23">
        <v>1817</v>
      </c>
      <c r="Q15" s="8">
        <v>0</v>
      </c>
    </row>
    <row r="16" spans="1:33">
      <c r="A16" s="3"/>
      <c r="D16" s="33" t="s">
        <v>38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23">
        <v>1207</v>
      </c>
      <c r="M16" s="23">
        <v>1888</v>
      </c>
      <c r="N16" s="23">
        <v>2300</v>
      </c>
      <c r="O16" s="23">
        <v>1941</v>
      </c>
      <c r="P16" s="23">
        <v>1378</v>
      </c>
      <c r="Q16" s="8">
        <v>0</v>
      </c>
    </row>
    <row r="17" spans="1:23">
      <c r="A17" s="3"/>
      <c r="D17" s="33" t="s">
        <v>56</v>
      </c>
      <c r="J17" s="40">
        <v>190.5</v>
      </c>
      <c r="K17" s="40">
        <v>295</v>
      </c>
      <c r="L17" s="40">
        <v>372.5</v>
      </c>
      <c r="M17" s="40">
        <v>361</v>
      </c>
      <c r="N17" s="40">
        <v>819.5</v>
      </c>
      <c r="O17" s="40">
        <v>748.5</v>
      </c>
      <c r="P17" s="40"/>
    </row>
    <row r="18" spans="1:23">
      <c r="A18" s="3"/>
      <c r="D18" s="33" t="s">
        <v>121</v>
      </c>
      <c r="E18" s="8" t="e">
        <f t="shared" ref="E18:Q20" si="6">E15/E$14*1000</f>
        <v>#DIV/0!</v>
      </c>
      <c r="F18" s="8" t="e">
        <f t="shared" si="6"/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65">
        <f t="shared" si="6"/>
        <v>17.44829438624765</v>
      </c>
      <c r="M18" s="8">
        <f t="shared" si="6"/>
        <v>24.238517324738115</v>
      </c>
      <c r="N18" s="8">
        <f t="shared" si="6"/>
        <v>27.450980392156861</v>
      </c>
      <c r="O18" s="8">
        <f t="shared" si="6"/>
        <v>27.53693258125168</v>
      </c>
      <c r="P18" s="8">
        <f t="shared" si="6"/>
        <v>19.521890948160085</v>
      </c>
      <c r="Q18" s="8" t="e">
        <f t="shared" si="6"/>
        <v>#DIV/0!</v>
      </c>
      <c r="W18" s="62"/>
    </row>
    <row r="19" spans="1:23">
      <c r="A19" s="3"/>
      <c r="D19" s="33" t="s">
        <v>43</v>
      </c>
      <c r="E19" s="8" t="e">
        <f t="shared" si="6"/>
        <v>#DIV/0!</v>
      </c>
      <c r="F19" s="8" t="e">
        <f t="shared" si="6"/>
        <v>#DIV/0!</v>
      </c>
      <c r="G19" s="8" t="e">
        <f t="shared" si="6"/>
        <v>#DIV/0!</v>
      </c>
      <c r="H19" s="8" t="e">
        <f t="shared" si="6"/>
        <v>#DIV/0!</v>
      </c>
      <c r="I19" s="8" t="e">
        <f t="shared" si="6"/>
        <v>#DIV/0!</v>
      </c>
      <c r="J19" s="8" t="e">
        <f t="shared" si="6"/>
        <v>#DIV/0!</v>
      </c>
      <c r="K19" s="8" t="e">
        <f t="shared" si="6"/>
        <v>#DIV/0!</v>
      </c>
      <c r="L19" s="65">
        <f t="shared" si="6"/>
        <v>12.968036529680367</v>
      </c>
      <c r="M19" s="8">
        <f t="shared" si="6"/>
        <v>20.284716626376579</v>
      </c>
      <c r="N19" s="8">
        <f t="shared" si="6"/>
        <v>24.711254364759604</v>
      </c>
      <c r="O19" s="8">
        <f t="shared" si="6"/>
        <v>20.854149879129732</v>
      </c>
      <c r="P19" s="8">
        <f t="shared" si="6"/>
        <v>14.805264571582057</v>
      </c>
      <c r="Q19" s="8" t="e">
        <f t="shared" si="6"/>
        <v>#DIV/0!</v>
      </c>
      <c r="W19" s="62"/>
    </row>
    <row r="20" spans="1:23">
      <c r="A20" s="3"/>
      <c r="D20" s="33" t="s">
        <v>107</v>
      </c>
      <c r="E20" s="8" t="e">
        <f t="shared" si="6"/>
        <v>#DIV/0!</v>
      </c>
      <c r="F20" s="8" t="e">
        <f t="shared" si="6"/>
        <v>#DIV/0!</v>
      </c>
      <c r="G20" s="8" t="e">
        <f t="shared" si="6"/>
        <v>#DIV/0!</v>
      </c>
      <c r="H20" s="8" t="e">
        <f t="shared" si="6"/>
        <v>#DIV/0!</v>
      </c>
      <c r="I20" s="8" t="e">
        <f t="shared" si="6"/>
        <v>#DIV/0!</v>
      </c>
      <c r="J20" s="8" t="e">
        <f t="shared" si="6"/>
        <v>#DIV/0!</v>
      </c>
      <c r="K20" s="8" t="e">
        <f t="shared" si="6"/>
        <v>#DIV/0!</v>
      </c>
      <c r="L20" s="8">
        <f t="shared" si="6"/>
        <v>4.0021488047273701</v>
      </c>
      <c r="M20" s="8">
        <f t="shared" si="6"/>
        <v>3.8785925329035726</v>
      </c>
      <c r="N20" s="8">
        <f t="shared" si="6"/>
        <v>8.8047273704002151</v>
      </c>
      <c r="O20" s="8">
        <f t="shared" si="6"/>
        <v>8.041901692183723</v>
      </c>
      <c r="P20" s="8">
        <f t="shared" si="6"/>
        <v>0</v>
      </c>
      <c r="Q20" s="8" t="e">
        <f t="shared" si="6"/>
        <v>#DIV/0!</v>
      </c>
      <c r="W20" s="62"/>
    </row>
    <row r="21" spans="1:23"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8">
        <f t="shared" si="7"/>
        <v>0.22937192118226601</v>
      </c>
      <c r="M21" s="8">
        <f t="shared" si="7"/>
        <v>0.1600177304964539</v>
      </c>
      <c r="N21" s="8">
        <f t="shared" si="7"/>
        <v>0.32074363992172211</v>
      </c>
      <c r="O21" s="8">
        <f t="shared" si="7"/>
        <v>0.29204057744830275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>
        <f t="shared" si="8"/>
        <v>0.41102216748768472</v>
      </c>
      <c r="L22" s="130">
        <f t="shared" si="8"/>
        <v>0.18904639175257731</v>
      </c>
      <c r="M22" s="130">
        <f t="shared" si="8"/>
        <v>0.24537518187487009</v>
      </c>
      <c r="N22" s="130">
        <f t="shared" si="8"/>
        <v>0.30636967565455259</v>
      </c>
      <c r="O22" s="130">
        <f t="shared" si="8"/>
        <v>0.17089041095890412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>
        <f t="shared" si="9"/>
        <v>-0.38916256157635476</v>
      </c>
      <c r="N23" s="130">
        <f t="shared" si="9"/>
        <v>-0.13253546099290769</v>
      </c>
      <c r="O23" s="130">
        <f t="shared" si="9"/>
        <v>-3.1311154598826821E-3</v>
      </c>
      <c r="P23" s="130">
        <f t="shared" si="9"/>
        <v>0.2910651580179478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>
        <f t="shared" si="10"/>
        <v>-0.57327586206896541</v>
      </c>
      <c r="N24" s="130">
        <f t="shared" si="10"/>
        <v>-0.13608156028368795</v>
      </c>
      <c r="O24" s="130">
        <f t="shared" si="10"/>
        <v>0.28884540117416829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>
        <f t="shared" si="11"/>
        <v>-0.57820197044334987</v>
      </c>
      <c r="N25" s="130">
        <f t="shared" si="11"/>
        <v>0.19459219858156038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>
        <f t="shared" si="12"/>
        <v>-0.11884236453201964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>
        <f t="shared" si="13"/>
        <v>0.52832512315270941</v>
      </c>
      <c r="K27" s="130">
        <f t="shared" si="13"/>
        <v>0.26507731958762887</v>
      </c>
      <c r="L27" s="130">
        <f t="shared" si="13"/>
        <v>0.24133644133644133</v>
      </c>
      <c r="M27" s="130">
        <f t="shared" si="13"/>
        <v>0.26159479251423923</v>
      </c>
      <c r="N27" s="130">
        <f t="shared" si="13"/>
        <v>0.22609949531362653</v>
      </c>
      <c r="O27" s="130">
        <f t="shared" si="13"/>
        <v>0.17089041095890412</v>
      </c>
      <c r="P27" s="130"/>
      <c r="Q27" s="130"/>
      <c r="W27" s="62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>
        <f t="shared" si="14"/>
        <v>0</v>
      </c>
      <c r="H31" s="7">
        <f t="shared" si="14"/>
        <v>0</v>
      </c>
      <c r="I31" s="7">
        <f t="shared" si="14"/>
        <v>0</v>
      </c>
      <c r="J31" s="7">
        <f t="shared" si="14"/>
        <v>0</v>
      </c>
      <c r="K31" s="7">
        <f t="shared" si="14"/>
        <v>0</v>
      </c>
      <c r="L31" s="64">
        <f t="shared" si="14"/>
        <v>93075</v>
      </c>
      <c r="M31" s="7">
        <f t="shared" si="14"/>
        <v>93075</v>
      </c>
      <c r="N31" s="7">
        <f t="shared" si="14"/>
        <v>93075</v>
      </c>
      <c r="O31" s="7">
        <f t="shared" si="14"/>
        <v>93075</v>
      </c>
      <c r="P31" s="7">
        <f t="shared" si="14"/>
        <v>93075</v>
      </c>
      <c r="Q31" s="7">
        <f t="shared" si="14"/>
        <v>0</v>
      </c>
      <c r="W31" s="64"/>
    </row>
    <row r="32" spans="1:23">
      <c r="A32" s="3"/>
      <c r="D32" s="33" t="s">
        <v>40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23">
        <v>2007</v>
      </c>
      <c r="M32" s="23">
        <v>2008</v>
      </c>
      <c r="N32" s="23">
        <v>2009</v>
      </c>
      <c r="O32" s="23">
        <v>2010</v>
      </c>
      <c r="P32" s="23">
        <v>2011</v>
      </c>
      <c r="Q32" s="8">
        <v>0</v>
      </c>
    </row>
    <row r="33" spans="1:23">
      <c r="A33" s="3"/>
      <c r="D33" s="33" t="s">
        <v>41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23">
        <v>2921</v>
      </c>
      <c r="M33" s="23">
        <v>3289</v>
      </c>
      <c r="N33" s="23">
        <v>3399</v>
      </c>
      <c r="O33" s="23">
        <v>3610</v>
      </c>
      <c r="P33" s="23">
        <v>2900</v>
      </c>
      <c r="Q33" s="8">
        <v>0</v>
      </c>
    </row>
    <row r="34" spans="1:23">
      <c r="A34" s="3"/>
      <c r="D34" s="33" t="s">
        <v>42</v>
      </c>
      <c r="J34" s="23"/>
      <c r="K34" s="23"/>
      <c r="L34" s="23">
        <v>1472</v>
      </c>
      <c r="M34" s="23">
        <v>1778</v>
      </c>
      <c r="N34" s="23">
        <v>1596</v>
      </c>
      <c r="O34" s="23">
        <v>1244</v>
      </c>
      <c r="P34" s="23">
        <v>1094</v>
      </c>
    </row>
    <row r="35" spans="1:23">
      <c r="A35" s="3"/>
      <c r="D35" s="33" t="s">
        <v>122</v>
      </c>
      <c r="E35" s="8" t="e">
        <f t="shared" ref="E35:Q37" si="15">E32/E$14*1000</f>
        <v>#DIV/0!</v>
      </c>
      <c r="F35" s="8" t="e">
        <f t="shared" si="15"/>
        <v>#DIV/0!</v>
      </c>
      <c r="G35" s="8" t="e">
        <f t="shared" si="15"/>
        <v>#DIV/0!</v>
      </c>
      <c r="H35" s="8" t="e">
        <f t="shared" si="15"/>
        <v>#DIV/0!</v>
      </c>
      <c r="I35" s="8" t="e">
        <f t="shared" si="15"/>
        <v>#DIV/0!</v>
      </c>
      <c r="J35" s="8" t="e">
        <f t="shared" si="15"/>
        <v>#DIV/0!</v>
      </c>
      <c r="K35" s="8" t="e">
        <f t="shared" si="15"/>
        <v>#DIV/0!</v>
      </c>
      <c r="L35" s="65">
        <f t="shared" si="15"/>
        <v>21.563255439161967</v>
      </c>
      <c r="M35" s="8">
        <f t="shared" si="15"/>
        <v>21.573999462798817</v>
      </c>
      <c r="N35" s="8">
        <f t="shared" si="15"/>
        <v>21.58474348643567</v>
      </c>
      <c r="O35" s="8">
        <f t="shared" si="15"/>
        <v>21.595487510072523</v>
      </c>
      <c r="P35" s="8">
        <f t="shared" si="15"/>
        <v>21.606231533709376</v>
      </c>
      <c r="Q35" s="8" t="e">
        <f t="shared" si="15"/>
        <v>#DIV/0!</v>
      </c>
      <c r="W35" s="62"/>
    </row>
    <row r="36" spans="1:23">
      <c r="A36" s="3"/>
      <c r="D36" s="33" t="s">
        <v>45</v>
      </c>
      <c r="E36" s="8" t="e">
        <f t="shared" si="15"/>
        <v>#DIV/0!</v>
      </c>
      <c r="F36" s="8" t="e">
        <f t="shared" si="15"/>
        <v>#DIV/0!</v>
      </c>
      <c r="G36" s="8" t="e">
        <f t="shared" si="15"/>
        <v>#DIV/0!</v>
      </c>
      <c r="H36" s="8" t="e">
        <f t="shared" si="15"/>
        <v>#DIV/0!</v>
      </c>
      <c r="I36" s="8" t="e">
        <f t="shared" si="15"/>
        <v>#DIV/0!</v>
      </c>
      <c r="J36" s="8" t="e">
        <f t="shared" si="15"/>
        <v>#DIV/0!</v>
      </c>
      <c r="K36" s="8" t="e">
        <f t="shared" si="15"/>
        <v>#DIV/0!</v>
      </c>
      <c r="L36" s="65">
        <f t="shared" si="15"/>
        <v>31.383293043244691</v>
      </c>
      <c r="M36" s="8">
        <f t="shared" si="15"/>
        <v>35.337093741606232</v>
      </c>
      <c r="N36" s="8">
        <f t="shared" si="15"/>
        <v>36.518936341659952</v>
      </c>
      <c r="O36" s="8">
        <f t="shared" si="15"/>
        <v>38.78592532903572</v>
      </c>
      <c r="P36" s="8">
        <f t="shared" si="15"/>
        <v>31.157668546870802</v>
      </c>
      <c r="Q36" s="8" t="e">
        <f t="shared" si="15"/>
        <v>#DIV/0!</v>
      </c>
      <c r="W36" s="62"/>
    </row>
    <row r="37" spans="1:23">
      <c r="A37" s="3"/>
      <c r="D37" s="33" t="s">
        <v>108</v>
      </c>
      <c r="E37" s="8" t="e">
        <f t="shared" si="15"/>
        <v>#DIV/0!</v>
      </c>
      <c r="F37" s="8" t="e">
        <f t="shared" si="15"/>
        <v>#DIV/0!</v>
      </c>
      <c r="G37" s="8" t="e">
        <f t="shared" si="15"/>
        <v>#DIV/0!</v>
      </c>
      <c r="H37" s="8" t="e">
        <f t="shared" si="15"/>
        <v>#DIV/0!</v>
      </c>
      <c r="I37" s="8" t="e">
        <f t="shared" si="15"/>
        <v>#DIV/0!</v>
      </c>
      <c r="J37" s="8" t="e">
        <f t="shared" si="15"/>
        <v>#DIV/0!</v>
      </c>
      <c r="K37" s="8" t="e">
        <f t="shared" si="15"/>
        <v>#DIV/0!</v>
      </c>
      <c r="L37" s="8">
        <f t="shared" si="15"/>
        <v>15.815202793446145</v>
      </c>
      <c r="M37" s="8">
        <f t="shared" si="15"/>
        <v>19.102874026322858</v>
      </c>
      <c r="N37" s="8">
        <f t="shared" si="15"/>
        <v>17.147461724415795</v>
      </c>
      <c r="O37" s="8">
        <f t="shared" si="15"/>
        <v>13.36556540424389</v>
      </c>
      <c r="P37" s="8">
        <f t="shared" si="15"/>
        <v>11.753961858716091</v>
      </c>
      <c r="Q37" s="8" t="e">
        <f t="shared" si="15"/>
        <v>#DIV/0!</v>
      </c>
      <c r="W37" s="62"/>
    </row>
    <row r="38" spans="1:23">
      <c r="A38" s="3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8">
        <f t="shared" si="16"/>
        <v>0.73343298455406081</v>
      </c>
      <c r="M38" s="8">
        <f t="shared" si="16"/>
        <v>0.88545816733067728</v>
      </c>
      <c r="N38" s="8">
        <f t="shared" si="16"/>
        <v>0.79442508710801396</v>
      </c>
      <c r="O38" s="8">
        <f t="shared" si="16"/>
        <v>0.61890547263681595</v>
      </c>
      <c r="P38" s="8">
        <f>P34/P32</f>
        <v>0.54400795624067633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>
        <f t="shared" si="18"/>
        <v>0.73343298455406081</v>
      </c>
      <c r="L39" s="130">
        <f t="shared" si="18"/>
        <v>0.8094645080946451</v>
      </c>
      <c r="M39" s="130">
        <f t="shared" si="18"/>
        <v>0.83993029624097582</v>
      </c>
      <c r="N39" s="130">
        <f t="shared" si="18"/>
        <v>0.70664344364269716</v>
      </c>
      <c r="O39" s="130">
        <f t="shared" si="18"/>
        <v>0.58144740114399407</v>
      </c>
      <c r="P39" s="130">
        <f t="shared" si="18"/>
        <v>0.54400795624067633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>
        <f t="shared" ref="M40:Q40" si="20">(L35-M35)/L35</f>
        <v>-4.9825610363716166E-4</v>
      </c>
      <c r="N40" s="130">
        <f t="shared" si="20"/>
        <v>-4.9800796812754695E-4</v>
      </c>
      <c r="O40" s="130">
        <f t="shared" si="20"/>
        <v>-4.9776007964166965E-4</v>
      </c>
      <c r="P40" s="130">
        <f t="shared" si="20"/>
        <v>-4.9751243781100205E-4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>
        <f t="shared" si="21"/>
        <v>-9.9651220727448812E-4</v>
      </c>
      <c r="N41" s="130">
        <f t="shared" si="21"/>
        <v>-9.960159362550939E-4</v>
      </c>
      <c r="O41" s="130">
        <f t="shared" si="21"/>
        <v>-9.9552015928333929E-4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>
        <f t="shared" si="22"/>
        <v>-1.4947683109118146E-3</v>
      </c>
      <c r="N42" s="130">
        <f t="shared" si="22"/>
        <v>-1.494023904382641E-3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>
        <f t="shared" si="23"/>
        <v>-1.993024414549141E-3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>
        <f t="shared" si="24"/>
        <v>0.73343298455406081</v>
      </c>
      <c r="K44" s="130">
        <f t="shared" si="24"/>
        <v>0.8094645080946451</v>
      </c>
      <c r="L44" s="130">
        <f t="shared" si="24"/>
        <v>0.80444887118193886</v>
      </c>
      <c r="M44" s="130">
        <f t="shared" si="24"/>
        <v>0.76621868259498926</v>
      </c>
      <c r="N44" s="130">
        <f t="shared" si="24"/>
        <v>0.65240464344941962</v>
      </c>
      <c r="O44" s="130">
        <f t="shared" si="24"/>
        <v>0.58144740114399407</v>
      </c>
      <c r="P44" s="130"/>
      <c r="Q44" s="130"/>
      <c r="W44" s="62"/>
    </row>
    <row r="45" spans="1:23">
      <c r="A45" s="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5">F31</f>
        <v>0</v>
      </c>
      <c r="G46" s="7">
        <f t="shared" si="25"/>
        <v>0</v>
      </c>
      <c r="H46" s="7">
        <f t="shared" si="25"/>
        <v>0</v>
      </c>
      <c r="I46" s="7">
        <f t="shared" si="25"/>
        <v>0</v>
      </c>
      <c r="J46" s="7">
        <f t="shared" si="25"/>
        <v>0</v>
      </c>
      <c r="K46" s="7">
        <f t="shared" si="25"/>
        <v>0</v>
      </c>
      <c r="L46" s="64">
        <f t="shared" si="25"/>
        <v>93075</v>
      </c>
      <c r="M46" s="7">
        <f t="shared" si="25"/>
        <v>93075</v>
      </c>
      <c r="N46" s="7">
        <f t="shared" si="25"/>
        <v>93075</v>
      </c>
      <c r="O46" s="7">
        <f t="shared" si="25"/>
        <v>93075</v>
      </c>
      <c r="P46" s="7">
        <f t="shared" si="25"/>
        <v>93075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0</v>
      </c>
      <c r="H47" s="7">
        <f t="shared" si="26"/>
        <v>0</v>
      </c>
      <c r="I47" s="7">
        <f t="shared" si="26"/>
        <v>0</v>
      </c>
      <c r="J47" s="7">
        <f t="shared" si="26"/>
        <v>0</v>
      </c>
      <c r="K47" s="7">
        <f t="shared" si="26"/>
        <v>0</v>
      </c>
      <c r="L47" s="64">
        <f t="shared" si="26"/>
        <v>3631</v>
      </c>
      <c r="M47" s="7">
        <f t="shared" si="26"/>
        <v>4264</v>
      </c>
      <c r="N47" s="7">
        <f t="shared" si="26"/>
        <v>4564</v>
      </c>
      <c r="O47" s="7">
        <f t="shared" si="26"/>
        <v>4573</v>
      </c>
      <c r="P47" s="7">
        <f t="shared" si="26"/>
        <v>3828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 s="7">
        <f t="shared" si="26"/>
        <v>0</v>
      </c>
      <c r="I48" s="7">
        <f t="shared" si="26"/>
        <v>0</v>
      </c>
      <c r="J48" s="7">
        <f t="shared" si="26"/>
        <v>0</v>
      </c>
      <c r="K48" s="7">
        <f t="shared" si="26"/>
        <v>0</v>
      </c>
      <c r="L48" s="64">
        <f t="shared" si="26"/>
        <v>4128</v>
      </c>
      <c r="M48" s="7">
        <f t="shared" si="26"/>
        <v>5177</v>
      </c>
      <c r="N48" s="7">
        <f t="shared" si="26"/>
        <v>5699</v>
      </c>
      <c r="O48" s="7">
        <f t="shared" si="26"/>
        <v>5551</v>
      </c>
      <c r="P48" s="7">
        <f t="shared" si="26"/>
        <v>4278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190.5</v>
      </c>
      <c r="K49" s="7">
        <f t="shared" si="26"/>
        <v>295</v>
      </c>
      <c r="L49" s="64">
        <f t="shared" si="26"/>
        <v>1844.5</v>
      </c>
      <c r="M49" s="7">
        <f t="shared" si="26"/>
        <v>2139</v>
      </c>
      <c r="N49" s="7">
        <f t="shared" si="26"/>
        <v>2415.5</v>
      </c>
      <c r="O49" s="7">
        <f t="shared" si="26"/>
        <v>1992.5</v>
      </c>
      <c r="P49" s="7">
        <f t="shared" si="26"/>
        <v>1094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 t="e">
        <f t="shared" ref="E50:Q52" si="27">E47/E$14*1000</f>
        <v>#DIV/0!</v>
      </c>
      <c r="F50" s="8" t="e">
        <f t="shared" si="27"/>
        <v>#DIV/0!</v>
      </c>
      <c r="G50" s="8" t="e">
        <f t="shared" si="27"/>
        <v>#DIV/0!</v>
      </c>
      <c r="H50" s="8" t="e">
        <f t="shared" si="27"/>
        <v>#DIV/0!</v>
      </c>
      <c r="I50" s="8" t="e">
        <f t="shared" si="27"/>
        <v>#DIV/0!</v>
      </c>
      <c r="J50" s="8" t="e">
        <f t="shared" si="27"/>
        <v>#DIV/0!</v>
      </c>
      <c r="K50" s="8" t="e">
        <f t="shared" si="27"/>
        <v>#DIV/0!</v>
      </c>
      <c r="L50" s="65">
        <f t="shared" si="27"/>
        <v>39.011549825409617</v>
      </c>
      <c r="M50" s="8">
        <f t="shared" si="27"/>
        <v>45.812516787536936</v>
      </c>
      <c r="N50" s="8">
        <f t="shared" si="27"/>
        <v>49.035723878592535</v>
      </c>
      <c r="O50" s="8">
        <f t="shared" si="27"/>
        <v>49.1324200913242</v>
      </c>
      <c r="P50" s="8">
        <f t="shared" si="27"/>
        <v>41.128122481869454</v>
      </c>
      <c r="Q50" s="8" t="e">
        <f t="shared" si="27"/>
        <v>#DIV/0!</v>
      </c>
      <c r="W50" s="64"/>
    </row>
    <row r="51" spans="1:23" s="7" customFormat="1">
      <c r="A51" s="43"/>
      <c r="D51" s="69" t="s">
        <v>124</v>
      </c>
      <c r="E51" s="8" t="e">
        <f t="shared" si="27"/>
        <v>#DIV/0!</v>
      </c>
      <c r="F51" s="8" t="e">
        <f t="shared" si="27"/>
        <v>#DIV/0!</v>
      </c>
      <c r="G51" s="8" t="e">
        <f t="shared" si="27"/>
        <v>#DIV/0!</v>
      </c>
      <c r="H51" s="8" t="e">
        <f t="shared" si="27"/>
        <v>#DIV/0!</v>
      </c>
      <c r="I51" s="8" t="e">
        <f t="shared" si="27"/>
        <v>#DIV/0!</v>
      </c>
      <c r="J51" s="8" t="e">
        <f t="shared" si="27"/>
        <v>#DIV/0!</v>
      </c>
      <c r="K51" s="8" t="e">
        <f t="shared" si="27"/>
        <v>#DIV/0!</v>
      </c>
      <c r="L51" s="65">
        <f t="shared" si="27"/>
        <v>44.35132957292506</v>
      </c>
      <c r="M51" s="8">
        <f t="shared" si="27"/>
        <v>55.62181036798281</v>
      </c>
      <c r="N51" s="8">
        <f t="shared" si="27"/>
        <v>61.230190706419549</v>
      </c>
      <c r="O51" s="8">
        <f t="shared" si="27"/>
        <v>59.640075208165456</v>
      </c>
      <c r="P51" s="8">
        <f t="shared" si="27"/>
        <v>45.96293311845286</v>
      </c>
      <c r="Q51" s="8" t="e">
        <f t="shared" si="27"/>
        <v>#DIV/0!</v>
      </c>
      <c r="W51" s="64"/>
    </row>
    <row r="52" spans="1:23" s="8" customFormat="1">
      <c r="A52" s="42"/>
      <c r="D52" s="48" t="s">
        <v>48</v>
      </c>
      <c r="E52" s="8" t="e">
        <f t="shared" si="27"/>
        <v>#DIV/0!</v>
      </c>
      <c r="F52" s="8" t="e">
        <f t="shared" si="27"/>
        <v>#DIV/0!</v>
      </c>
      <c r="G52" s="8" t="e">
        <f t="shared" si="27"/>
        <v>#DIV/0!</v>
      </c>
      <c r="H52" s="8" t="e">
        <f t="shared" si="27"/>
        <v>#DIV/0!</v>
      </c>
      <c r="I52" s="8" t="e">
        <f t="shared" si="27"/>
        <v>#DIV/0!</v>
      </c>
      <c r="J52" s="8" t="e">
        <f t="shared" si="27"/>
        <v>#DIV/0!</v>
      </c>
      <c r="K52" s="8" t="e">
        <f t="shared" si="27"/>
        <v>#DIV/0!</v>
      </c>
      <c r="L52" s="8">
        <f t="shared" si="27"/>
        <v>19.817351598173513</v>
      </c>
      <c r="M52" s="8">
        <f t="shared" si="27"/>
        <v>22.98146655922643</v>
      </c>
      <c r="N52" s="8">
        <f t="shared" si="27"/>
        <v>25.95218909481601</v>
      </c>
      <c r="O52" s="8">
        <f t="shared" si="27"/>
        <v>21.407467096427613</v>
      </c>
      <c r="P52" s="8">
        <f t="shared" si="27"/>
        <v>11.753961858716091</v>
      </c>
      <c r="Q52" s="8" t="e">
        <f t="shared" si="27"/>
        <v>#DIV/0!</v>
      </c>
      <c r="W52" s="65"/>
    </row>
    <row r="53" spans="1:23" s="8" customFormat="1"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 t="e">
        <f t="shared" si="28"/>
        <v>#DIV/0!</v>
      </c>
      <c r="I53" s="8" t="e">
        <f t="shared" si="28"/>
        <v>#DIV/0!</v>
      </c>
      <c r="J53" s="8" t="e">
        <f t="shared" si="28"/>
        <v>#DIV/0!</v>
      </c>
      <c r="K53" s="8" t="e">
        <f t="shared" si="28"/>
        <v>#DIV/0!</v>
      </c>
      <c r="L53" s="8">
        <f t="shared" si="28"/>
        <v>0.50798678050123935</v>
      </c>
      <c r="M53" s="8">
        <f t="shared" si="28"/>
        <v>0.50164165103189495</v>
      </c>
      <c r="N53" s="8">
        <f t="shared" si="28"/>
        <v>0.52925065731814203</v>
      </c>
      <c r="O53" s="8">
        <f t="shared" si="28"/>
        <v>0.43570959982506013</v>
      </c>
      <c r="P53" s="8">
        <f>P49/P47</f>
        <v>0.28578892371995818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 t="e">
        <f t="shared" si="30"/>
        <v>#DIV/0!</v>
      </c>
      <c r="J54" s="130" t="e">
        <f t="shared" si="30"/>
        <v>#DIV/0!</v>
      </c>
      <c r="K54" s="130">
        <f t="shared" si="30"/>
        <v>0.58923161663453594</v>
      </c>
      <c r="L54" s="130">
        <f t="shared" si="30"/>
        <v>0.50455984800506648</v>
      </c>
      <c r="M54" s="130">
        <f t="shared" si="30"/>
        <v>0.51591526959673761</v>
      </c>
      <c r="N54" s="130">
        <f t="shared" si="30"/>
        <v>0.48243405931925137</v>
      </c>
      <c r="O54" s="130">
        <f t="shared" si="30"/>
        <v>0.36739673848351384</v>
      </c>
      <c r="P54" s="130">
        <f t="shared" si="30"/>
        <v>0.28578892371995818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 t="e">
        <f t="shared" si="31"/>
        <v>#DIV/0!</v>
      </c>
      <c r="L55" s="130" t="e">
        <f>(K50-L50)/K50</f>
        <v>#DIV/0!</v>
      </c>
      <c r="M55" s="130">
        <f t="shared" ref="M55:Q55" si="32">(L50-M50)/L50</f>
        <v>-0.17433213990636193</v>
      </c>
      <c r="N55" s="130">
        <f t="shared" si="32"/>
        <v>-7.0356472795497157E-2</v>
      </c>
      <c r="O55" s="130">
        <f t="shared" si="32"/>
        <v>-1.9719544259420912E-3</v>
      </c>
      <c r="P55" s="130">
        <f t="shared" si="32"/>
        <v>0.16291274874261982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 t="e">
        <f t="shared" si="33"/>
        <v>#DIV/0!</v>
      </c>
      <c r="L56" s="130" t="e">
        <f t="shared" si="33"/>
        <v>#DIV/0!</v>
      </c>
      <c r="M56" s="130">
        <f t="shared" si="33"/>
        <v>-0.25695400716056183</v>
      </c>
      <c r="N56" s="130">
        <f t="shared" si="33"/>
        <v>-7.2467166979361994E-2</v>
      </c>
      <c r="O56" s="130">
        <f t="shared" si="33"/>
        <v>0.16126205083260314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 t="e">
        <f t="shared" si="34"/>
        <v>#DIV/0!</v>
      </c>
      <c r="L57" s="130" t="e">
        <f t="shared" si="34"/>
        <v>#DIV/0!</v>
      </c>
      <c r="M57" s="130">
        <f t="shared" si="34"/>
        <v>-0.25943266317818775</v>
      </c>
      <c r="N57" s="130">
        <f t="shared" si="34"/>
        <v>0.1022514071294561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 t="e">
        <f t="shared" si="35"/>
        <v>#DIV/0!</v>
      </c>
      <c r="L58" s="130" t="e">
        <f t="shared" si="35"/>
        <v>#DIV/0!</v>
      </c>
      <c r="M58" s="130">
        <f t="shared" si="35"/>
        <v>-5.4255026163591118E-2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6">SUM(F49:H49)/SUM(F47:H47)</f>
        <v>#DIV/0!</v>
      </c>
      <c r="G59" s="130" t="e">
        <f t="shared" si="36"/>
        <v>#DIV/0!</v>
      </c>
      <c r="H59" s="130" t="e">
        <f t="shared" si="36"/>
        <v>#DIV/0!</v>
      </c>
      <c r="I59" s="130" t="e">
        <f t="shared" si="36"/>
        <v>#DIV/0!</v>
      </c>
      <c r="J59" s="130">
        <f t="shared" si="36"/>
        <v>0.64169650234095288</v>
      </c>
      <c r="K59" s="130">
        <f t="shared" si="36"/>
        <v>0.54192526915769479</v>
      </c>
      <c r="L59" s="130">
        <f t="shared" si="36"/>
        <v>0.51360462316397781</v>
      </c>
      <c r="M59" s="130">
        <f t="shared" si="36"/>
        <v>0.48854563092306547</v>
      </c>
      <c r="N59" s="130">
        <f t="shared" si="36"/>
        <v>0.4243733127651369</v>
      </c>
      <c r="O59" s="130">
        <f t="shared" si="36"/>
        <v>0.36739673848351384</v>
      </c>
      <c r="P59" s="130"/>
      <c r="Q59" s="130"/>
      <c r="W59" s="62"/>
    </row>
    <row r="60" spans="1:23">
      <c r="L60" s="62"/>
      <c r="W60" s="62"/>
    </row>
    <row r="61" spans="1:23">
      <c r="A61" t="s">
        <v>136</v>
      </c>
      <c r="L61" s="62"/>
      <c r="W61" s="62"/>
    </row>
    <row r="62" spans="1:23">
      <c r="A62" t="s">
        <v>117</v>
      </c>
      <c r="L62" s="62"/>
      <c r="W62" s="62"/>
    </row>
    <row r="63" spans="1:23">
      <c r="A63" t="s">
        <v>135</v>
      </c>
      <c r="L63" s="62"/>
      <c r="W63" s="62"/>
    </row>
    <row r="64" spans="1:23">
      <c r="A64" t="s">
        <v>137</v>
      </c>
      <c r="L64" s="62"/>
      <c r="W64" s="62"/>
    </row>
    <row r="65" spans="1:23">
      <c r="A65" t="s">
        <v>205</v>
      </c>
      <c r="L65" s="62"/>
      <c r="W65" s="62"/>
    </row>
    <row r="66" spans="1:23">
      <c r="A66" t="s">
        <v>206</v>
      </c>
      <c r="L66" s="62"/>
      <c r="W66" s="62"/>
    </row>
    <row r="67" spans="1:23">
      <c r="A67" t="s">
        <v>207</v>
      </c>
      <c r="L67" s="62"/>
      <c r="W67" s="62"/>
    </row>
    <row r="68" spans="1:23">
      <c r="L68" s="62"/>
      <c r="W68" s="62"/>
    </row>
    <row r="69" spans="1:23">
      <c r="A69" s="4">
        <f>SUM(A67:A68)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"/>
  <sheetViews>
    <sheetView topLeftCell="A13" workbookViewId="0">
      <selection activeCell="L22" sqref="L22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30" customFormat="1">
      <c r="A1" s="46" t="str">
        <f>A11</f>
        <v>Jackson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Jackson</v>
      </c>
      <c r="B2">
        <f>K13</f>
        <v>2006</v>
      </c>
      <c r="C2" t="s">
        <v>50</v>
      </c>
      <c r="D2" s="48">
        <f>LOOKUP($B2,$E$13:$Q$13,$E$20:$Q$20)</f>
        <v>9.3579249272510321</v>
      </c>
      <c r="E2" s="8">
        <f>LOOKUP($B2,$E$13:$Q$13,E$21:Q$21)</f>
        <v>0.38205128205128203</v>
      </c>
      <c r="F2" s="8">
        <f>LOOKUP($B2,$E$13:$Q$13,E$22:Q$22)</f>
        <v>0.39102564102564102</v>
      </c>
      <c r="G2" s="8">
        <f>LOOKUP($B2,$E$13:$Q$13,E$23:Q$23)</f>
        <v>6.7776469209820223E-2</v>
      </c>
      <c r="H2" s="8">
        <f>LOOKUP($B2,$E$13:$Q$13,E$24:Q$24)</f>
        <v>8.5058401449487855E-2</v>
      </c>
      <c r="I2" s="8">
        <f>LOOKUP($B2,$E$13:$Q$13,E$25:Q$25)</f>
        <v>0.13280183712524549</v>
      </c>
      <c r="J2" s="8">
        <f>LOOKUP($B2,$E$13:$Q$13,E$26:Q$26)</f>
        <v>0.19635160323642073</v>
      </c>
      <c r="K2" s="8">
        <f>LOOKUP($B2,$E$13:$Q$13,E$27:Q$27)</f>
        <v>0.41611319665030322</v>
      </c>
      <c r="L2" s="62" t="str">
        <f>A2</f>
        <v>Jackson</v>
      </c>
      <c r="M2">
        <f>N13</f>
        <v>2009</v>
      </c>
      <c r="N2" t="s">
        <v>50</v>
      </c>
      <c r="O2" s="8">
        <f>LOOKUP($M2,$E$13:$Q$13,$E$20:$Q$20)</f>
        <v>12.832033897454176</v>
      </c>
      <c r="P2" s="8">
        <f>LOOKUP($M2,$E$13:$Q$13,E$21:Q$21)</f>
        <v>0.60770328102710414</v>
      </c>
      <c r="Q2" s="8">
        <f>LOOKUP($M2,$E$13:$Q$13,E$22:Q$22)</f>
        <v>0.31356192111881248</v>
      </c>
      <c r="R2" s="8">
        <f>LOOKUP($M2,$E$13:$Q$13,E$23:Q$23)</f>
        <v>7.328171210661738E-2</v>
      </c>
      <c r="S2" s="8">
        <f>LOOKUP($M2,$E$13:$Q$13,E$24:Q$24)</f>
        <v>0.1438395013719872</v>
      </c>
      <c r="T2" s="8">
        <f>LOOKUP($M2,$E$13:$Q$13,E$25:Q$25)</f>
        <v>0.32014932398895851</v>
      </c>
      <c r="U2" s="8">
        <f>LOOKUP($M2,$E$13:$Q$13,E$26:Q$26)</f>
        <v>1</v>
      </c>
      <c r="V2" s="8">
        <f>LOOKUP($M2,$E$13:$Q$13,E$27:Q$27)</f>
        <v>0.22650538349062874</v>
      </c>
      <c r="W2" s="62" t="str">
        <f t="shared" ref="W2:W10" si="0">L2</f>
        <v>Jackson</v>
      </c>
      <c r="X2">
        <f>H13</f>
        <v>2003</v>
      </c>
      <c r="Y2" t="s">
        <v>50</v>
      </c>
      <c r="Z2" s="8">
        <f>LOOKUP($X2,$E$13:$Q$13,$E$20:$Q$20)</f>
        <v>10.107326329180795</v>
      </c>
      <c r="AA2" s="8">
        <f>LOOKUP($X2,$E$13:$Q$13,E$21:Q$21)</f>
        <v>0.45821114369501464</v>
      </c>
      <c r="AB2" s="8">
        <f>LOOKUP($X2,$E$13:$Q$13,E$22:Q$22)</f>
        <v>0.41260126012601261</v>
      </c>
      <c r="AC2" s="8">
        <f>LOOKUP($X2,$E$13:$Q$13,$E$23:$Q$23)</f>
        <v>-2.9274165511735006E-2</v>
      </c>
      <c r="AD2" s="8">
        <f>LOOKUP($X2,$E$13:$Q$13,$E$24:$Q$24)</f>
        <v>-6.4709898223763621E-2</v>
      </c>
      <c r="AE2" s="8">
        <f>LOOKUP($X2,$E$13:$Q$13,$E$25:$Q$25)</f>
        <v>-0.22602200737386016</v>
      </c>
      <c r="AF2" s="8">
        <f>LOOKUP($X2,$E$13:$Q$13,$E$26:$Q$26)</f>
        <v>-0.14292656454052377</v>
      </c>
      <c r="AG2" s="8">
        <f>LOOKUP($X2,$E$13:$Q$13,$E$27:$Q$27)</f>
        <v>0.33889998869076787</v>
      </c>
    </row>
    <row r="3" spans="1:33">
      <c r="A3" s="3" t="str">
        <f t="shared" ref="A3:A10" si="1">A2</f>
        <v>Jackson</v>
      </c>
      <c r="B3">
        <f>K13</f>
        <v>2006</v>
      </c>
      <c r="C3" t="s">
        <v>51</v>
      </c>
      <c r="D3" s="48">
        <f>LOOKUP($B3,$E$13:$Q$13,$E$37:$Q$37)</f>
        <v>1.392174513785668</v>
      </c>
      <c r="E3" s="8">
        <f>LOOKUP($B3,$E$13:$Q$13,$E$38:$Q$38)</f>
        <v>8.6644951140065152E-2</v>
      </c>
      <c r="F3" s="8">
        <f>LOOKUP($B3,$E$13:$Q$13,$E$39:$Q$39)</f>
        <v>7.8230201987816606E-2</v>
      </c>
      <c r="G3" s="8">
        <f>LOOKUP($B3,$E$13:$Q$13,$E$40:$Q$40)</f>
        <v>-3.2324011439559132E-2</v>
      </c>
      <c r="H3" s="8">
        <f>LOOKUP($B3,$E$13:$Q$13,$E$41:$Q$41)</f>
        <v>-4.5529133794608316E-2</v>
      </c>
      <c r="I3" s="8">
        <f>LOOKUP($B3,$E$13:$Q$13,$E$42:$Q$42)</f>
        <v>9.204743636423561E-2</v>
      </c>
      <c r="J3" s="8">
        <f>LOOKUP($B3,$E$13:$Q$13,$E$43:$Q$43)</f>
        <v>8.201590726671891E-2</v>
      </c>
      <c r="K3" s="8">
        <f>LOOKUP($B3,$E$13:$Q$13,$E$44:$Q$44)</f>
        <v>8.9982269503546097E-2</v>
      </c>
      <c r="L3" s="62" t="str">
        <f t="shared" ref="L3:L10" si="2">A3</f>
        <v>Jackson</v>
      </c>
      <c r="M3">
        <f>M2</f>
        <v>2009</v>
      </c>
      <c r="N3" t="s">
        <v>51</v>
      </c>
      <c r="O3" s="8">
        <f>LOOKUP($M3,$E$13:$Q$13,$E$37:$Q$37)</f>
        <v>2.0282244501453395</v>
      </c>
      <c r="P3" s="8">
        <f>LOOKUP($M3,$E$13:$Q$13,$E$38:$Q$38)</f>
        <v>0.14195361911454674</v>
      </c>
      <c r="Q3" s="8">
        <f>LOOKUP($M3,$E$13:$Q$13,$E$39:$Q$39)</f>
        <v>6.6937287714356725E-2</v>
      </c>
      <c r="R3" s="8">
        <f>LOOKUP($M3,$E$13:$Q$13,$E$40:$Q$40)</f>
        <v>-1.104851673896586E-2</v>
      </c>
      <c r="S3" s="8">
        <f>LOOKUP($M3,$E$13:$Q$13,$E$41:$Q$41)</f>
        <v>-0.11592339063751333</v>
      </c>
      <c r="T3" s="8">
        <f>LOOKUP($M3,$E$13:$Q$13,$E$42:$Q$42)</f>
        <v>-3.3528043876223344E-2</v>
      </c>
      <c r="U3" s="8">
        <f>LOOKUP($M3,$E$13:$Q$13,$E$43:$Q$43)</f>
        <v>1</v>
      </c>
      <c r="V3" s="8">
        <f>LOOKUP($M3,$E$13:$Q$13,$E$44:$Q$44)</f>
        <v>4.4941320429389843E-2</v>
      </c>
      <c r="W3" s="62" t="str">
        <f t="shared" si="0"/>
        <v>Jackson</v>
      </c>
      <c r="X3">
        <f>X2</f>
        <v>2003</v>
      </c>
      <c r="Y3" t="s">
        <v>51</v>
      </c>
      <c r="Z3" s="8">
        <f>LOOKUP($X3,$E$13:$Q$13,$E$37:$Q$37)</f>
        <v>1.4338926952331155</v>
      </c>
      <c r="AA3" s="8">
        <f>LOOKUP($X3,$E$13:$Q$13,$E$38:$Q$38)</f>
        <v>0.10294117647058823</v>
      </c>
      <c r="AB3" s="8">
        <f>LOOKUP($X3,$E$13:$Q$13,$E$39:$Q$39)</f>
        <v>0.10635127584280127</v>
      </c>
      <c r="AC3" s="8">
        <f>LOOKUP($X3,$E$13:$Q$13,$E$40:$Q$40)</f>
        <v>0.13955753275554841</v>
      </c>
      <c r="AD3" s="8">
        <f>LOOKUP($X3,$E$13:$Q$13,$E$41:$Q$41)</f>
        <v>7.4293519835407856E-2</v>
      </c>
      <c r="AE3" s="8">
        <f>LOOKUP($X3,$E$13:$Q$13,$E$42:$Q$42)</f>
        <v>3.8545579027747467E-2</v>
      </c>
      <c r="AF3" s="8">
        <f>LOOKUP($X3,$E$13:$Q$13,$E$43:$Q$43)</f>
        <v>7.4675153256256697E-3</v>
      </c>
      <c r="AG3" s="8">
        <f>LOOKUP($X3,$E$13:$Q$13,$E$44:$Q$44)</f>
        <v>9.6381182147165262E-2</v>
      </c>
    </row>
    <row r="4" spans="1:33">
      <c r="A4" s="3" t="str">
        <f t="shared" si="1"/>
        <v>Jackson</v>
      </c>
      <c r="B4">
        <f>K13</f>
        <v>2006</v>
      </c>
      <c r="C4" t="s">
        <v>30</v>
      </c>
      <c r="D4" s="48">
        <f>LOOKUP($B4,$E$13:$Q$13,$E$52:$Q$52)</f>
        <v>10.750099441036699</v>
      </c>
      <c r="E4" s="8">
        <f>LOOKUP($B4,$E$13:$Q$13,$E$53:$Q$53)</f>
        <v>0.26503225806451614</v>
      </c>
      <c r="F4" s="8">
        <f>LOOKUP($B4,$E$13:$Q$13,$E$54:$Q$54)</f>
        <v>0.26593152968329276</v>
      </c>
      <c r="G4" s="8">
        <f>LOOKUP($B4,$E$13:$Q$13,$E$55:$Q$55)</f>
        <v>3.0538376497538457E-2</v>
      </c>
      <c r="H4" s="8">
        <f>LOOKUP($B4,$E$13:$Q$13,$E$56:$Q$56)</f>
        <v>3.6478906996099562E-2</v>
      </c>
      <c r="I4" s="8">
        <f>LOOKUP($B4,$E$13:$Q$13,$E$57:$Q$57)</f>
        <v>0.11764090938417182</v>
      </c>
      <c r="J4" s="8">
        <f>LOOKUP($B4,$E$13:$Q$13,$E$58:$Q$58)</f>
        <v>0.15381790890026453</v>
      </c>
      <c r="K4" s="8">
        <f>LOOKUP($B4,$E$13:$Q$13,$E$59:$Q$59)</f>
        <v>0.28746284315439763</v>
      </c>
      <c r="L4" s="62" t="str">
        <f t="shared" si="2"/>
        <v>Jackson</v>
      </c>
      <c r="M4">
        <f>M3</f>
        <v>2009</v>
      </c>
      <c r="N4" t="s">
        <v>30</v>
      </c>
      <c r="O4" s="8">
        <f>LOOKUP($M4,$E$13:$Q$13,$E$52:$Q$52)</f>
        <v>14.860258347599517</v>
      </c>
      <c r="P4" s="8">
        <f>LOOKUP($M4,$E$13:$Q$13,$E$53:$Q$53)</f>
        <v>0.41973908111174135</v>
      </c>
      <c r="Q4" s="8">
        <f>LOOKUP($M4,$E$13:$Q$13,$E$54:$Q$54)</f>
        <v>0.20864171424543596</v>
      </c>
      <c r="R4" s="8">
        <f>LOOKUP(M4,$E$13:$Q$13,$E$55:$Q$55)</f>
        <v>4.1000313705436581E-2</v>
      </c>
      <c r="S4" s="8">
        <f>LOOKUP(M4,$E$13:$Q$13,$E$56:$Q$56)</f>
        <v>4.4402923034742296E-2</v>
      </c>
      <c r="T4" s="8">
        <f>LOOKUP(M4,$E$13:$Q$13,$E$57:$Q$57)</f>
        <v>0.18476252172564489</v>
      </c>
      <c r="U4" s="8">
        <f>LOOKUP(M4,$E$13:$Q$13,$E$58:$Q$58)</f>
        <v>1</v>
      </c>
      <c r="V4" s="8">
        <f>LOOKUP(M4,$E$13:$Q$13,$E$59:$Q$59)</f>
        <v>0.14599980270296933</v>
      </c>
      <c r="W4" s="62" t="str">
        <f t="shared" si="0"/>
        <v>Jackson</v>
      </c>
      <c r="X4">
        <f>X3</f>
        <v>2003</v>
      </c>
      <c r="Y4" t="s">
        <v>30</v>
      </c>
      <c r="Z4" s="8">
        <f>LOOKUP($X4,$E$13:$Q$13,$E$52:$Q$52)</f>
        <v>11.541219024413911</v>
      </c>
      <c r="AA4" s="8">
        <f>LOOKUP(X4,$E$13:$Q$13,$E$53:$Q$53)</f>
        <v>0.32070101857399641</v>
      </c>
      <c r="AB4" s="8">
        <f>LOOKUP($X4,$E$13:$Q$13,$E$54:$Q$54)</f>
        <v>0.29259570120059847</v>
      </c>
      <c r="AC4" s="8">
        <f>LOOKUP($X4,$E$13:$Q$13,$E$55:$Q$55)</f>
        <v>4.33780208603518E-2</v>
      </c>
      <c r="AD4" s="8">
        <f>LOOKUP($X4,$E$13:$Q$13,$E$56:$Q$56)</f>
        <v>-4.8935110237480579E-3</v>
      </c>
      <c r="AE4" s="8">
        <f>LOOKUP($X4,$E$13:$Q$13,$E$57:$Q$57)</f>
        <v>-0.11217245309861548</v>
      </c>
      <c r="AF4" s="8">
        <f>LOOKUP($X4,$E$13:$Q$13,$E$58:$Q$58)</f>
        <v>-7.8208511995699032E-2</v>
      </c>
      <c r="AG4" s="8">
        <f>LOOKUP($X4,$E$13:$Q$13,$E$59:$Q$59)</f>
        <v>0.2456213607998701</v>
      </c>
    </row>
    <row r="5" spans="1:33">
      <c r="A5" s="3" t="str">
        <f t="shared" si="1"/>
        <v>Jackson</v>
      </c>
      <c r="B5">
        <f>L13</f>
        <v>2007</v>
      </c>
      <c r="C5" t="str">
        <f t="shared" ref="C5:C10" si="3">C2</f>
        <v>cat</v>
      </c>
      <c r="D5" s="48">
        <f>LOOKUP($B5,$E$13:$Q$13,$E$20:$Q$20)</f>
        <v>9.615927921634297</v>
      </c>
      <c r="E5" s="8">
        <f>LOOKUP($B5,$E$13:$Q$13,E$21:Q$21)</f>
        <v>0.4</v>
      </c>
      <c r="F5" s="8">
        <f>LOOKUP($B5,$E$13:$Q$13,E$22:Q$22)</f>
        <v>0.43349324029655473</v>
      </c>
      <c r="G5" s="8">
        <f>LOOKUP($B5,$E$13:$Q$13,E$23:Q$23)</f>
        <v>1.8538399502766211E-2</v>
      </c>
      <c r="H5" s="8">
        <f>LOOKUP($B5,$E$13:$Q$13,E$24:Q$24)</f>
        <v>6.975297851611606E-2</v>
      </c>
      <c r="I5" s="8">
        <f>LOOKUP($B5,$E$13:$Q$13,E$25:Q$25)</f>
        <v>0.13792307293253636</v>
      </c>
      <c r="J5" s="8">
        <f>LOOKUP($B5,$E$13:$Q$13,E$26:Q$26)</f>
        <v>0.20355924623913421</v>
      </c>
      <c r="K5" s="8">
        <f>LOOKUP($B5,$E$13:$Q$13,F$27:R$27)</f>
        <v>0.3685688298335113</v>
      </c>
      <c r="L5" s="62" t="str">
        <f t="shared" si="2"/>
        <v>Jackson</v>
      </c>
      <c r="M5">
        <f>O13</f>
        <v>2010</v>
      </c>
      <c r="N5" t="str">
        <f t="shared" ref="N5:N10" si="4">N2</f>
        <v>cat</v>
      </c>
      <c r="O5" s="8">
        <f>LOOKUP($M5,$E$13:$Q$13,$E$20:$Q$20)</f>
        <v>0</v>
      </c>
      <c r="P5" s="8">
        <f ca="1">LOOKUP($M5,$E$13:$Q$13,E$21:Y$21)</f>
        <v>0</v>
      </c>
      <c r="Q5" s="8">
        <f>LOOKUP($M5,$E$13:$Q$13,E$22:Q$22)</f>
        <v>0</v>
      </c>
      <c r="R5" s="8">
        <f>LOOKUP($M5,$E$13:$Q$13,E$23:Q$23)</f>
        <v>7.6137257877754744E-2</v>
      </c>
      <c r="S5" s="8">
        <f>LOOKUP($M5,$E$13:$Q$13,E$24:Q$24)</f>
        <v>0.26638905815004577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0</v>
      </c>
      <c r="W5" s="62" t="str">
        <f t="shared" si="0"/>
        <v>Jackson</v>
      </c>
      <c r="X5">
        <f>I13</f>
        <v>2004</v>
      </c>
      <c r="Y5" t="str">
        <f t="shared" ref="Y5:Y10" si="5">Y2</f>
        <v>cat</v>
      </c>
      <c r="Z5" s="8">
        <f>LOOKUP($X5,$E$13:$Q$13,$E$20:$Q$20)</f>
        <v>8.4103248440888265</v>
      </c>
      <c r="AA5" s="8">
        <f>LOOKUP($X5,$E$13:$Q$13,E$21:Q$21)</f>
        <v>0.36858860983374603</v>
      </c>
      <c r="AB5" s="8">
        <f>LOOKUP($X5,$E$13:$Q$13,E$22:Q$22)</f>
        <v>0.28566755710625308</v>
      </c>
      <c r="AC5" s="8">
        <f>LOOKUP($X5,$E$13:$Q$13,$E$23:$Q$23)</f>
        <v>-3.4427885105238851E-2</v>
      </c>
      <c r="AD5" s="8">
        <f>LOOKUP($X5,$E$13:$Q$13,$E$24:$Q$24)</f>
        <v>-0.19115202582035662</v>
      </c>
      <c r="AE5" s="8">
        <f>LOOKUP($X5,$E$13:$Q$13,$E$25:$Q$25)</f>
        <v>-0.11041994721812823</v>
      </c>
      <c r="AF5" s="8">
        <f>LOOKUP($X5,$E$13:$Q$13,$E$26:$Q$26)</f>
        <v>-8.9834538620757992E-2</v>
      </c>
      <c r="AG5" s="8">
        <f>LOOKUP($X5,$E$13:$Q$13,$E$27:$Q$27)</f>
        <v>0.31823268238096958</v>
      </c>
    </row>
    <row r="6" spans="1:33">
      <c r="A6" s="3" t="str">
        <f t="shared" si="1"/>
        <v>Jackson</v>
      </c>
      <c r="B6">
        <f>B5</f>
        <v>2007</v>
      </c>
      <c r="C6" t="str">
        <f t="shared" si="3"/>
        <v>dog</v>
      </c>
      <c r="D6" s="48">
        <f>LOOKUP($B6,$E$13:$Q$13,$E$37:$Q$37)</f>
        <v>1.1403504266040672</v>
      </c>
      <c r="E6" s="8">
        <f>LOOKUP($B6,$E$13:$Q$13,$E$38:$Q$38)</f>
        <v>7.0075757575757569E-2</v>
      </c>
      <c r="F6" s="8">
        <f>LOOKUP($B6,$E$13:$Q$13,$E$39:$Q$39)</f>
        <v>9.1703056768558958E-2</v>
      </c>
      <c r="G6" s="8">
        <f>LOOKUP($B6,$E$13:$Q$13,$E$40:$Q$40)</f>
        <v>-1.2791645073366888E-2</v>
      </c>
      <c r="H6" s="8">
        <f>LOOKUP($B6,$E$13:$Q$13,$E$41:$Q$41)</f>
        <v>0.12047714324726476</v>
      </c>
      <c r="I6" s="8">
        <f>LOOKUP($B6,$E$13:$Q$13,$E$42:$Q$42)</f>
        <v>0.11075972024212909</v>
      </c>
      <c r="J6" s="8">
        <f>LOOKUP($B6,$E$13:$Q$13,$E$43:$Q$43)</f>
        <v>1.8519871549295748E-2</v>
      </c>
      <c r="K6" s="8">
        <f>LOOKUP($B6,$E$13:$Q$13,$E$44:$Q$44)</f>
        <v>0.10795454545454546</v>
      </c>
      <c r="L6" s="62" t="str">
        <f t="shared" si="2"/>
        <v>Jackson</v>
      </c>
      <c r="M6">
        <f>M5</f>
        <v>2010</v>
      </c>
      <c r="N6" t="str">
        <f t="shared" si="4"/>
        <v>dog</v>
      </c>
      <c r="O6" s="8">
        <f>LOOKUP($M6,$E$13:$Q$13,$E$37:$Q$37)</f>
        <v>0</v>
      </c>
      <c r="P6" s="8">
        <f>LOOKUP($M6,$E$13:$Q$13,$E$38:$Q$38)</f>
        <v>0</v>
      </c>
      <c r="Q6" s="8">
        <f>LOOKUP($M6,$E$13:$Q$13,$E$39:$Q$39)</f>
        <v>0</v>
      </c>
      <c r="R6" s="8">
        <f>LOOKUP($M6,$E$13:$Q$13,$E$40:$Q$40)</f>
        <v>-0.10372882424753534</v>
      </c>
      <c r="S6" s="8">
        <f>LOOKUP($M6,$E$13:$Q$13,$E$41:$Q$41)</f>
        <v>-2.2233875788436854E-2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</v>
      </c>
      <c r="W6" s="62" t="str">
        <f t="shared" si="0"/>
        <v>Jackson</v>
      </c>
      <c r="X6">
        <f>X5</f>
        <v>2004</v>
      </c>
      <c r="Y6" t="str">
        <f t="shared" si="5"/>
        <v>dog</v>
      </c>
      <c r="Z6" s="8">
        <f>LOOKUP($X6,$E$13:$Q$13,$E$37:$Q$37)</f>
        <v>1.6411702350909101</v>
      </c>
      <c r="AA6" s="8">
        <f>LOOKUP($X6,$E$13:$Q$13,$E$38:$Q$38)</f>
        <v>0.10951526032315978</v>
      </c>
      <c r="AB6" s="8">
        <f>LOOKUP($X6,$E$13:$Q$13,$E$39:$Q$39)</f>
        <v>9.3410445145460916E-2</v>
      </c>
      <c r="AC6" s="8">
        <f>LOOKUP($X6,$E$13:$Q$13,$E$40:$Q$40)</f>
        <v>-7.5849362862280764E-2</v>
      </c>
      <c r="AD6" s="8">
        <f>LOOKUP($X6,$E$13:$Q$13,$E$41:$Q$41)</f>
        <v>-0.11739536061172054</v>
      </c>
      <c r="AE6" s="8">
        <f>LOOKUP($X6,$E$13:$Q$13,$E$42:$Q$42)</f>
        <v>-0.15351406103064411</v>
      </c>
      <c r="AF6" s="8">
        <f>LOOKUP($X6,$E$13:$Q$13,$E$43:$Q$43)</f>
        <v>-0.16826940348648617</v>
      </c>
      <c r="AG6" s="8">
        <f>LOOKUP($X6,$E$13:$Q$13,$E$44:$Q$44)</f>
        <v>9.1043755697356427E-2</v>
      </c>
    </row>
    <row r="7" spans="1:33">
      <c r="A7" s="3" t="str">
        <f t="shared" si="1"/>
        <v>Jackson</v>
      </c>
      <c r="B7">
        <f>B6</f>
        <v>2007</v>
      </c>
      <c r="C7" t="str">
        <f t="shared" si="3"/>
        <v>total</v>
      </c>
      <c r="D7" s="48">
        <f>LOOKUP($B7,$E$13:$Q$13,$E$52:$Q$52)</f>
        <v>10.756278348238364</v>
      </c>
      <c r="E7" s="8">
        <f>LOOKUP($B7,$E$13:$Q$13,$E$53:$Q$53)</f>
        <v>0.26681957186544342</v>
      </c>
      <c r="F7" s="8">
        <f>LOOKUP($B7,$E$13:$Q$13,$E$54:$Q$54)</f>
        <v>0.29895544096258098</v>
      </c>
      <c r="G7" s="8">
        <f>LOOKUP($B7,$E$13:$Q$13,$E$55:$Q$55)</f>
        <v>6.1276592642204976E-3</v>
      </c>
      <c r="H7" s="8">
        <f>LOOKUP($B7,$E$13:$Q$13,$E$56:$Q$56)</f>
        <v>8.9846292803164488E-2</v>
      </c>
      <c r="I7" s="8">
        <f>LOOKUP($B7,$E$13:$Q$13,$E$57:$Q$57)</f>
        <v>0.12716288031840081</v>
      </c>
      <c r="J7" s="8">
        <f>LOOKUP($B7,$E$13:$Q$13,$E$58:$Q$58)</f>
        <v>0.13025977781361095</v>
      </c>
      <c r="K7" s="8">
        <f>LOOKUP($B7,$E$13:$Q$13,$E$59:$Q$59)</f>
        <v>0.33736134908467852</v>
      </c>
      <c r="L7" s="62" t="str">
        <f t="shared" si="2"/>
        <v>Jackson</v>
      </c>
      <c r="M7">
        <f>M6</f>
        <v>2010</v>
      </c>
      <c r="N7" t="str">
        <f t="shared" si="4"/>
        <v>total</v>
      </c>
      <c r="O7" s="8">
        <f>LOOKUP($M7,$E$13:$Q$13,$E$52:$Q$52)</f>
        <v>0</v>
      </c>
      <c r="P7" s="8">
        <f>LOOKUP($M7,$E$13:$Q$13,$E$53:$Q$53)</f>
        <v>0</v>
      </c>
      <c r="Q7" s="8">
        <f>LOOKUP($M7,$E$13:$Q$13,$E$54:$Q$54)</f>
        <v>0</v>
      </c>
      <c r="R7" s="8">
        <f>LOOKUP($M7,$E$13:$Q$13,$E$55:$Q$55)</f>
        <v>3.5480817959940162E-3</v>
      </c>
      <c r="S7" s="8">
        <f>LOOKUP($M7,$E$13:$Q$13,$E$56:$Q$56)</f>
        <v>0.14990850369897904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</v>
      </c>
      <c r="W7" s="62" t="str">
        <f t="shared" si="0"/>
        <v>Jackson</v>
      </c>
      <c r="X7">
        <f>X6</f>
        <v>2004</v>
      </c>
      <c r="Y7" t="str">
        <f t="shared" si="5"/>
        <v>total</v>
      </c>
      <c r="Z7" s="8">
        <f>LOOKUP($X7,$E$13:$Q$13,$E$52:$Q$52)</f>
        <v>10.051495079179738</v>
      </c>
      <c r="AA7" s="8">
        <f>LOOKUP($X7,$E$13:$Q$13,$E$53:$Q$53)</f>
        <v>0.26588854885773255</v>
      </c>
      <c r="AB7" s="8">
        <f>LOOKUP($X7,$E$13:$Q$13,$E$54:$Q$54)</f>
        <v>0.21193076793816165</v>
      </c>
      <c r="AC7" s="8">
        <f>LOOKUP($X7,$E$13:$Q$13,$E$55:$Q$55)</f>
        <v>-5.0460404356915949E-2</v>
      </c>
      <c r="AD7" s="8">
        <f>LOOKUP($X7,$E$13:$Q$13,$E$56:$Q$56)</f>
        <v>-0.16260390974799036</v>
      </c>
      <c r="AE7" s="8">
        <f>LOOKUP($X7,$E$13:$Q$13,$E$57:$Q$57)</f>
        <v>-0.12709987383459601</v>
      </c>
      <c r="AF7" s="8">
        <f>LOOKUP($X7,$E$13:$Q$13,$E$58:$Q$58)</f>
        <v>-0.12019338985099171</v>
      </c>
      <c r="AG7" s="8">
        <f>LOOKUP($X7,$E$13:$Q$13,$E$59:$Q$59)</f>
        <v>0.23011821898132803</v>
      </c>
    </row>
    <row r="8" spans="1:33">
      <c r="A8" s="3" t="str">
        <f t="shared" si="1"/>
        <v>Jackson</v>
      </c>
      <c r="B8">
        <f>M13</f>
        <v>2008</v>
      </c>
      <c r="C8" t="str">
        <f t="shared" si="3"/>
        <v>cat</v>
      </c>
      <c r="D8" s="48">
        <f>LOOKUP($B8,$E$13:$Q$13,$E$20:$Q$20)</f>
        <v>10.672401899119427</v>
      </c>
      <c r="E8" s="8">
        <f>LOOKUP($B8,$E$13:$Q$13,E$21:Q$21)</f>
        <v>0.46838824577025823</v>
      </c>
      <c r="F8" s="8">
        <f>LOOKUP($B8,$E$13:$Q$13,E$22:Q$22)</f>
        <v>0.53575534605656472</v>
      </c>
      <c r="G8" s="8">
        <f>LOOKUP($B8,$E$13:$Q$13,E$23:Q$23)</f>
        <v>5.2181948827547835E-2</v>
      </c>
      <c r="H8" s="8">
        <f>LOOKUP($B8,$E$13:$Q$13,E$24:Q$24)</f>
        <v>0.12163967838302261</v>
      </c>
      <c r="I8" s="8">
        <f>LOOKUP($B8,$E$13:$Q$13,E$25:Q$25)</f>
        <v>0.18851562469956201</v>
      </c>
      <c r="J8" s="8">
        <f>LOOKUP($B8,$E$13:$Q$13,E$26:Q$26)</f>
        <v>0.35562525717494048</v>
      </c>
      <c r="K8" s="8">
        <f>LOOKUP($B8,$E$13:$Q$13,E$27:Q$27)</f>
        <v>0.3685688298335113</v>
      </c>
      <c r="L8" s="62" t="str">
        <f t="shared" si="2"/>
        <v>Jackson</v>
      </c>
      <c r="M8">
        <f>P13</f>
        <v>2011</v>
      </c>
      <c r="N8" t="str">
        <f t="shared" si="4"/>
        <v>cat</v>
      </c>
      <c r="O8" s="8">
        <f>LOOKUP($M8,$E$13:$Q$13,$E$20:$Q$20)</f>
        <v>0</v>
      </c>
      <c r="P8" s="8">
        <f>LOOKUP($M8,$E$13:$Q$13,E$21:Q$21)</f>
        <v>0</v>
      </c>
      <c r="Q8" s="8">
        <f>LOOKUP($M8,$E$13:$Q$13,E$22:Q$22)</f>
        <v>0</v>
      </c>
      <c r="R8" s="8">
        <f>LOOKUP($M8,$E$13:$Q$13,E$23:Q$23)</f>
        <v>0.20593080724876439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Jackson</v>
      </c>
      <c r="X8">
        <f>J13</f>
        <v>2005</v>
      </c>
      <c r="Y8" t="str">
        <f t="shared" si="5"/>
        <v>cat</v>
      </c>
      <c r="Z8" s="8">
        <f>LOOKUP($X8,$E$13:$Q$13,$E$20:$Q$20)</f>
        <v>5.6321967698792035</v>
      </c>
      <c r="AA8" s="8">
        <f>LOOKUP($X8,$E$13:$Q$13,E$21:Q$21)</f>
        <v>0.21435814236463191</v>
      </c>
      <c r="AB8" s="8">
        <f>LOOKUP($X8,$E$13:$Q$13,E$22:Q$22)</f>
        <v>0.29601498283217148</v>
      </c>
      <c r="AC8" s="8">
        <f>LOOKUP($X8,$E$13:$Q$13,$E$23:$Q$23)</f>
        <v>-0.15150803934406043</v>
      </c>
      <c r="AD8" s="8">
        <f>LOOKUP($X8,$E$13:$Q$13,$E$24:$Q$24)</f>
        <v>-7.3462890170597261E-2</v>
      </c>
      <c r="AE8" s="8">
        <f>LOOKUP($X8,$E$13:$Q$13,$E$25:$Q$25)</f>
        <v>-5.356260626122069E-2</v>
      </c>
      <c r="AF8" s="8">
        <f>LOOKUP($X8,$E$13:$Q$13,$E$26:$Q$26)</f>
        <v>1.4143437453202614E-3</v>
      </c>
      <c r="AG8" s="8">
        <f>LOOKUP($X8,$E$13:$Q$13,$E$27:$Q$27)</f>
        <v>0.33006787488629208</v>
      </c>
    </row>
    <row r="9" spans="1:33">
      <c r="A9" s="3" t="str">
        <f t="shared" si="1"/>
        <v>Jackson</v>
      </c>
      <c r="B9">
        <f>B8</f>
        <v>2008</v>
      </c>
      <c r="C9" t="str">
        <f t="shared" si="3"/>
        <v>dog</v>
      </c>
      <c r="D9" s="48">
        <f>LOOKUP($B9,$E$13:$Q$13,$E$37:$Q$37)</f>
        <v>1.6434687335145883</v>
      </c>
      <c r="E9" s="8">
        <f>LOOKUP($B9,$E$13:$Q$13,$E$38:$Q$38)</f>
        <v>0.11629576453697056</v>
      </c>
      <c r="F9" s="8">
        <f>LOOKUP($B9,$E$13:$Q$13,$E$39:$Q$39)</f>
        <v>0.12926136363636365</v>
      </c>
      <c r="G9" s="8">
        <f>LOOKUP($B9,$E$13:$Q$13,$E$40:$Q$40)</f>
        <v>0.13158559212934426</v>
      </c>
      <c r="H9" s="8">
        <f>LOOKUP($B9,$E$13:$Q$13,$E$41:$Q$41)</f>
        <v>0.12199090100762619</v>
      </c>
      <c r="I9" s="8">
        <f>LOOKUP($B9,$E$13:$Q$13,$E$42:$Q$42)</f>
        <v>3.0916049490509391E-2</v>
      </c>
      <c r="J9" s="8">
        <f>LOOKUP($B9,$E$13:$Q$13,$E$43:$Q$43)</f>
        <v>0.1024693557595124</v>
      </c>
      <c r="K9" s="8">
        <f>LOOKUP($B9,$E$13:$Q$13,$E$44:$Q$44)</f>
        <v>8.252564756560675E-2</v>
      </c>
      <c r="L9" s="62" t="str">
        <f t="shared" si="2"/>
        <v>Jackson</v>
      </c>
      <c r="M9">
        <f>M8</f>
        <v>2011</v>
      </c>
      <c r="N9" t="str">
        <f t="shared" si="4"/>
        <v>dog</v>
      </c>
      <c r="O9" s="8">
        <f>LOOKUP($M9,$E$13:$Q$13,$E$37:$Q$37)</f>
        <v>0</v>
      </c>
      <c r="P9" s="8">
        <f>LOOKUP($M9,$E$13:$Q$13,$E$38:$Q$38)</f>
        <v>0</v>
      </c>
      <c r="Q9" s="8">
        <f>LOOKUP($M9,$E$13:$Q$13,$E$39:$Q$39)</f>
        <v>0</v>
      </c>
      <c r="R9" s="8">
        <f>LOOKUP($M9,$E$13:$Q$13,$E$40:$Q$40)</f>
        <v>7.3836024455243773E-2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Jackson</v>
      </c>
      <c r="X9">
        <f>X8</f>
        <v>2005</v>
      </c>
      <c r="Y9" t="str">
        <f t="shared" si="5"/>
        <v>dog</v>
      </c>
      <c r="Z9" s="8">
        <f>LOOKUP($X9,$E$13:$Q$13,$E$37:$Q$37)</f>
        <v>1.214892018479147</v>
      </c>
      <c r="AA9" s="8">
        <f>LOOKUP($X9,$E$13:$Q$13,$E$38:$Q$38)</f>
        <v>7.8055460458747006E-2</v>
      </c>
      <c r="AB9" s="8">
        <f>LOOKUP($X9,$E$13:$Q$13,$E$39:$Q$39)</f>
        <v>8.2457018861625778E-2</v>
      </c>
      <c r="AC9" s="8">
        <f>LOOKUP($X9,$E$13:$Q$13,$E$40:$Q$40)</f>
        <v>-3.8616928339212174E-2</v>
      </c>
      <c r="AD9" s="8">
        <f>LOOKUP($X9,$E$13:$Q$13,$E$41:$Q$41)</f>
        <v>-7.2189193812168637E-2</v>
      </c>
      <c r="AE9" s="8">
        <f>LOOKUP($X9,$E$13:$Q$13,$E$42:$Q$42)</f>
        <v>-8.5904257430913289E-2</v>
      </c>
      <c r="AF9" s="8">
        <f>LOOKUP($X9,$E$13:$Q$13,$E$43:$Q$43)</f>
        <v>5.6985097278909318E-2</v>
      </c>
      <c r="AG9" s="8">
        <f>LOOKUP($X9,$E$13:$Q$13,$E$44:$Q$44)</f>
        <v>7.8174473195763733E-2</v>
      </c>
    </row>
    <row r="10" spans="1:33">
      <c r="A10" s="3" t="str">
        <f t="shared" si="1"/>
        <v>Jackson</v>
      </c>
      <c r="B10">
        <f>B9</f>
        <v>2008</v>
      </c>
      <c r="C10" t="str">
        <f t="shared" si="3"/>
        <v>total</v>
      </c>
      <c r="D10" s="48">
        <f>LOOKUP($B10,$E$13:$Q$13,$E$52:$Q$52)</f>
        <v>12.315870632634015</v>
      </c>
      <c r="E10" s="8">
        <f>LOOKUP($B10,$E$13:$Q$13,$E$53:$Q$53)</f>
        <v>0.33360813410277551</v>
      </c>
      <c r="F10" s="8">
        <f>LOOKUP($B10,$E$13:$Q$13,$E$54:$Q$54)</f>
        <v>0.3759944173063503</v>
      </c>
      <c r="G10" s="8">
        <f>LOOKUP($B10,$E$13:$Q$13,$E$55:$Q$55)</f>
        <v>8.4234795664970163E-2</v>
      </c>
      <c r="H10" s="8">
        <f>LOOKUP($B10,$E$13:$Q$13,$E$56:$Q$56)</f>
        <v>0.12178145632322962</v>
      </c>
      <c r="I10" s="8">
        <f>LOOKUP($B10,$E$13:$Q$13,$E$57:$Q$57)</f>
        <v>0.12489744755095354</v>
      </c>
      <c r="J10" s="8">
        <f>LOOKUP($B10,$E$13:$Q$13,$E$58:$Q$58)</f>
        <v>0.25343388412651074</v>
      </c>
      <c r="K10" s="8">
        <f>LOOKUP($B10,$E$13:$Q$13,$E$59:$Q$59)</f>
        <v>0.25101327742837176</v>
      </c>
      <c r="L10" s="62" t="str">
        <f t="shared" si="2"/>
        <v>Jackson</v>
      </c>
      <c r="M10">
        <f>M9</f>
        <v>2011</v>
      </c>
      <c r="N10" t="str">
        <f t="shared" si="4"/>
        <v>total</v>
      </c>
      <c r="O10" s="8">
        <f>LOOKUP($M10,$E$13:$Q$13,$E$52:$Q$52)</f>
        <v>0</v>
      </c>
      <c r="P10" s="8">
        <f>LOOKUP($M10,$E$13:$Q$13,$E$53:$Q$53)</f>
        <v>0</v>
      </c>
      <c r="Q10" s="8">
        <f>LOOKUP($M10,$E$13:$Q$13,$E$54:$Q$54)</f>
        <v>0</v>
      </c>
      <c r="R10" s="8">
        <f>LOOKUP($M10,$E$13:$Q$13,$E$55:$Q$55)</f>
        <v>0.14688156972669936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Jackson</v>
      </c>
      <c r="X10">
        <f>X9</f>
        <v>2005</v>
      </c>
      <c r="Y10" t="str">
        <f t="shared" si="5"/>
        <v>total</v>
      </c>
      <c r="Z10" s="8">
        <f>LOOKUP($X10,$E$13:$Q$13,$E$52:$Q$52)</f>
        <v>6.8470887883583504</v>
      </c>
      <c r="AA10" s="8">
        <f>LOOKUP($X10,$E$13:$Q$13,$E$53:$Q$53)</f>
        <v>0.16365257259296995</v>
      </c>
      <c r="AB10" s="8">
        <f>LOOKUP($X10,$E$13:$Q$13,$E$54:$Q$54)</f>
        <v>0.21401102422766313</v>
      </c>
      <c r="AC10" s="8">
        <f>LOOKUP($X10,$E$13:$Q$13,$E$55:$Q$55)</f>
        <v>-0.10675652782907875</v>
      </c>
      <c r="AD10" s="8">
        <f>LOOKUP($X10,$E$13:$Q$13,$E$56:$Q$56)</f>
        <v>-7.2957980291125948E-2</v>
      </c>
      <c r="AE10" s="8">
        <f>LOOKUP($X10,$E$13:$Q$13,$E$57:$Q$57)</f>
        <v>-6.638325938307571E-2</v>
      </c>
      <c r="AF10" s="8">
        <f>LOOKUP($X10,$E$13:$Q$13,$E$58:$Q$58)</f>
        <v>2.3443316571602542E-2</v>
      </c>
      <c r="AG10" s="8">
        <f>LOOKUP($X10,$E$13:$Q$13,$E$59:$Q$59)</f>
        <v>0.23168443496801705</v>
      </c>
    </row>
    <row r="11" spans="1:33">
      <c r="A11" s="3" t="s">
        <v>57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>
        <v>181212</v>
      </c>
      <c r="F14">
        <v>181769</v>
      </c>
      <c r="G14">
        <v>184267</v>
      </c>
      <c r="H14">
        <v>185509</v>
      </c>
      <c r="I14">
        <v>185843</v>
      </c>
      <c r="J14">
        <v>187671</v>
      </c>
      <c r="K14">
        <v>191068</v>
      </c>
      <c r="L14">
        <v>194677</v>
      </c>
      <c r="M14">
        <v>197144</v>
      </c>
      <c r="N14">
        <v>199189</v>
      </c>
      <c r="O14">
        <v>202251</v>
      </c>
      <c r="P14">
        <v>202251</v>
      </c>
      <c r="Q14">
        <v>202251</v>
      </c>
    </row>
    <row r="15" spans="1:33">
      <c r="A15" s="3"/>
      <c r="D15" t="s">
        <v>37</v>
      </c>
      <c r="E15">
        <v>3641</v>
      </c>
      <c r="F15">
        <v>3758</v>
      </c>
      <c r="G15">
        <v>3949</v>
      </c>
      <c r="H15">
        <v>4092</v>
      </c>
      <c r="I15">
        <v>4240.5</v>
      </c>
      <c r="J15">
        <v>4931</v>
      </c>
      <c r="K15">
        <v>4680</v>
      </c>
      <c r="L15">
        <v>4680</v>
      </c>
      <c r="M15">
        <v>4492</v>
      </c>
      <c r="N15">
        <v>4206</v>
      </c>
      <c r="O15">
        <v>3945.5</v>
      </c>
      <c r="P15">
        <v>3133</v>
      </c>
    </row>
    <row r="16" spans="1:33">
      <c r="A16" s="3"/>
      <c r="D16" t="s">
        <v>38</v>
      </c>
      <c r="E16">
        <v>1983</v>
      </c>
      <c r="F16">
        <v>1990</v>
      </c>
      <c r="G16">
        <v>1991</v>
      </c>
      <c r="H16">
        <v>2375</v>
      </c>
      <c r="I16">
        <v>2539.5</v>
      </c>
      <c r="J16">
        <v>2878</v>
      </c>
      <c r="K16">
        <v>2859</v>
      </c>
      <c r="L16">
        <v>2653</v>
      </c>
      <c r="M16">
        <v>2422</v>
      </c>
      <c r="N16">
        <v>2619</v>
      </c>
      <c r="O16">
        <v>2420.5</v>
      </c>
      <c r="P16">
        <v>2284</v>
      </c>
    </row>
    <row r="17" spans="1:23">
      <c r="A17" s="3"/>
      <c r="D17" t="s">
        <v>56</v>
      </c>
      <c r="E17">
        <v>1271</v>
      </c>
      <c r="F17">
        <v>1929</v>
      </c>
      <c r="G17">
        <v>1771</v>
      </c>
      <c r="H17">
        <v>1875</v>
      </c>
      <c r="I17">
        <v>1563</v>
      </c>
      <c r="J17">
        <v>1057</v>
      </c>
      <c r="K17">
        <v>1788</v>
      </c>
      <c r="L17">
        <v>1872</v>
      </c>
      <c r="M17">
        <v>2104</v>
      </c>
      <c r="N17">
        <v>2556</v>
      </c>
      <c r="S17">
        <v>28000</v>
      </c>
      <c r="T17" t="s">
        <v>30</v>
      </c>
    </row>
    <row r="18" spans="1:23">
      <c r="A18" s="3"/>
      <c r="D18" s="33" t="s">
        <v>121</v>
      </c>
      <c r="E18" s="8">
        <f t="shared" ref="E18:Q20" si="6">E15/E$14*1000</f>
        <v>20.092488356179501</v>
      </c>
      <c r="F18" s="8">
        <f t="shared" si="6"/>
        <v>20.674592477265101</v>
      </c>
      <c r="G18" s="8">
        <f t="shared" si="6"/>
        <v>21.43085848252807</v>
      </c>
      <c r="H18" s="8">
        <f t="shared" si="6"/>
        <v>22.058228980804166</v>
      </c>
      <c r="I18" s="8">
        <f t="shared" si="6"/>
        <v>22.817647153780342</v>
      </c>
      <c r="J18" s="8">
        <f t="shared" si="6"/>
        <v>26.274704136494183</v>
      </c>
      <c r="K18" s="8">
        <f t="shared" si="6"/>
        <v>24.493897460589949</v>
      </c>
      <c r="L18" s="65">
        <f t="shared" si="6"/>
        <v>24.039819804085742</v>
      </c>
      <c r="M18" s="8">
        <f t="shared" si="6"/>
        <v>22.785375157245468</v>
      </c>
      <c r="N18" s="8">
        <f t="shared" si="6"/>
        <v>21.115623854730934</v>
      </c>
      <c r="O18" s="8">
        <f t="shared" si="6"/>
        <v>19.507938156053616</v>
      </c>
      <c r="P18" s="8">
        <f t="shared" si="6"/>
        <v>15.490652703818522</v>
      </c>
      <c r="Q18" s="8">
        <f t="shared" si="6"/>
        <v>0</v>
      </c>
      <c r="W18" s="62"/>
    </row>
    <row r="19" spans="1:23">
      <c r="A19" s="3"/>
      <c r="D19" s="33" t="s">
        <v>43</v>
      </c>
      <c r="E19" s="8">
        <f t="shared" si="6"/>
        <v>10.94298390835044</v>
      </c>
      <c r="F19" s="8">
        <f t="shared" si="6"/>
        <v>10.947961423565074</v>
      </c>
      <c r="G19" s="8">
        <f t="shared" si="6"/>
        <v>10.804973218210533</v>
      </c>
      <c r="H19" s="8">
        <f t="shared" si="6"/>
        <v>12.802613350295674</v>
      </c>
      <c r="I19" s="8">
        <f t="shared" si="6"/>
        <v>13.664760039388087</v>
      </c>
      <c r="J19" s="8">
        <f t="shared" si="6"/>
        <v>15.335347496416601</v>
      </c>
      <c r="K19" s="8">
        <f t="shared" si="6"/>
        <v>14.963259153809114</v>
      </c>
      <c r="L19" s="65">
        <f t="shared" si="6"/>
        <v>13.627701269281939</v>
      </c>
      <c r="M19" s="8">
        <f t="shared" si="6"/>
        <v>12.285436026457818</v>
      </c>
      <c r="N19" s="8">
        <f t="shared" si="6"/>
        <v>13.148316423095652</v>
      </c>
      <c r="O19" s="8">
        <f t="shared" si="6"/>
        <v>11.967802384166209</v>
      </c>
      <c r="P19" s="8">
        <f t="shared" si="6"/>
        <v>11.292898428190712</v>
      </c>
      <c r="Q19" s="8">
        <f t="shared" si="6"/>
        <v>0</v>
      </c>
      <c r="W19" s="62"/>
    </row>
    <row r="20" spans="1:23">
      <c r="A20" s="3"/>
      <c r="D20" s="33" t="s">
        <v>107</v>
      </c>
      <c r="E20" s="8">
        <f t="shared" si="6"/>
        <v>7.0138842902236052</v>
      </c>
      <c r="F20" s="8">
        <f t="shared" si="6"/>
        <v>10.612370646259812</v>
      </c>
      <c r="G20" s="8">
        <f t="shared" si="6"/>
        <v>9.6110535255905827</v>
      </c>
      <c r="H20" s="8">
        <f t="shared" si="6"/>
        <v>10.107326329180795</v>
      </c>
      <c r="I20" s="8">
        <f t="shared" si="6"/>
        <v>8.4103248440888265</v>
      </c>
      <c r="J20" s="8">
        <f t="shared" si="6"/>
        <v>5.6321967698792035</v>
      </c>
      <c r="K20" s="8">
        <f t="shared" si="6"/>
        <v>9.3579249272510321</v>
      </c>
      <c r="L20" s="8">
        <f t="shared" si="6"/>
        <v>9.615927921634297</v>
      </c>
      <c r="M20" s="8">
        <f t="shared" si="6"/>
        <v>10.672401899119427</v>
      </c>
      <c r="N20" s="8">
        <f t="shared" si="6"/>
        <v>12.832033897454176</v>
      </c>
      <c r="O20" s="8">
        <f t="shared" si="6"/>
        <v>0</v>
      </c>
      <c r="P20" s="8">
        <f t="shared" si="6"/>
        <v>0</v>
      </c>
      <c r="Q20" s="8">
        <f t="shared" si="6"/>
        <v>0</v>
      </c>
      <c r="W20" s="62"/>
    </row>
    <row r="21" spans="1:23">
      <c r="D21" s="33" t="s">
        <v>203</v>
      </c>
      <c r="E21" s="8">
        <f>E17/E15</f>
        <v>0.34907992309804997</v>
      </c>
      <c r="F21" s="8">
        <f t="shared" ref="F21:Q21" si="7">F17/F15</f>
        <v>0.51330494944119209</v>
      </c>
      <c r="G21" s="8">
        <f t="shared" si="7"/>
        <v>0.44846796657381616</v>
      </c>
      <c r="H21" s="8">
        <f t="shared" si="7"/>
        <v>0.45821114369501464</v>
      </c>
      <c r="I21" s="8">
        <f t="shared" si="7"/>
        <v>0.36858860983374603</v>
      </c>
      <c r="J21" s="8">
        <f t="shared" si="7"/>
        <v>0.21435814236463191</v>
      </c>
      <c r="K21" s="8">
        <f t="shared" si="7"/>
        <v>0.38205128205128203</v>
      </c>
      <c r="L21" s="8">
        <f t="shared" si="7"/>
        <v>0.4</v>
      </c>
      <c r="M21" s="8">
        <f t="shared" si="7"/>
        <v>0.46838824577025823</v>
      </c>
      <c r="N21" s="8">
        <f t="shared" si="7"/>
        <v>0.60770328102710414</v>
      </c>
      <c r="O21" s="8">
        <f t="shared" si="7"/>
        <v>0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0.43249087714556023</v>
      </c>
      <c r="F22" s="130">
        <f t="shared" ref="F22:Q22" si="8">SUM(F17:G17)/SUM(F15:G15)</f>
        <v>0.48008304139094332</v>
      </c>
      <c r="G22" s="130">
        <f t="shared" si="8"/>
        <v>0.45342619077229201</v>
      </c>
      <c r="H22" s="130">
        <f t="shared" si="8"/>
        <v>0.41260126012601261</v>
      </c>
      <c r="I22" s="130">
        <f t="shared" si="8"/>
        <v>0.28566755710625308</v>
      </c>
      <c r="J22" s="130">
        <f t="shared" si="8"/>
        <v>0.29601498283217148</v>
      </c>
      <c r="K22" s="130">
        <f t="shared" si="8"/>
        <v>0.39102564102564102</v>
      </c>
      <c r="L22" s="130">
        <f t="shared" si="8"/>
        <v>0.43349324029655473</v>
      </c>
      <c r="M22" s="130">
        <f t="shared" si="8"/>
        <v>0.53575534605656472</v>
      </c>
      <c r="N22" s="130">
        <f t="shared" si="8"/>
        <v>0.31356192111881248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>
        <f>(E18-F18)/E18</f>
        <v>-2.8971230977798315E-2</v>
      </c>
      <c r="G23" s="130">
        <f t="shared" ref="G23:Q23" si="9">(F18-G18)/F18</f>
        <v>-3.657948789532852E-2</v>
      </c>
      <c r="H23" s="130">
        <f t="shared" si="9"/>
        <v>-2.9274165511735006E-2</v>
      </c>
      <c r="I23" s="130">
        <f t="shared" si="9"/>
        <v>-3.4427885105238851E-2</v>
      </c>
      <c r="J23" s="130">
        <f t="shared" si="9"/>
        <v>-0.15150803934406043</v>
      </c>
      <c r="K23" s="130">
        <f t="shared" si="9"/>
        <v>6.7776469209820223E-2</v>
      </c>
      <c r="L23" s="130">
        <f>(K18-L18)/K18</f>
        <v>1.8538399502766211E-2</v>
      </c>
      <c r="M23" s="130">
        <f t="shared" si="9"/>
        <v>5.2181948827547835E-2</v>
      </c>
      <c r="N23" s="130">
        <f t="shared" si="9"/>
        <v>7.328171210661738E-2</v>
      </c>
      <c r="O23" s="130">
        <f t="shared" si="9"/>
        <v>7.6137257877754744E-2</v>
      </c>
      <c r="P23" s="130">
        <f t="shared" si="9"/>
        <v>0.20593080724876439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>
        <f>(E18-G18)/E18</f>
        <v>-6.6610471665991974E-2</v>
      </c>
      <c r="G24" s="130">
        <f t="shared" ref="G24:P24" si="10">(F18-H18)/F18</f>
        <v>-6.6924487390045875E-2</v>
      </c>
      <c r="H24" s="130">
        <f t="shared" si="10"/>
        <v>-6.4709898223763621E-2</v>
      </c>
      <c r="I24" s="130">
        <f t="shared" si="10"/>
        <v>-0.19115202582035662</v>
      </c>
      <c r="J24" s="130">
        <f t="shared" si="10"/>
        <v>-7.3462890170597261E-2</v>
      </c>
      <c r="K24" s="130">
        <f t="shared" si="10"/>
        <v>8.5058401449487855E-2</v>
      </c>
      <c r="L24" s="130">
        <f t="shared" si="10"/>
        <v>6.975297851611606E-2</v>
      </c>
      <c r="M24" s="130">
        <f t="shared" si="10"/>
        <v>0.12163967838302261</v>
      </c>
      <c r="N24" s="130">
        <f t="shared" si="10"/>
        <v>0.1438395013719872</v>
      </c>
      <c r="O24" s="130">
        <f t="shared" si="10"/>
        <v>0.26638905815004577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-9.7834603150091959E-2</v>
      </c>
      <c r="G25" s="130">
        <f t="shared" ref="G25:O25" si="11">(F18-I18)/F18</f>
        <v>-0.10365644105787623</v>
      </c>
      <c r="H25" s="130">
        <f t="shared" si="11"/>
        <v>-0.22602200737386016</v>
      </c>
      <c r="I25" s="130">
        <f t="shared" si="11"/>
        <v>-0.11041994721812823</v>
      </c>
      <c r="J25" s="130">
        <f t="shared" si="11"/>
        <v>-5.356260626122069E-2</v>
      </c>
      <c r="K25" s="130">
        <f t="shared" si="11"/>
        <v>0.13280183712524549</v>
      </c>
      <c r="L25" s="130">
        <f t="shared" si="11"/>
        <v>0.13792307293253636</v>
      </c>
      <c r="M25" s="130">
        <f t="shared" si="11"/>
        <v>0.18851562469956201</v>
      </c>
      <c r="N25" s="130">
        <f t="shared" si="11"/>
        <v>0.32014932398895851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-0.13563072673189883</v>
      </c>
      <c r="G26" s="130">
        <f t="shared" ref="G26:N26" si="12">(F18-J18)/F18</f>
        <v>-0.27086926455199867</v>
      </c>
      <c r="H26" s="130">
        <f t="shared" si="12"/>
        <v>-0.14292656454052377</v>
      </c>
      <c r="I26" s="130">
        <f t="shared" si="12"/>
        <v>-8.9834538620757992E-2</v>
      </c>
      <c r="J26" s="130">
        <f t="shared" si="12"/>
        <v>1.4143437453202614E-3</v>
      </c>
      <c r="K26" s="130">
        <f t="shared" si="12"/>
        <v>0.19635160323642073</v>
      </c>
      <c r="L26" s="130">
        <f t="shared" si="12"/>
        <v>0.20355924623913421</v>
      </c>
      <c r="M26" s="130">
        <f t="shared" si="12"/>
        <v>0.35562525717494048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0.43805075784279168</v>
      </c>
      <c r="F27" s="130">
        <f t="shared" ref="F27:O27" si="13">SUM(F17:H17)/SUM(F15:H15)</f>
        <v>0.47249766929400799</v>
      </c>
      <c r="G27" s="130">
        <f t="shared" si="13"/>
        <v>0.42413385987053698</v>
      </c>
      <c r="H27" s="130">
        <f t="shared" si="13"/>
        <v>0.33889998869076787</v>
      </c>
      <c r="I27" s="130">
        <f t="shared" si="13"/>
        <v>0.31823268238096958</v>
      </c>
      <c r="J27" s="130">
        <f t="shared" si="13"/>
        <v>0.33006787488629208</v>
      </c>
      <c r="K27" s="130">
        <f t="shared" si="13"/>
        <v>0.41611319665030322</v>
      </c>
      <c r="L27" s="130">
        <f t="shared" si="13"/>
        <v>0.48826431454627001</v>
      </c>
      <c r="M27" s="130">
        <f t="shared" si="13"/>
        <v>0.3685688298335113</v>
      </c>
      <c r="N27" s="130">
        <f t="shared" si="13"/>
        <v>0.22650538349062874</v>
      </c>
      <c r="O27" s="130">
        <f t="shared" si="13"/>
        <v>0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181212</v>
      </c>
      <c r="F31" s="7">
        <f t="shared" ref="F31:Q31" si="14">F14</f>
        <v>181769</v>
      </c>
      <c r="G31" s="7">
        <f t="shared" si="14"/>
        <v>184267</v>
      </c>
      <c r="H31" s="7">
        <f t="shared" si="14"/>
        <v>185509</v>
      </c>
      <c r="I31" s="7">
        <f t="shared" si="14"/>
        <v>185843</v>
      </c>
      <c r="J31" s="7">
        <f t="shared" si="14"/>
        <v>187671</v>
      </c>
      <c r="K31" s="7">
        <f t="shared" si="14"/>
        <v>191068</v>
      </c>
      <c r="L31" s="64">
        <f t="shared" si="14"/>
        <v>194677</v>
      </c>
      <c r="M31" s="7">
        <f t="shared" si="14"/>
        <v>197144</v>
      </c>
      <c r="N31" s="7">
        <f t="shared" si="14"/>
        <v>199189</v>
      </c>
      <c r="O31" s="7">
        <f t="shared" si="14"/>
        <v>202251</v>
      </c>
      <c r="P31" s="7">
        <f t="shared" si="14"/>
        <v>202251</v>
      </c>
      <c r="Q31" s="7">
        <f t="shared" si="14"/>
        <v>202251</v>
      </c>
      <c r="W31" s="64"/>
    </row>
    <row r="32" spans="1:23">
      <c r="A32" s="3" t="s">
        <v>57</v>
      </c>
      <c r="D32" t="s">
        <v>40</v>
      </c>
      <c r="E32">
        <v>2990</v>
      </c>
      <c r="F32">
        <v>3126</v>
      </c>
      <c r="G32">
        <v>2983</v>
      </c>
      <c r="H32">
        <v>2584</v>
      </c>
      <c r="I32">
        <v>2785</v>
      </c>
      <c r="J32">
        <v>2921</v>
      </c>
      <c r="K32">
        <v>3070</v>
      </c>
      <c r="L32">
        <v>3168</v>
      </c>
      <c r="M32">
        <v>2786</v>
      </c>
      <c r="N32">
        <v>2846</v>
      </c>
      <c r="O32">
        <v>3189.5</v>
      </c>
      <c r="P32">
        <v>2954</v>
      </c>
    </row>
    <row r="33" spans="1:23">
      <c r="A33" s="3" t="s">
        <v>57</v>
      </c>
      <c r="D33" t="s">
        <v>41</v>
      </c>
      <c r="E33">
        <v>1027</v>
      </c>
      <c r="F33">
        <v>811</v>
      </c>
      <c r="G33">
        <v>838</v>
      </c>
      <c r="H33">
        <v>749</v>
      </c>
      <c r="I33">
        <v>767</v>
      </c>
      <c r="J33">
        <v>811</v>
      </c>
      <c r="K33">
        <v>966</v>
      </c>
      <c r="L33">
        <v>795</v>
      </c>
      <c r="M33">
        <v>716</v>
      </c>
      <c r="N33">
        <v>609</v>
      </c>
      <c r="O33">
        <v>713</v>
      </c>
      <c r="P33">
        <v>727</v>
      </c>
    </row>
    <row r="34" spans="1:23">
      <c r="A34" s="3" t="s">
        <v>57</v>
      </c>
      <c r="D34" t="s">
        <v>42</v>
      </c>
      <c r="E34">
        <v>282</v>
      </c>
      <c r="F34">
        <v>542</v>
      </c>
      <c r="G34">
        <v>350</v>
      </c>
      <c r="H34">
        <v>266</v>
      </c>
      <c r="I34">
        <v>305</v>
      </c>
      <c r="J34">
        <v>228</v>
      </c>
      <c r="K34">
        <v>266</v>
      </c>
      <c r="L34">
        <v>222</v>
      </c>
      <c r="M34">
        <v>324</v>
      </c>
      <c r="N34">
        <v>404</v>
      </c>
    </row>
    <row r="35" spans="1:23">
      <c r="A35" s="3"/>
      <c r="D35" s="33" t="s">
        <v>122</v>
      </c>
      <c r="E35" s="8">
        <f t="shared" ref="E35:Q37" si="15">E32/E$14*1000</f>
        <v>16.500011036796678</v>
      </c>
      <c r="F35" s="8">
        <f t="shared" si="15"/>
        <v>17.197651964856494</v>
      </c>
      <c r="G35" s="8">
        <f t="shared" si="15"/>
        <v>16.188465650387752</v>
      </c>
      <c r="H35" s="8">
        <f t="shared" si="15"/>
        <v>13.929243325121693</v>
      </c>
      <c r="I35" s="8">
        <f t="shared" si="15"/>
        <v>14.98576755648585</v>
      </c>
      <c r="J35" s="8">
        <f t="shared" si="15"/>
        <v>15.564471868322755</v>
      </c>
      <c r="K35" s="8">
        <f t="shared" si="15"/>
        <v>16.067578035045116</v>
      </c>
      <c r="L35" s="65">
        <f t="shared" si="15"/>
        <v>16.273108790458039</v>
      </c>
      <c r="M35" s="8">
        <f t="shared" si="15"/>
        <v>14.131802134480381</v>
      </c>
      <c r="N35" s="8">
        <f t="shared" si="15"/>
        <v>14.287937586914941</v>
      </c>
      <c r="O35" s="8">
        <f t="shared" si="15"/>
        <v>15.770008553727795</v>
      </c>
      <c r="P35" s="8">
        <f t="shared" si="15"/>
        <v>14.605613816495346</v>
      </c>
      <c r="Q35" s="8">
        <f t="shared" si="15"/>
        <v>0</v>
      </c>
      <c r="W35" s="62"/>
    </row>
    <row r="36" spans="1:23">
      <c r="A36" s="3"/>
      <c r="D36" s="33" t="s">
        <v>45</v>
      </c>
      <c r="E36" s="8">
        <f t="shared" si="15"/>
        <v>5.6673950952475547</v>
      </c>
      <c r="F36" s="8">
        <f t="shared" si="15"/>
        <v>4.4617068917142086</v>
      </c>
      <c r="G36" s="8">
        <f t="shared" si="15"/>
        <v>4.5477486473432567</v>
      </c>
      <c r="H36" s="8">
        <f t="shared" si="15"/>
        <v>4.0375399576300879</v>
      </c>
      <c r="I36" s="8">
        <f t="shared" si="15"/>
        <v>4.1271395748023876</v>
      </c>
      <c r="J36" s="8">
        <f t="shared" si="15"/>
        <v>4.321392223625387</v>
      </c>
      <c r="K36" s="8">
        <f t="shared" si="15"/>
        <v>5.0557916553268987</v>
      </c>
      <c r="L36" s="65">
        <f t="shared" si="15"/>
        <v>4.0836873385145651</v>
      </c>
      <c r="M36" s="8">
        <f t="shared" si="15"/>
        <v>3.6318630036927324</v>
      </c>
      <c r="N36" s="8">
        <f t="shared" si="15"/>
        <v>3.0573977478676033</v>
      </c>
      <c r="O36" s="8">
        <f t="shared" si="15"/>
        <v>3.5253224953152271</v>
      </c>
      <c r="P36" s="8">
        <f t="shared" si="15"/>
        <v>3.5945434138768166</v>
      </c>
      <c r="Q36" s="8">
        <f t="shared" si="15"/>
        <v>0</v>
      </c>
      <c r="W36" s="62"/>
    </row>
    <row r="37" spans="1:23">
      <c r="A37" s="3"/>
      <c r="D37" s="33" t="s">
        <v>108</v>
      </c>
      <c r="E37" s="8">
        <f t="shared" si="15"/>
        <v>1.5561883318985497</v>
      </c>
      <c r="F37" s="8">
        <f t="shared" si="15"/>
        <v>2.9818065786795329</v>
      </c>
      <c r="G37" s="8">
        <f t="shared" si="15"/>
        <v>1.899417692804463</v>
      </c>
      <c r="H37" s="8">
        <f t="shared" si="15"/>
        <v>1.4338926952331155</v>
      </c>
      <c r="I37" s="8">
        <f t="shared" si="15"/>
        <v>1.6411702350909101</v>
      </c>
      <c r="J37" s="8">
        <f t="shared" si="15"/>
        <v>1.214892018479147</v>
      </c>
      <c r="K37" s="8">
        <f t="shared" si="15"/>
        <v>1.392174513785668</v>
      </c>
      <c r="L37" s="8">
        <f t="shared" si="15"/>
        <v>1.1403504266040672</v>
      </c>
      <c r="M37" s="8">
        <f t="shared" si="15"/>
        <v>1.6434687335145883</v>
      </c>
      <c r="N37" s="8">
        <f t="shared" si="15"/>
        <v>2.0282244501453395</v>
      </c>
      <c r="O37" s="8">
        <f t="shared" si="15"/>
        <v>0</v>
      </c>
      <c r="P37" s="8">
        <f t="shared" si="15"/>
        <v>0</v>
      </c>
      <c r="Q37" s="8">
        <f t="shared" si="15"/>
        <v>0</v>
      </c>
      <c r="W37" s="62"/>
    </row>
    <row r="38" spans="1:23">
      <c r="A38" s="3"/>
      <c r="D38" s="33" t="s">
        <v>214</v>
      </c>
      <c r="E38" s="8">
        <f>E34/E32</f>
        <v>9.4314381270903011E-2</v>
      </c>
      <c r="F38" s="8">
        <f t="shared" ref="F38:O38" si="16">F34/F32</f>
        <v>0.17338451695457455</v>
      </c>
      <c r="G38" s="8">
        <f t="shared" si="16"/>
        <v>0.11733154542406973</v>
      </c>
      <c r="H38" s="8">
        <f t="shared" si="16"/>
        <v>0.10294117647058823</v>
      </c>
      <c r="I38" s="8">
        <f t="shared" si="16"/>
        <v>0.10951526032315978</v>
      </c>
      <c r="J38" s="8">
        <f t="shared" si="16"/>
        <v>7.8055460458747006E-2</v>
      </c>
      <c r="K38" s="8">
        <f t="shared" si="16"/>
        <v>8.6644951140065152E-2</v>
      </c>
      <c r="L38" s="8">
        <f t="shared" si="16"/>
        <v>7.0075757575757569E-2</v>
      </c>
      <c r="M38" s="8">
        <f t="shared" si="16"/>
        <v>0.11629576453697056</v>
      </c>
      <c r="N38" s="8">
        <f t="shared" si="16"/>
        <v>0.14195361911454674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0.13472858077174624</v>
      </c>
      <c r="F39" s="130">
        <f t="shared" ref="F39:Q39" si="18">SUM(F34:G34)/SUM(F32:G32)</f>
        <v>0.14601407759044033</v>
      </c>
      <c r="G39" s="130">
        <f t="shared" si="18"/>
        <v>0.11065205676306808</v>
      </c>
      <c r="H39" s="130">
        <f t="shared" si="18"/>
        <v>0.10635127584280127</v>
      </c>
      <c r="I39" s="130">
        <f t="shared" si="18"/>
        <v>9.3410445145460916E-2</v>
      </c>
      <c r="J39" s="130">
        <f t="shared" si="18"/>
        <v>8.2457018861625778E-2</v>
      </c>
      <c r="K39" s="130">
        <f t="shared" si="18"/>
        <v>7.8230201987816606E-2</v>
      </c>
      <c r="L39" s="130">
        <f t="shared" si="18"/>
        <v>9.1703056768558958E-2</v>
      </c>
      <c r="M39" s="130">
        <f t="shared" si="18"/>
        <v>0.12926136363636365</v>
      </c>
      <c r="N39" s="130">
        <f t="shared" si="18"/>
        <v>6.6937287714356725E-2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>
        <f>(E35-F35)/E35</f>
        <v>-4.2281240085476686E-2</v>
      </c>
      <c r="G40" s="130">
        <f t="shared" ref="G40:K40" si="19">(F35-G35)/F35</f>
        <v>5.8681633779484585E-2</v>
      </c>
      <c r="H40" s="130">
        <f t="shared" si="19"/>
        <v>0.13955753275554841</v>
      </c>
      <c r="I40" s="130">
        <f t="shared" si="19"/>
        <v>-7.5849362862280764E-2</v>
      </c>
      <c r="J40" s="130">
        <f t="shared" si="19"/>
        <v>-3.8616928339212174E-2</v>
      </c>
      <c r="K40" s="130">
        <f t="shared" si="19"/>
        <v>-3.2324011439559132E-2</v>
      </c>
      <c r="L40" s="130">
        <f>(K35-L35)/K35</f>
        <v>-1.2791645073366888E-2</v>
      </c>
      <c r="M40" s="130">
        <f t="shared" ref="M40:Q40" si="20">(L35-M35)/L35</f>
        <v>0.13158559212934426</v>
      </c>
      <c r="N40" s="130">
        <f t="shared" si="20"/>
        <v>-1.104851673896586E-2</v>
      </c>
      <c r="O40" s="130">
        <f t="shared" si="20"/>
        <v>-0.10372882424753534</v>
      </c>
      <c r="P40" s="130">
        <f t="shared" si="20"/>
        <v>7.3836024455243773E-2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>
        <f>(E35-G35)/E35</f>
        <v>1.8881525940446304E-2</v>
      </c>
      <c r="G41" s="130">
        <f t="shared" ref="G41:P41" si="21">(F35-H35)/F35</f>
        <v>0.19004970250670347</v>
      </c>
      <c r="H41" s="130">
        <f t="shared" si="21"/>
        <v>7.4293519835407856E-2</v>
      </c>
      <c r="I41" s="130">
        <f t="shared" si="21"/>
        <v>-0.11739536061172054</v>
      </c>
      <c r="J41" s="130">
        <f t="shared" si="21"/>
        <v>-7.2189193812168637E-2</v>
      </c>
      <c r="K41" s="130">
        <f t="shared" si="21"/>
        <v>-4.5529133794608316E-2</v>
      </c>
      <c r="L41" s="130">
        <f t="shared" si="21"/>
        <v>0.12047714324726476</v>
      </c>
      <c r="M41" s="130">
        <f t="shared" si="21"/>
        <v>0.12199090100762619</v>
      </c>
      <c r="N41" s="130">
        <f t="shared" si="21"/>
        <v>-0.11592339063751333</v>
      </c>
      <c r="O41" s="130">
        <f t="shared" si="21"/>
        <v>-2.2233875788436854E-2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0.15580399952108615</v>
      </c>
      <c r="G42" s="130">
        <f t="shared" ref="G42:O42" si="22">(F35-I35)/F35</f>
        <v>0.12861548849172216</v>
      </c>
      <c r="H42" s="130">
        <f t="shared" si="22"/>
        <v>3.8545579027747467E-2</v>
      </c>
      <c r="I42" s="130">
        <f t="shared" si="22"/>
        <v>-0.15351406103064411</v>
      </c>
      <c r="J42" s="130">
        <f t="shared" si="22"/>
        <v>-8.5904257430913289E-2</v>
      </c>
      <c r="K42" s="130">
        <f t="shared" si="22"/>
        <v>9.204743636423561E-2</v>
      </c>
      <c r="L42" s="130">
        <f t="shared" si="22"/>
        <v>0.11075972024212909</v>
      </c>
      <c r="M42" s="130">
        <f t="shared" si="22"/>
        <v>3.0916049490509391E-2</v>
      </c>
      <c r="N42" s="130">
        <f t="shared" si="22"/>
        <v>-3.3528043876223344E-2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9.1772270753874841E-2</v>
      </c>
      <c r="G43" s="130">
        <f t="shared" ref="G43:N43" si="23">(F35-J35)/F35</f>
        <v>9.4965295254907586E-2</v>
      </c>
      <c r="H43" s="130">
        <f t="shared" si="23"/>
        <v>7.4675153256256697E-3</v>
      </c>
      <c r="I43" s="130">
        <f t="shared" si="23"/>
        <v>-0.16826940348648617</v>
      </c>
      <c r="J43" s="130">
        <f t="shared" si="23"/>
        <v>5.6985097278909318E-2</v>
      </c>
      <c r="K43" s="130">
        <f t="shared" si="23"/>
        <v>8.201590726671891E-2</v>
      </c>
      <c r="L43" s="130">
        <f t="shared" si="23"/>
        <v>1.8519871549295748E-2</v>
      </c>
      <c r="M43" s="130">
        <f t="shared" si="23"/>
        <v>0.1024693557595124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0.12902516760083527</v>
      </c>
      <c r="F44" s="130">
        <f t="shared" ref="F44:O44" si="24">SUM(F34:H34)/SUM(F32:H32)</f>
        <v>0.13321062924191879</v>
      </c>
      <c r="G44" s="130">
        <f t="shared" si="24"/>
        <v>0.11027298850574713</v>
      </c>
      <c r="H44" s="130">
        <f t="shared" si="24"/>
        <v>9.6381182147165262E-2</v>
      </c>
      <c r="I44" s="130">
        <f t="shared" si="24"/>
        <v>9.1043755697356427E-2</v>
      </c>
      <c r="J44" s="130">
        <f t="shared" si="24"/>
        <v>7.8174473195763733E-2</v>
      </c>
      <c r="K44" s="130">
        <f t="shared" si="24"/>
        <v>8.9982269503546097E-2</v>
      </c>
      <c r="L44" s="130">
        <f t="shared" si="24"/>
        <v>0.10795454545454546</v>
      </c>
      <c r="M44" s="130">
        <f t="shared" si="24"/>
        <v>8.252564756560675E-2</v>
      </c>
      <c r="N44" s="130">
        <f t="shared" si="24"/>
        <v>4.4941320429389843E-2</v>
      </c>
      <c r="O44" s="130">
        <f t="shared" si="24"/>
        <v>0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181212</v>
      </c>
      <c r="F46" s="7">
        <f t="shared" ref="F46:Q46" si="25">F31</f>
        <v>181769</v>
      </c>
      <c r="G46" s="7">
        <f t="shared" si="25"/>
        <v>184267</v>
      </c>
      <c r="H46" s="7">
        <f t="shared" si="25"/>
        <v>185509</v>
      </c>
      <c r="I46" s="7">
        <f t="shared" si="25"/>
        <v>185843</v>
      </c>
      <c r="J46" s="7">
        <f t="shared" si="25"/>
        <v>187671</v>
      </c>
      <c r="K46" s="7">
        <f t="shared" si="25"/>
        <v>191068</v>
      </c>
      <c r="L46" s="64">
        <f t="shared" si="25"/>
        <v>194677</v>
      </c>
      <c r="M46" s="7">
        <f t="shared" si="25"/>
        <v>197144</v>
      </c>
      <c r="N46" s="7">
        <f t="shared" si="25"/>
        <v>199189</v>
      </c>
      <c r="O46" s="7">
        <f t="shared" si="25"/>
        <v>202251</v>
      </c>
      <c r="P46" s="7">
        <f t="shared" si="25"/>
        <v>202251</v>
      </c>
      <c r="Q46" s="7">
        <f t="shared" si="25"/>
        <v>202251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6631</v>
      </c>
      <c r="F47" s="7">
        <f t="shared" si="26"/>
        <v>6884</v>
      </c>
      <c r="G47" s="7">
        <f t="shared" si="26"/>
        <v>6932</v>
      </c>
      <c r="H47" s="7">
        <f t="shared" si="26"/>
        <v>6676</v>
      </c>
      <c r="I47" s="7">
        <f t="shared" si="26"/>
        <v>7025.5</v>
      </c>
      <c r="J47" s="7">
        <f t="shared" si="26"/>
        <v>7852</v>
      </c>
      <c r="K47" s="7">
        <f t="shared" si="26"/>
        <v>7750</v>
      </c>
      <c r="L47" s="64">
        <f t="shared" si="26"/>
        <v>7848</v>
      </c>
      <c r="M47" s="7">
        <f t="shared" si="26"/>
        <v>7278</v>
      </c>
      <c r="N47" s="7">
        <f t="shared" si="26"/>
        <v>7052</v>
      </c>
      <c r="O47" s="7">
        <f t="shared" si="26"/>
        <v>7135</v>
      </c>
      <c r="P47" s="7">
        <f t="shared" si="26"/>
        <v>6087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3010</v>
      </c>
      <c r="F48" s="7">
        <f t="shared" si="26"/>
        <v>2801</v>
      </c>
      <c r="G48" s="7">
        <f t="shared" si="26"/>
        <v>2829</v>
      </c>
      <c r="H48" s="7">
        <f t="shared" si="26"/>
        <v>3124</v>
      </c>
      <c r="I48" s="7">
        <f t="shared" si="26"/>
        <v>3306.5</v>
      </c>
      <c r="J48" s="7">
        <f t="shared" si="26"/>
        <v>3689</v>
      </c>
      <c r="K48" s="7">
        <f t="shared" si="26"/>
        <v>3825</v>
      </c>
      <c r="L48" s="64">
        <f t="shared" si="26"/>
        <v>3448</v>
      </c>
      <c r="M48" s="7">
        <f t="shared" si="26"/>
        <v>3138</v>
      </c>
      <c r="N48" s="7">
        <f t="shared" si="26"/>
        <v>3228</v>
      </c>
      <c r="O48" s="7">
        <f t="shared" si="26"/>
        <v>3133.5</v>
      </c>
      <c r="P48" s="7">
        <f t="shared" si="26"/>
        <v>3011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1553</v>
      </c>
      <c r="F49" s="7">
        <f t="shared" si="26"/>
        <v>2471</v>
      </c>
      <c r="G49" s="7">
        <f t="shared" si="26"/>
        <v>2121</v>
      </c>
      <c r="H49" s="7">
        <f t="shared" si="26"/>
        <v>2141</v>
      </c>
      <c r="I49" s="7">
        <f t="shared" si="26"/>
        <v>1868</v>
      </c>
      <c r="J49" s="7">
        <f t="shared" si="26"/>
        <v>1285</v>
      </c>
      <c r="K49" s="7">
        <f t="shared" si="26"/>
        <v>2054</v>
      </c>
      <c r="L49" s="64">
        <f t="shared" si="26"/>
        <v>2094</v>
      </c>
      <c r="M49" s="7">
        <f t="shared" si="26"/>
        <v>2428</v>
      </c>
      <c r="N49" s="7">
        <f t="shared" si="26"/>
        <v>2960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36.59249939297618</v>
      </c>
      <c r="F50" s="8">
        <f t="shared" si="27"/>
        <v>37.872244442121598</v>
      </c>
      <c r="G50" s="8">
        <f t="shared" si="27"/>
        <v>37.619324132915821</v>
      </c>
      <c r="H50" s="8">
        <f t="shared" si="27"/>
        <v>35.987472305925863</v>
      </c>
      <c r="I50" s="8">
        <f t="shared" si="27"/>
        <v>37.803414710266196</v>
      </c>
      <c r="J50" s="8">
        <f t="shared" si="27"/>
        <v>41.839176004816935</v>
      </c>
      <c r="K50" s="8">
        <f t="shared" si="27"/>
        <v>40.561475495635058</v>
      </c>
      <c r="L50" s="65">
        <f t="shared" si="27"/>
        <v>40.312928594543777</v>
      </c>
      <c r="M50" s="8">
        <f t="shared" si="27"/>
        <v>36.917177291725849</v>
      </c>
      <c r="N50" s="8">
        <f t="shared" si="27"/>
        <v>35.40356144164587</v>
      </c>
      <c r="O50" s="8">
        <f t="shared" si="27"/>
        <v>35.277946709781411</v>
      </c>
      <c r="P50" s="8">
        <f t="shared" si="27"/>
        <v>30.096266520313868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16.610379003597995</v>
      </c>
      <c r="F51" s="8">
        <f t="shared" si="27"/>
        <v>15.409668315279283</v>
      </c>
      <c r="G51" s="8">
        <f t="shared" si="27"/>
        <v>15.352721865553788</v>
      </c>
      <c r="H51" s="8">
        <f t="shared" si="27"/>
        <v>16.84015330792576</v>
      </c>
      <c r="I51" s="8">
        <f t="shared" si="27"/>
        <v>17.791899614190473</v>
      </c>
      <c r="J51" s="8">
        <f t="shared" si="27"/>
        <v>19.656739720041987</v>
      </c>
      <c r="K51" s="8">
        <f t="shared" si="27"/>
        <v>20.019050809136015</v>
      </c>
      <c r="L51" s="65">
        <f t="shared" si="27"/>
        <v>17.711388607796504</v>
      </c>
      <c r="M51" s="8">
        <f t="shared" si="27"/>
        <v>15.917299030150552</v>
      </c>
      <c r="N51" s="8">
        <f t="shared" si="27"/>
        <v>16.205714170963258</v>
      </c>
      <c r="O51" s="8">
        <f t="shared" si="27"/>
        <v>15.493124879481437</v>
      </c>
      <c r="P51" s="8">
        <f t="shared" si="27"/>
        <v>14.887441842067529</v>
      </c>
      <c r="Q51" s="8">
        <f t="shared" si="27"/>
        <v>0</v>
      </c>
      <c r="W51" s="64"/>
    </row>
    <row r="52" spans="1:23" s="8" customFormat="1">
      <c r="A52" s="42"/>
      <c r="D52" s="48" t="s">
        <v>48</v>
      </c>
      <c r="E52" s="8">
        <f t="shared" si="27"/>
        <v>8.5700726221221561</v>
      </c>
      <c r="F52" s="8">
        <f t="shared" si="27"/>
        <v>13.594177224939346</v>
      </c>
      <c r="G52" s="8">
        <f t="shared" si="27"/>
        <v>11.510471218395047</v>
      </c>
      <c r="H52" s="8">
        <f t="shared" si="27"/>
        <v>11.541219024413911</v>
      </c>
      <c r="I52" s="8">
        <f t="shared" si="27"/>
        <v>10.051495079179738</v>
      </c>
      <c r="J52" s="8">
        <f t="shared" si="27"/>
        <v>6.8470887883583504</v>
      </c>
      <c r="K52" s="8">
        <f t="shared" si="27"/>
        <v>10.750099441036699</v>
      </c>
      <c r="L52" s="8">
        <f t="shared" si="27"/>
        <v>10.756278348238364</v>
      </c>
      <c r="M52" s="8">
        <f t="shared" si="27"/>
        <v>12.315870632634015</v>
      </c>
      <c r="N52" s="8">
        <f t="shared" si="27"/>
        <v>14.860258347599517</v>
      </c>
      <c r="O52" s="8">
        <f t="shared" si="27"/>
        <v>0</v>
      </c>
      <c r="P52" s="8">
        <f t="shared" si="27"/>
        <v>0</v>
      </c>
      <c r="Q52" s="8">
        <f t="shared" si="27"/>
        <v>0</v>
      </c>
      <c r="W52" s="65"/>
    </row>
    <row r="53" spans="1:23" s="8" customFormat="1">
      <c r="D53" s="33" t="s">
        <v>220</v>
      </c>
      <c r="E53" s="8">
        <f>E49/E47</f>
        <v>0.23420298597496605</v>
      </c>
      <c r="F53" s="8">
        <f t="shared" ref="F53:O53" si="28">F49/F47</f>
        <v>0.35894828588030214</v>
      </c>
      <c r="G53" s="8">
        <f t="shared" si="28"/>
        <v>0.30597230236583961</v>
      </c>
      <c r="H53" s="8">
        <f t="shared" si="28"/>
        <v>0.32070101857399641</v>
      </c>
      <c r="I53" s="8">
        <f t="shared" si="28"/>
        <v>0.26588854885773255</v>
      </c>
      <c r="J53" s="8">
        <f t="shared" si="28"/>
        <v>0.16365257259296995</v>
      </c>
      <c r="K53" s="8">
        <f t="shared" si="28"/>
        <v>0.26503225806451614</v>
      </c>
      <c r="L53" s="8">
        <f t="shared" si="28"/>
        <v>0.26681957186544342</v>
      </c>
      <c r="M53" s="8">
        <f t="shared" si="28"/>
        <v>0.33360813410277551</v>
      </c>
      <c r="N53" s="8">
        <f t="shared" si="28"/>
        <v>0.41973908111174135</v>
      </c>
      <c r="O53" s="8">
        <f t="shared" si="28"/>
        <v>0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0.29774324824269333</v>
      </c>
      <c r="F54" s="130">
        <f t="shared" ref="F54:Q54" si="30">SUM(F49:G49)/SUM(F47:G47)</f>
        <v>0.33236826867400115</v>
      </c>
      <c r="G54" s="130">
        <f t="shared" si="30"/>
        <v>0.31319811875367431</v>
      </c>
      <c r="H54" s="130">
        <f t="shared" si="30"/>
        <v>0.29259570120059847</v>
      </c>
      <c r="I54" s="130">
        <f t="shared" si="30"/>
        <v>0.21193076793816165</v>
      </c>
      <c r="J54" s="130">
        <f t="shared" si="30"/>
        <v>0.21401102422766313</v>
      </c>
      <c r="K54" s="130">
        <f t="shared" si="30"/>
        <v>0.26593152968329276</v>
      </c>
      <c r="L54" s="130">
        <f t="shared" si="30"/>
        <v>0.29895544096258098</v>
      </c>
      <c r="M54" s="130">
        <f t="shared" si="30"/>
        <v>0.3759944173063503</v>
      </c>
      <c r="N54" s="130">
        <f t="shared" si="30"/>
        <v>0.20864171424543596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-3.4972878878862856E-2</v>
      </c>
      <c r="G55" s="130">
        <f t="shared" ref="G55:K55" si="31">(F50-G50)/F50</f>
        <v>6.6782498088356883E-3</v>
      </c>
      <c r="H55" s="130">
        <f t="shared" si="31"/>
        <v>4.33780208603518E-2</v>
      </c>
      <c r="I55" s="130">
        <f t="shared" si="31"/>
        <v>-5.0460404356915949E-2</v>
      </c>
      <c r="J55" s="130">
        <f t="shared" si="31"/>
        <v>-0.10675652782907875</v>
      </c>
      <c r="K55" s="130">
        <f t="shared" si="31"/>
        <v>3.0538376497538457E-2</v>
      </c>
      <c r="L55" s="130">
        <f>(K50-L50)/K50</f>
        <v>6.1276592642204976E-3</v>
      </c>
      <c r="M55" s="130">
        <f t="shared" ref="M55:Q55" si="32">(L50-M50)/L50</f>
        <v>8.4234795664970163E-2</v>
      </c>
      <c r="N55" s="130">
        <f t="shared" si="32"/>
        <v>4.1000313705436581E-2</v>
      </c>
      <c r="O55" s="130">
        <f t="shared" si="32"/>
        <v>3.5480817959940162E-3</v>
      </c>
      <c r="P55" s="130">
        <f t="shared" si="32"/>
        <v>0.14688156972669936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-2.8061071448339969E-2</v>
      </c>
      <c r="G56" s="130">
        <f t="shared" ref="G56:P56" si="33">(F50-H50)/F50</f>
        <v>4.9766581409669178E-2</v>
      </c>
      <c r="H56" s="130">
        <f t="shared" si="33"/>
        <v>-4.8935110237480579E-3</v>
      </c>
      <c r="I56" s="130">
        <f t="shared" si="33"/>
        <v>-0.16260390974799036</v>
      </c>
      <c r="J56" s="130">
        <f t="shared" si="33"/>
        <v>-7.2957980291125948E-2</v>
      </c>
      <c r="K56" s="130">
        <f t="shared" si="33"/>
        <v>3.6478906996099562E-2</v>
      </c>
      <c r="L56" s="130">
        <f t="shared" si="33"/>
        <v>8.9846292803164488E-2</v>
      </c>
      <c r="M56" s="130">
        <f t="shared" si="33"/>
        <v>0.12178145632322962</v>
      </c>
      <c r="N56" s="130">
        <f t="shared" si="33"/>
        <v>4.4402923034742296E-2</v>
      </c>
      <c r="O56" s="130">
        <f t="shared" si="33"/>
        <v>0.14990850369897904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1.6534183154661746E-2</v>
      </c>
      <c r="G57" s="130">
        <f t="shared" ref="G57:O57" si="34">(F50-I50)/F50</f>
        <v>1.8174188741465109E-3</v>
      </c>
      <c r="H57" s="130">
        <f t="shared" si="34"/>
        <v>-0.11217245309861548</v>
      </c>
      <c r="I57" s="130">
        <f t="shared" si="34"/>
        <v>-0.12709987383459601</v>
      </c>
      <c r="J57" s="130">
        <f t="shared" si="34"/>
        <v>-6.638325938307571E-2</v>
      </c>
      <c r="K57" s="130">
        <f t="shared" si="34"/>
        <v>0.11764090938417182</v>
      </c>
      <c r="L57" s="130">
        <f t="shared" si="34"/>
        <v>0.12716288031840081</v>
      </c>
      <c r="M57" s="130">
        <f t="shared" si="34"/>
        <v>0.12489744755095354</v>
      </c>
      <c r="N57" s="130">
        <f t="shared" si="34"/>
        <v>0.18476252172564489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-3.3091899634558664E-2</v>
      </c>
      <c r="G58" s="130">
        <f t="shared" ref="G58:N58" si="35">(F50-J50)/F50</f>
        <v>-0.10474508762631733</v>
      </c>
      <c r="H58" s="130">
        <f t="shared" si="35"/>
        <v>-7.8208511995699032E-2</v>
      </c>
      <c r="I58" s="130">
        <f t="shared" si="35"/>
        <v>-0.12019338985099171</v>
      </c>
      <c r="J58" s="130">
        <f t="shared" si="35"/>
        <v>2.3443316571602542E-2</v>
      </c>
      <c r="K58" s="130">
        <f t="shared" si="35"/>
        <v>0.15381790890026453</v>
      </c>
      <c r="L58" s="130">
        <f t="shared" si="35"/>
        <v>0.13025977781361095</v>
      </c>
      <c r="M58" s="130">
        <f t="shared" si="35"/>
        <v>0.25343388412651074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0.30053308553822078</v>
      </c>
      <c r="F59" s="130">
        <f t="shared" ref="F59:O59" si="36">SUM(F49:H49)/SUM(F47:H47)</f>
        <v>0.32856724575444074</v>
      </c>
      <c r="G59" s="130">
        <f t="shared" si="36"/>
        <v>0.29708968425133886</v>
      </c>
      <c r="H59" s="130">
        <f t="shared" si="36"/>
        <v>0.2456213607998701</v>
      </c>
      <c r="I59" s="130">
        <f t="shared" si="36"/>
        <v>0.23011821898132803</v>
      </c>
      <c r="J59" s="130">
        <f t="shared" si="36"/>
        <v>0.23168443496801705</v>
      </c>
      <c r="K59" s="130">
        <f t="shared" si="36"/>
        <v>0.28746284315439763</v>
      </c>
      <c r="L59" s="130">
        <f t="shared" si="36"/>
        <v>0.33736134908467852</v>
      </c>
      <c r="M59" s="130">
        <f t="shared" si="36"/>
        <v>0.25101327742837176</v>
      </c>
      <c r="N59" s="130">
        <f t="shared" si="36"/>
        <v>0.14599980270296933</v>
      </c>
      <c r="O59" s="130">
        <f t="shared" si="36"/>
        <v>0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  <row r="68" spans="1:23">
      <c r="D68" s="33"/>
      <c r="L68" s="62"/>
      <c r="W68" s="6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"/>
  <sheetViews>
    <sheetView topLeftCell="A13" workbookViewId="0">
      <selection activeCell="A23" sqref="A23:XFD26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7" width="7.109375" customWidth="1"/>
  </cols>
  <sheetData>
    <row r="1" spans="1:33" s="30" customFormat="1">
      <c r="A1" s="46" t="str">
        <f>A11</f>
        <v>Haywood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Haywood</v>
      </c>
      <c r="B2">
        <f>K13</f>
        <v>2006</v>
      </c>
      <c r="C2" t="s">
        <v>50</v>
      </c>
      <c r="D2" s="48">
        <f>LOOKUP($B2,$E$13:$Q$13,$E$20:$Q$20)</f>
        <v>3.1912731214851959</v>
      </c>
      <c r="E2" s="8">
        <f>LOOKUP($B2,$E$13:$Q$13,E$21:Q$21)</f>
        <v>0.10567942785023139</v>
      </c>
      <c r="F2" s="8">
        <f>LOOKUP($B2,$E$13:$Q$13,E$22:Q$22)</f>
        <v>0.15935330086019278</v>
      </c>
      <c r="G2" s="8">
        <f>LOOKUP($B2,$E$13:$Q$13,E$23:Q$23)</f>
        <v>5.5996822875297864E-2</v>
      </c>
      <c r="H2" s="8">
        <f>LOOKUP($B2,$E$13:$Q$13,E$24:Q$24)</f>
        <v>2.7998411437648876E-2</v>
      </c>
      <c r="I2" s="8">
        <f>LOOKUP($B2,$E$13:$Q$13,E$25:Q$25)</f>
        <v>3.4518136086841442E-2</v>
      </c>
      <c r="J2" s="8">
        <f>LOOKUP($B2,$E$13:$Q$13,E$26:Q$26)</f>
        <v>4.1037860736033903E-2</v>
      </c>
      <c r="K2" s="8">
        <f>LOOKUP($B2,$E$13:$Q$13,E$27:Q$27)</f>
        <v>0.25194390526835653</v>
      </c>
      <c r="L2" s="62" t="str">
        <f>A2</f>
        <v>Haywood</v>
      </c>
      <c r="M2">
        <f>N13</f>
        <v>2009</v>
      </c>
      <c r="N2" t="s">
        <v>50</v>
      </c>
      <c r="O2" s="8">
        <f>LOOKUP($M2,$E$13:$Q$13,$E$20:$Q$20)</f>
        <v>19.523680466156243</v>
      </c>
      <c r="P2" s="8">
        <f>LOOKUP($M2,$E$13:$Q$13,E$21:Q$21)</f>
        <v>0.6364439536167863</v>
      </c>
      <c r="Q2" s="8">
        <f>LOOKUP($M2,$E$13:$Q$13,E$22:Q$22)</f>
        <v>0.64158752657689577</v>
      </c>
      <c r="R2" s="8">
        <f>LOOKUP($M2,$E$13:$Q$13,E$23:Q$23)</f>
        <v>6.7528193877900546E-3</v>
      </c>
      <c r="S2" s="8">
        <f>LOOKUP($M2,$E$13:$Q$13,E$24:Q$24)</f>
        <v>5.8581565145854025E-2</v>
      </c>
      <c r="T2" s="8">
        <f>LOOKUP($M2,$E$13:$Q$13,E$25:Q$25)</f>
        <v>0.11041031090391799</v>
      </c>
      <c r="U2" s="8">
        <f>LOOKUP($M2,$E$13:$Q$13,E$26:Q$26)</f>
        <v>1</v>
      </c>
      <c r="V2" s="8">
        <f>LOOKUP($M2,$E$13:$Q$13,E$27:Q$27)</f>
        <v>0.70841829303815906</v>
      </c>
      <c r="W2" s="62" t="str">
        <f t="shared" ref="W2:W10" si="0">L2</f>
        <v>Haywood</v>
      </c>
      <c r="X2">
        <f>H13</f>
        <v>2003</v>
      </c>
      <c r="Y2" t="s">
        <v>50</v>
      </c>
      <c r="Z2" s="8">
        <f>LOOKUP($X2,$E$13:$Q$13,$E$20:$Q$20)</f>
        <v>7.8155701605799841</v>
      </c>
      <c r="AA2" s="8">
        <f>LOOKUP($X2,$E$13:$Q$13,E$21:Q$21)</f>
        <v>0.2197142857142857</v>
      </c>
      <c r="AB2" s="8">
        <f>LOOKUP($X2,$E$13:$Q$13,E$22:Q$22)</f>
        <v>0.24225575853852263</v>
      </c>
      <c r="AC2" s="8">
        <f>LOOKUP($X2,$E$13:$Q$13,$E$23:$Q$23)</f>
        <v>-0.22448979591836737</v>
      </c>
      <c r="AD2" s="8">
        <f>LOOKUP($X2,$E$13:$Q$13,$E$24:$Q$24)</f>
        <v>2.2157434402332372E-2</v>
      </c>
      <c r="AE2" s="8">
        <f>LOOKUP($X2,$E$13:$Q$13,$E$25:$Q$25)</f>
        <v>-0.1011661807580175</v>
      </c>
      <c r="AF2" s="8">
        <f>LOOKUP($X2,$E$13:$Q$13,$E$26:$Q$26)</f>
        <v>-3.9504373177842562E-2</v>
      </c>
      <c r="AG2" s="8">
        <f>LOOKUP($X2,$E$13:$Q$13,$E$27:$Q$27)</f>
        <v>0.21996293354514165</v>
      </c>
    </row>
    <row r="3" spans="1:33">
      <c r="A3" s="3" t="str">
        <f t="shared" ref="A3:A10" si="1">A2</f>
        <v>Haywood</v>
      </c>
      <c r="B3">
        <f>K13</f>
        <v>2006</v>
      </c>
      <c r="C3" t="s">
        <v>51</v>
      </c>
      <c r="D3" s="48">
        <f>LOOKUP($B3,$E$13:$Q$13,$E$37:$Q$37)</f>
        <v>2.1275154143234638</v>
      </c>
      <c r="E3" s="8">
        <f>LOOKUP($B3,$E$13:$Q$13,$E$38:$Q$38)</f>
        <v>6.1111786887239998E-2</v>
      </c>
      <c r="F3" s="8">
        <f>LOOKUP($B3,$E$13:$Q$13,$E$39:$Q$39)</f>
        <v>9.3001875037803189E-2</v>
      </c>
      <c r="G3" s="8">
        <f>LOOKUP($B3,$E$13:$Q$13,$E$40:$Q$40)</f>
        <v>1.6861994738100836E-2</v>
      </c>
      <c r="H3" s="8">
        <f>LOOKUP($B3,$E$13:$Q$13,$E$41:$Q$41)</f>
        <v>5.9794307581917351E-3</v>
      </c>
      <c r="I3" s="8">
        <f>LOOKUP($B3,$E$13:$Q$13,$E$42:$Q$42)</f>
        <v>2.2004305190145641E-2</v>
      </c>
      <c r="J3" s="8">
        <f>LOOKUP($B3,$E$13:$Q$13,$E$43:$Q$43)</f>
        <v>3.802917962209975E-2</v>
      </c>
      <c r="K3" s="8">
        <f>LOOKUP($B3,$E$13:$Q$13,$E$44:$Q$44)</f>
        <v>0.14795030553194932</v>
      </c>
      <c r="L3" s="62" t="str">
        <f t="shared" ref="L3:L10" si="2">A3</f>
        <v>Haywood</v>
      </c>
      <c r="M3">
        <f>M2</f>
        <v>2009</v>
      </c>
      <c r="N3" t="s">
        <v>51</v>
      </c>
      <c r="O3" s="8">
        <f>LOOKUP($M3,$E$13:$Q$13,$E$37:$Q$37)</f>
        <v>13.015786977437497</v>
      </c>
      <c r="P3" s="8">
        <f>LOOKUP($M3,$E$13:$Q$13,$E$38:$Q$38)</f>
        <v>0.38209845847836904</v>
      </c>
      <c r="Q3" s="8">
        <f>LOOKUP($M3,$E$13:$Q$13,$E$39:$Q$39)</f>
        <v>0.39281437125748508</v>
      </c>
      <c r="R3" s="8">
        <f>LOOKUP($M3,$E$13:$Q$13,$E$40:$Q$40)</f>
        <v>1.638542430912206E-2</v>
      </c>
      <c r="S3" s="8">
        <f>LOOKUP($M3,$E$13:$Q$13,$E$41:$Q$41)</f>
        <v>0.1049156272927368</v>
      </c>
      <c r="T3" s="8">
        <f>LOOKUP($M3,$E$13:$Q$13,$E$42:$Q$42)</f>
        <v>0.16703350452433366</v>
      </c>
      <c r="U3" s="8">
        <f>LOOKUP($M3,$E$13:$Q$13,$E$43:$Q$43)</f>
        <v>1</v>
      </c>
      <c r="V3" s="8">
        <f>LOOKUP($M3,$E$13:$Q$13,$E$44:$Q$44)</f>
        <v>0.43867243867243866</v>
      </c>
      <c r="W3" s="62" t="str">
        <f t="shared" si="0"/>
        <v>Haywood</v>
      </c>
      <c r="X3">
        <f>X2</f>
        <v>2003</v>
      </c>
      <c r="Y3" t="s">
        <v>51</v>
      </c>
      <c r="Z3" s="8">
        <f>LOOKUP($X3,$E$13:$Q$13,$E$37:$Q$37)</f>
        <v>5.2103801070533233</v>
      </c>
      <c r="AA3" s="8">
        <f>LOOKUP($X3,$E$13:$Q$13,$E$38:$Q$38)</f>
        <v>0.14234150856085148</v>
      </c>
      <c r="AB3" s="8">
        <f>LOOKUP($X3,$E$13:$Q$13,$E$39:$Q$39)</f>
        <v>0.14589811049988041</v>
      </c>
      <c r="AC3" s="8">
        <f>LOOKUP($X3,$E$13:$Q$13,$E$40:$Q$40)</f>
        <v>-3.5953978906999126E-2</v>
      </c>
      <c r="AD3" s="8">
        <f>LOOKUP($X3,$E$13:$Q$13,$E$41:$Q$41)</f>
        <v>3.1639501438159079E-2</v>
      </c>
      <c r="AE3" s="8">
        <f>LOOKUP($X3,$E$13:$Q$13,$E$42:$Q$42)</f>
        <v>-2.1572387344198228E-3</v>
      </c>
      <c r="AF3" s="8">
        <f>LOOKUP($X3,$E$13:$Q$13,$E$43:$Q$43)</f>
        <v>1.4741131351869628E-2</v>
      </c>
      <c r="AG3" s="8">
        <f>LOOKUP($X3,$E$13:$Q$13,$E$44:$Q$44)</f>
        <v>0.13247229530415369</v>
      </c>
    </row>
    <row r="4" spans="1:33">
      <c r="A4" s="3" t="str">
        <f t="shared" si="1"/>
        <v>Haywood</v>
      </c>
      <c r="B4">
        <f>K13</f>
        <v>2006</v>
      </c>
      <c r="C4" t="s">
        <v>30</v>
      </c>
      <c r="D4" s="48">
        <f>LOOKUP($B4,$E$13:$Q$13,$E$52:$Q$52)</f>
        <v>5.3187885358086593</v>
      </c>
      <c r="E4" s="8">
        <f>LOOKUP($B4,$E$13:$Q$13,$E$53:$Q$53)</f>
        <v>8.181344450234497E-2</v>
      </c>
      <c r="F4" s="8">
        <f>LOOKUP($B4,$E$13:$Q$13,$E$54:$Q$54)</f>
        <v>0.12397400545047006</v>
      </c>
      <c r="G4" s="8">
        <f>LOOKUP($B4,$E$13:$Q$13,$E$55:$Q$55)</f>
        <v>3.5436039205830827E-2</v>
      </c>
      <c r="H4" s="8">
        <f>LOOKUP($B4,$E$13:$Q$13,$E$56:$Q$56)</f>
        <v>1.6430007539582844E-2</v>
      </c>
      <c r="I4" s="8">
        <f>LOOKUP($B4,$E$13:$Q$13,$E$57:$Q$57)</f>
        <v>2.79435787886404E-2</v>
      </c>
      <c r="J4" s="8">
        <f>LOOKUP($B4,$E$13:$Q$13,$E$58:$Q$58)</f>
        <v>3.9457150037697952E-2</v>
      </c>
      <c r="K4" s="8">
        <f>LOOKUP($B4,$E$13:$Q$13,$E$59:$Q$59)</f>
        <v>0.19665323730171963</v>
      </c>
      <c r="L4" s="62" t="str">
        <f t="shared" si="2"/>
        <v>Haywood</v>
      </c>
      <c r="M4">
        <f>M3</f>
        <v>2009</v>
      </c>
      <c r="N4" t="s">
        <v>30</v>
      </c>
      <c r="O4" s="8">
        <f>LOOKUP($M4,$E$13:$Q$13,$E$52:$Q$52)</f>
        <v>32.539467443593743</v>
      </c>
      <c r="P4" s="8">
        <f>LOOKUP($M4,$E$13:$Q$13,$E$53:$Q$53)</f>
        <v>0.50261643118785981</v>
      </c>
      <c r="Q4" s="8">
        <f>LOOKUP($M4,$E$13:$Q$13,$E$54:$Q$54)</f>
        <v>0.51190880097713243</v>
      </c>
      <c r="R4" s="8">
        <f>LOOKUP(M4,$E$13:$Q$13,$E$55:$Q$55)</f>
        <v>1.184455037569686E-2</v>
      </c>
      <c r="S4" s="8">
        <f>LOOKUP(M4,$E$13:$Q$13,$E$56:$Q$56)</f>
        <v>8.3073442675931211E-2</v>
      </c>
      <c r="T4" s="8">
        <f>LOOKUP(M4,$E$13:$Q$13,$E$57:$Q$57)</f>
        <v>0.14034095499717228</v>
      </c>
      <c r="U4" s="8">
        <f>LOOKUP(M4,$E$13:$Q$13,$E$58:$Q$58)</f>
        <v>1</v>
      </c>
      <c r="V4" s="8">
        <f>LOOKUP(M4,$E$13:$Q$13,$E$59:$Q$59)</f>
        <v>0.56856969186889228</v>
      </c>
      <c r="W4" s="62" t="str">
        <f t="shared" si="0"/>
        <v>Haywood</v>
      </c>
      <c r="X4">
        <f>X3</f>
        <v>2003</v>
      </c>
      <c r="Y4" t="s">
        <v>30</v>
      </c>
      <c r="Z4" s="8">
        <f>LOOKUP($X4,$E$13:$Q$13,$E$52:$Q$52)</f>
        <v>13.025950267633309</v>
      </c>
      <c r="AA4" s="8">
        <f>LOOKUP(X4,$E$13:$Q$13,$E$53:$Q$53)</f>
        <v>0.18047406712039427</v>
      </c>
      <c r="AB4" s="8">
        <f>LOOKUP($X4,$E$13:$Q$13,$E$54:$Q$54)</f>
        <v>0.19163106308117617</v>
      </c>
      <c r="AC4" s="8">
        <f>LOOKUP($X4,$E$13:$Q$13,$E$55:$Q$55)</f>
        <v>-0.12102078400420932</v>
      </c>
      <c r="AD4" s="8">
        <f>LOOKUP($X4,$E$13:$Q$13,$E$56:$Q$56)</f>
        <v>2.7361220731386388E-2</v>
      </c>
      <c r="AE4" s="8">
        <f>LOOKUP($X4,$E$13:$Q$13,$E$57:$Q$57)</f>
        <v>-4.6829781636411577E-2</v>
      </c>
      <c r="AF4" s="8">
        <f>LOOKUP($X4,$E$13:$Q$13,$E$58:$Q$58)</f>
        <v>-9.7342804525123745E-3</v>
      </c>
      <c r="AG4" s="8">
        <f>LOOKUP($X4,$E$13:$Q$13,$E$59:$Q$59)</f>
        <v>0.17399681662059144</v>
      </c>
    </row>
    <row r="5" spans="1:33">
      <c r="A5" s="3" t="str">
        <f t="shared" si="1"/>
        <v>Haywood</v>
      </c>
      <c r="B5">
        <f>L13</f>
        <v>2007</v>
      </c>
      <c r="C5" t="str">
        <f t="shared" ref="C5:C10" si="3">C2</f>
        <v>cat</v>
      </c>
      <c r="D5" s="48">
        <f>LOOKUP($B5,$E$13:$Q$13,$E$20:$Q$20)</f>
        <v>6.5756487566908319</v>
      </c>
      <c r="E5" s="8">
        <f>LOOKUP($B5,$E$13:$Q$13,E$21:Q$21)</f>
        <v>0.21148110316649643</v>
      </c>
      <c r="F5" s="8">
        <f>LOOKUP($B5,$E$13:$Q$13,E$22:Q$22)</f>
        <v>0.3232085817262525</v>
      </c>
      <c r="G5" s="8">
        <f>LOOKUP($B5,$E$13:$Q$13,E$23:Q$23)</f>
        <v>-2.9659234328986182E-2</v>
      </c>
      <c r="H5" s="8">
        <f>LOOKUP($B5,$E$13:$Q$13,E$24:Q$24)</f>
        <v>-2.2752769597531874E-2</v>
      </c>
      <c r="I5" s="8">
        <f>LOOKUP($B5,$E$13:$Q$13,E$25:Q$25)</f>
        <v>-1.5846304866077687E-2</v>
      </c>
      <c r="J5" s="8">
        <f>LOOKUP($B5,$E$13:$Q$13,E$26:Q$26)</f>
        <v>3.7161688402748569E-2</v>
      </c>
      <c r="K5" s="8">
        <f>LOOKUP($B5,$E$13:$Q$13,F$27:R$27)</f>
        <v>0.57142723651781857</v>
      </c>
      <c r="L5" s="62" t="str">
        <f t="shared" si="2"/>
        <v>Haywood</v>
      </c>
      <c r="M5">
        <f>O13</f>
        <v>2010</v>
      </c>
      <c r="N5" t="str">
        <f t="shared" ref="N5:N10" si="4">N2</f>
        <v>cat</v>
      </c>
      <c r="O5" s="8">
        <f>LOOKUP($M5,$E$13:$Q$13,$E$20:$Q$20)</f>
        <v>18.812250152449352</v>
      </c>
      <c r="P5" s="8">
        <f ca="1">LOOKUP($M5,$E$13:$Q$13,E$21:Y$21)</f>
        <v>0.64701427323041072</v>
      </c>
      <c r="Q5" s="8">
        <f>LOOKUP($M5,$E$13:$Q$13,E$22:Q$22)</f>
        <v>0.74746143477609694</v>
      </c>
      <c r="R5" s="8">
        <f>LOOKUP($M5,$E$13:$Q$13,E$23:Q$23)</f>
        <v>5.2181115405853129E-2</v>
      </c>
      <c r="S5" s="8">
        <f>LOOKUP($M5,$E$13:$Q$13,E$24:Q$24)</f>
        <v>0.10436223081170626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0.8968698517298187</v>
      </c>
      <c r="W5" s="62" t="str">
        <f t="shared" si="0"/>
        <v>Haywood</v>
      </c>
      <c r="X5">
        <f>I13</f>
        <v>2004</v>
      </c>
      <c r="Y5" t="str">
        <f t="shared" ref="Y5:Y10" si="5">Y2</f>
        <v>cat</v>
      </c>
      <c r="Z5" s="8">
        <f>LOOKUP($X5,$E$13:$Q$13,$E$20:$Q$20)</f>
        <v>7.683447388034419</v>
      </c>
      <c r="AA5" s="8">
        <f>LOOKUP($X5,$E$13:$Q$13,E$21:Q$21)</f>
        <v>0.27048300536672626</v>
      </c>
      <c r="AB5" s="8">
        <f>LOOKUP($X5,$E$13:$Q$13,E$22:Q$22)</f>
        <v>0.22010938157341184</v>
      </c>
      <c r="AC5" s="8">
        <f>LOOKUP($X5,$E$13:$Q$13,$E$23:$Q$23)</f>
        <v>0.20142857142857146</v>
      </c>
      <c r="AD5" s="8">
        <f>LOOKUP($X5,$E$13:$Q$13,$E$24:$Q$24)</f>
        <v>0.10071428571428573</v>
      </c>
      <c r="AE5" s="8">
        <f>LOOKUP($X5,$E$13:$Q$13,$E$25:$Q$25)</f>
        <v>0.15107142857142858</v>
      </c>
      <c r="AF5" s="8">
        <f>LOOKUP($X5,$E$13:$Q$13,$E$26:$Q$26)</f>
        <v>0.12589285714285711</v>
      </c>
      <c r="AG5" s="8">
        <f>LOOKUP($X5,$E$13:$Q$13,$E$27:$Q$27)</f>
        <v>0.18196606366568502</v>
      </c>
    </row>
    <row r="6" spans="1:33">
      <c r="A6" s="3" t="str">
        <f t="shared" si="1"/>
        <v>Haywood</v>
      </c>
      <c r="B6">
        <f>B5</f>
        <v>2007</v>
      </c>
      <c r="C6" t="str">
        <f t="shared" si="3"/>
        <v>dog</v>
      </c>
      <c r="D6" s="48">
        <f>LOOKUP($B6,$E$13:$Q$13,$E$37:$Q$37)</f>
        <v>4.3837658377938888</v>
      </c>
      <c r="E6" s="8">
        <f>LOOKUP($B6,$E$13:$Q$13,$E$38:$Q$38)</f>
        <v>0.12454282964388835</v>
      </c>
      <c r="F6" s="8">
        <f>LOOKUP($B6,$E$13:$Q$13,$E$39:$Q$39)</f>
        <v>0.19124317768344454</v>
      </c>
      <c r="G6" s="8">
        <f>LOOKUP($B6,$E$13:$Q$13,$E$40:$Q$40)</f>
        <v>-1.106921299112029E-2</v>
      </c>
      <c r="H6" s="8">
        <f>LOOKUP($B6,$E$13:$Q$13,$E$41:$Q$41)</f>
        <v>5.2305072375621754E-3</v>
      </c>
      <c r="I6" s="8">
        <f>LOOKUP($B6,$E$13:$Q$13,$E$42:$Q$42)</f>
        <v>2.1530227466244844E-2</v>
      </c>
      <c r="J6" s="8">
        <f>LOOKUP($B6,$E$13:$Q$13,$E$43:$Q$43)</f>
        <v>0.10959737258241094</v>
      </c>
      <c r="K6" s="8">
        <f>LOOKUP($B6,$E$13:$Q$13,$E$44:$Q$44)</f>
        <v>0.2538191896959322</v>
      </c>
      <c r="L6" s="62" t="str">
        <f t="shared" si="2"/>
        <v>Haywood</v>
      </c>
      <c r="M6">
        <f>M5</f>
        <v>2010</v>
      </c>
      <c r="N6" t="str">
        <f t="shared" si="4"/>
        <v>dog</v>
      </c>
      <c r="O6" s="8">
        <f>LOOKUP($M6,$E$13:$Q$13,$E$37:$Q$37)</f>
        <v>12.541500101632904</v>
      </c>
      <c r="P6" s="8">
        <f>LOOKUP($M6,$E$13:$Q$13,$E$38:$Q$38)</f>
        <v>0.40459016393442626</v>
      </c>
      <c r="Q6" s="8">
        <f>LOOKUP($M6,$E$13:$Q$13,$E$39:$Q$39)</f>
        <v>0.47087461081234083</v>
      </c>
      <c r="R6" s="8">
        <f>LOOKUP($M6,$E$13:$Q$13,$E$40:$Q$40)</f>
        <v>9.0004972650422843E-2</v>
      </c>
      <c r="S6" s="8">
        <f>LOOKUP($M6,$E$13:$Q$13,$E$41:$Q$41)</f>
        <v>0.15315763301839888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0.47087461081234083</v>
      </c>
      <c r="W6" s="62" t="str">
        <f t="shared" si="0"/>
        <v>Haywood</v>
      </c>
      <c r="X6">
        <f>X5</f>
        <v>2004</v>
      </c>
      <c r="Y6" t="str">
        <f t="shared" si="5"/>
        <v>dog</v>
      </c>
      <c r="Z6" s="8">
        <f>LOOKUP($X6,$E$13:$Q$13,$E$37:$Q$37)</f>
        <v>5.1222982586896135</v>
      </c>
      <c r="AA6" s="8">
        <f>LOOKUP($X6,$E$13:$Q$13,$E$38:$Q$38)</f>
        <v>0.14970297029702972</v>
      </c>
      <c r="AB6" s="8">
        <f>LOOKUP($X6,$E$13:$Q$13,$E$39:$Q$39)</f>
        <v>0.12728378542756358</v>
      </c>
      <c r="AC6" s="8">
        <f>LOOKUP($X6,$E$13:$Q$13,$E$40:$Q$40)</f>
        <v>6.5247570569180943E-2</v>
      </c>
      <c r="AD6" s="8">
        <f>LOOKUP($X6,$E$13:$Q$13,$E$41:$Q$41)</f>
        <v>3.2623785284590666E-2</v>
      </c>
      <c r="AE6" s="8">
        <f>LOOKUP($X6,$E$13:$Q$13,$E$42:$Q$42)</f>
        <v>4.8935677926885801E-2</v>
      </c>
      <c r="AF6" s="8">
        <f>LOOKUP($X6,$E$13:$Q$13,$E$43:$Q$43)</f>
        <v>3.8408144377603072E-2</v>
      </c>
      <c r="AG6" s="8">
        <f>LOOKUP($X6,$E$13:$Q$13,$E$44:$Q$44)</f>
        <v>0.10522645258078905</v>
      </c>
    </row>
    <row r="7" spans="1:33">
      <c r="A7" s="3" t="str">
        <f t="shared" si="1"/>
        <v>Haywood</v>
      </c>
      <c r="B7">
        <f>B6</f>
        <v>2007</v>
      </c>
      <c r="C7" t="str">
        <f t="shared" si="3"/>
        <v>total</v>
      </c>
      <c r="D7" s="48">
        <f>LOOKUP($B7,$E$13:$Q$13,$E$52:$Q$52)</f>
        <v>10.959414594484722</v>
      </c>
      <c r="E7" s="8">
        <f>LOOKUP($B7,$E$13:$Q$13,$E$53:$Q$53)</f>
        <v>0.16531987607397233</v>
      </c>
      <c r="F7" s="8">
        <f>LOOKUP($B7,$E$13:$Q$13,$E$54:$Q$54)</f>
        <v>0.25329510132285971</v>
      </c>
      <c r="G7" s="8">
        <f>LOOKUP($B7,$E$13:$Q$13,$E$55:$Q$55)</f>
        <v>-1.9704273058885027E-2</v>
      </c>
      <c r="H7" s="8">
        <f>LOOKUP($B7,$E$13:$Q$13,$E$56:$Q$56)</f>
        <v>-7.7677175612299934E-3</v>
      </c>
      <c r="I7" s="8">
        <f>LOOKUP($B7,$E$13:$Q$13,$E$57:$Q$57)</f>
        <v>4.1688379364250398E-3</v>
      </c>
      <c r="J7" s="8">
        <f>LOOKUP($B7,$E$13:$Q$13,$E$58:$Q$58)</f>
        <v>7.5951016154246875E-2</v>
      </c>
      <c r="K7" s="8">
        <f>LOOKUP($B7,$E$13:$Q$13,$E$59:$Q$59)</f>
        <v>0.33541784492741916</v>
      </c>
      <c r="L7" s="62" t="str">
        <f t="shared" si="2"/>
        <v>Haywood</v>
      </c>
      <c r="M7">
        <f>M6</f>
        <v>2010</v>
      </c>
      <c r="N7" t="str">
        <f t="shared" si="4"/>
        <v>total</v>
      </c>
      <c r="O7" s="8">
        <f>LOOKUP($M7,$E$13:$Q$13,$E$52:$Q$52)</f>
        <v>31.353750254082254</v>
      </c>
      <c r="P7" s="8">
        <f>LOOKUP($M7,$E$13:$Q$13,$E$53:$Q$53)</f>
        <v>0.52192302269843505</v>
      </c>
      <c r="Q7" s="8">
        <f>LOOKUP($M7,$E$13:$Q$13,$E$54:$Q$54)</f>
        <v>0.60525358364258164</v>
      </c>
      <c r="R7" s="8">
        <f>LOOKUP($M7,$E$13:$Q$13,$E$55:$Q$55)</f>
        <v>7.2082679225536406E-2</v>
      </c>
      <c r="S7" s="8">
        <f>LOOKUP($M7,$E$13:$Q$13,$E$56:$Q$56)</f>
        <v>0.13003663003663013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0.67784326566251918</v>
      </c>
      <c r="W7" s="62" t="str">
        <f t="shared" si="0"/>
        <v>Haywood</v>
      </c>
      <c r="X7">
        <f>X6</f>
        <v>2004</v>
      </c>
      <c r="Y7" t="str">
        <f t="shared" si="5"/>
        <v>total</v>
      </c>
      <c r="Z7" s="8">
        <f>LOOKUP($X7,$E$13:$Q$13,$E$52:$Q$52)</f>
        <v>12.805745646724032</v>
      </c>
      <c r="AA7" s="8">
        <f>LOOKUP($X7,$E$13:$Q$13,$E$53:$Q$53)</f>
        <v>0.2044901271301055</v>
      </c>
      <c r="AB7" s="8">
        <f>LOOKUP($X7,$E$13:$Q$13,$E$54:$Q$54)</f>
        <v>0.17040125065138093</v>
      </c>
      <c r="AC7" s="8">
        <f>LOOKUP($X7,$E$13:$Q$13,$E$55:$Q$55)</f>
        <v>0.13236329500117328</v>
      </c>
      <c r="AD7" s="8">
        <f>LOOKUP($X7,$E$13:$Q$13,$E$56:$Q$56)</f>
        <v>6.6181647500586541E-2</v>
      </c>
      <c r="AE7" s="8">
        <f>LOOKUP($X7,$E$13:$Q$13,$E$57:$Q$57)</f>
        <v>9.9272471250880109E-2</v>
      </c>
      <c r="AF7" s="8">
        <f>LOOKUP($X7,$E$13:$Q$13,$E$58:$Q$58)</f>
        <v>8.1524290072752734E-2</v>
      </c>
      <c r="AG7" s="8">
        <f>LOOKUP($X7,$E$13:$Q$13,$E$59:$Q$59)</f>
        <v>0.14087198193503561</v>
      </c>
    </row>
    <row r="8" spans="1:33">
      <c r="A8" s="3" t="str">
        <f t="shared" si="1"/>
        <v>Haywood</v>
      </c>
      <c r="B8">
        <f>M13</f>
        <v>2008</v>
      </c>
      <c r="C8" t="str">
        <f t="shared" si="3"/>
        <v>cat</v>
      </c>
      <c r="D8" s="48">
        <f>LOOKUP($B8,$E$13:$Q$13,$E$20:$Q$20)</f>
        <v>13.456196219256048</v>
      </c>
      <c r="E8" s="8">
        <f>LOOKUP($B8,$E$13:$Q$13,E$21:Q$21)</f>
        <v>0.43569053576937578</v>
      </c>
      <c r="F8" s="8">
        <f>LOOKUP($B8,$E$13:$Q$13,E$22:Q$22)</f>
        <v>0.53572718361450755</v>
      </c>
      <c r="G8" s="8">
        <f>LOOKUP($B8,$E$13:$Q$13,E$23:Q$23)</f>
        <v>6.7075246850528637E-3</v>
      </c>
      <c r="H8" s="8">
        <f>LOOKUP($B8,$E$13:$Q$13,E$24:Q$24)</f>
        <v>1.3415049370105613E-2</v>
      </c>
      <c r="I8" s="8">
        <f>LOOKUP($B8,$E$13:$Q$13,E$25:Q$25)</f>
        <v>6.4896152536602039E-2</v>
      </c>
      <c r="J8" s="8">
        <f>LOOKUP($B8,$E$13:$Q$13,E$26:Q$26)</f>
        <v>0.11637725570309847</v>
      </c>
      <c r="K8" s="8">
        <f>LOOKUP($B8,$E$13:$Q$13,E$27:Q$27)</f>
        <v>0.57142723651781857</v>
      </c>
      <c r="L8" s="62" t="str">
        <f t="shared" si="2"/>
        <v>Haywood</v>
      </c>
      <c r="M8">
        <f>P13</f>
        <v>2011</v>
      </c>
      <c r="N8" t="str">
        <f t="shared" si="4"/>
        <v>cat</v>
      </c>
      <c r="O8" s="8">
        <f>LOOKUP($M8,$E$13:$Q$13,$E$20:$Q$20)</f>
        <v>23.456873771935769</v>
      </c>
      <c r="P8" s="8">
        <f>LOOKUP($M8,$E$13:$Q$13,E$21:Q$21)</f>
        <v>0.85376078914919851</v>
      </c>
      <c r="Q8" s="8">
        <f>LOOKUP($M8,$E$13:$Q$13,E$22:Q$22)</f>
        <v>1.1612823674475956</v>
      </c>
      <c r="R8" s="8">
        <f>LOOKUP($M8,$E$13:$Q$13,E$23:Q$23)</f>
        <v>5.5053888727060886E-2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Haywood</v>
      </c>
      <c r="X8">
        <f>J13</f>
        <v>2005</v>
      </c>
      <c r="Y8" t="str">
        <f t="shared" si="5"/>
        <v>cat</v>
      </c>
      <c r="Z8" s="8">
        <f>LOOKUP($X8,$E$13:$Q$13,$E$20:$Q$20)</f>
        <v>5.6101361880886236</v>
      </c>
      <c r="AA8" s="8">
        <f>LOOKUP($X8,$E$13:$Q$13,E$21:Q$21)</f>
        <v>0.17537728355837967</v>
      </c>
      <c r="AB8" s="8">
        <f>LOOKUP($X8,$E$13:$Q$13,E$22:Q$22)</f>
        <v>0.14153217568947907</v>
      </c>
      <c r="AC8" s="8">
        <f>LOOKUP($X8,$E$13:$Q$13,$E$23:$Q$23)</f>
        <v>-0.12611806797853312</v>
      </c>
      <c r="AD8" s="8">
        <f>LOOKUP($X8,$E$13:$Q$13,$E$24:$Q$24)</f>
        <v>-6.3059033989266558E-2</v>
      </c>
      <c r="AE8" s="8">
        <f>LOOKUP($X8,$E$13:$Q$13,$E$25:$Q$25)</f>
        <v>-9.4588550983899899E-2</v>
      </c>
      <c r="AF8" s="8">
        <f>LOOKUP($X8,$E$13:$Q$13,$E$26:$Q$26)</f>
        <v>-8.7246571258199151E-2</v>
      </c>
      <c r="AG8" s="8">
        <f>LOOKUP($X8,$E$13:$Q$13,$E$27:$Q$27)</f>
        <v>0.16484848484848483</v>
      </c>
    </row>
    <row r="9" spans="1:33">
      <c r="A9" s="3" t="str">
        <f t="shared" si="1"/>
        <v>Haywood</v>
      </c>
      <c r="B9">
        <f>B8</f>
        <v>2008</v>
      </c>
      <c r="C9" t="str">
        <f t="shared" si="3"/>
        <v>dog</v>
      </c>
      <c r="D9" s="48">
        <f>LOOKUP($B9,$E$13:$Q$13,$E$37:$Q$37)</f>
        <v>8.9707974795040304</v>
      </c>
      <c r="E9" s="8">
        <f>LOOKUP($B9,$E$13:$Q$13,$E$38:$Q$38)</f>
        <v>0.25903643922719494</v>
      </c>
      <c r="F9" s="8">
        <f>LOOKUP($B9,$E$13:$Q$13,$E$39:$Q$39)</f>
        <v>0.32005917889286156</v>
      </c>
      <c r="G9" s="8">
        <f>LOOKUP($B9,$E$13:$Q$13,$E$40:$Q$40)</f>
        <v>1.6121270452357863E-2</v>
      </c>
      <c r="H9" s="8">
        <f>LOOKUP($B9,$E$13:$Q$13,$E$41:$Q$41)</f>
        <v>3.2242540904715927E-2</v>
      </c>
      <c r="I9" s="8">
        <f>LOOKUP($B9,$E$13:$Q$13,$E$42:$Q$42)</f>
        <v>0.11934552454282968</v>
      </c>
      <c r="J9" s="8">
        <f>LOOKUP($B9,$E$13:$Q$13,$E$43:$Q$43)</f>
        <v>0.18046198267564958</v>
      </c>
      <c r="K9" s="8">
        <f>LOOKUP($B9,$E$13:$Q$13,$E$44:$Q$44)</f>
        <v>0.34634270665194122</v>
      </c>
      <c r="L9" s="62" t="str">
        <f t="shared" si="2"/>
        <v>Haywood</v>
      </c>
      <c r="M9">
        <f>M8</f>
        <v>2011</v>
      </c>
      <c r="N9" t="str">
        <f t="shared" si="4"/>
        <v>dog</v>
      </c>
      <c r="O9" s="8">
        <f>LOOKUP($M9,$E$13:$Q$13,$E$37:$Q$37)</f>
        <v>15.63791584795718</v>
      </c>
      <c r="P9" s="8">
        <f>LOOKUP($M9,$E$13:$Q$13,$E$38:$Q$38)</f>
        <v>0.54210217263652383</v>
      </c>
      <c r="Q9" s="8">
        <f>LOOKUP($M9,$E$13:$Q$13,$E$39:$Q$39)</f>
        <v>0.54210217263652383</v>
      </c>
      <c r="R9" s="8">
        <f>LOOKUP($M9,$E$13:$Q$13,$E$40:$Q$40)</f>
        <v>6.9398907103825028E-2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Haywood</v>
      </c>
      <c r="X9">
        <f>X8</f>
        <v>2005</v>
      </c>
      <c r="Y9" t="str">
        <f t="shared" si="5"/>
        <v>dog</v>
      </c>
      <c r="Z9" s="8">
        <f>LOOKUP($X9,$E$13:$Q$13,$E$37:$Q$37)</f>
        <v>3.7400907920590831</v>
      </c>
      <c r="AA9" s="8">
        <f>LOOKUP($X9,$E$13:$Q$13,$E$38:$Q$38)</f>
        <v>0.10562066491270032</v>
      </c>
      <c r="AB9" s="8">
        <f>LOOKUP($X9,$E$13:$Q$13,$E$39:$Q$39)</f>
        <v>8.3555448350720624E-2</v>
      </c>
      <c r="AC9" s="8">
        <f>LOOKUP($X9,$E$13:$Q$13,$E$40:$Q$40)</f>
        <v>-3.4900990099009696E-2</v>
      </c>
      <c r="AD9" s="8">
        <f>LOOKUP($X9,$E$13:$Q$13,$E$41:$Q$41)</f>
        <v>-1.7450495049504848E-2</v>
      </c>
      <c r="AE9" s="8">
        <f>LOOKUP($X9,$E$13:$Q$13,$E$42:$Q$42)</f>
        <v>-2.8712871287128596E-2</v>
      </c>
      <c r="AF9" s="8">
        <f>LOOKUP($X9,$E$13:$Q$13,$E$43:$Q$43)</f>
        <v>-1.2128712871287195E-2</v>
      </c>
      <c r="AG9" s="8">
        <f>LOOKUP($X9,$E$13:$Q$13,$E$44:$Q$44)</f>
        <v>9.7240409720827481E-2</v>
      </c>
    </row>
    <row r="10" spans="1:33">
      <c r="A10" s="3" t="str">
        <f t="shared" si="1"/>
        <v>Haywood</v>
      </c>
      <c r="B10">
        <f>B9</f>
        <v>2008</v>
      </c>
      <c r="C10" t="str">
        <f t="shared" si="3"/>
        <v>total</v>
      </c>
      <c r="D10" s="48">
        <f>LOOKUP($B10,$E$13:$Q$13,$E$52:$Q$52)</f>
        <v>22.426993698760079</v>
      </c>
      <c r="E10" s="8">
        <f>LOOKUP($B10,$E$13:$Q$13,$E$53:$Q$53)</f>
        <v>0.34231235355902079</v>
      </c>
      <c r="F10" s="8">
        <f>LOOKUP($B10,$E$13:$Q$13,$E$54:$Q$54)</f>
        <v>0.42198688199484707</v>
      </c>
      <c r="G10" s="8">
        <f>LOOKUP($B10,$E$13:$Q$13,$E$55:$Q$55)</f>
        <v>1.1705899262192981E-2</v>
      </c>
      <c r="H10" s="8">
        <f>LOOKUP($B10,$E$13:$Q$13,$E$56:$Q$56)</f>
        <v>2.3411798524385963E-2</v>
      </c>
      <c r="I10" s="8">
        <f>LOOKUP($B10,$E$13:$Q$13,$E$57:$Q$57)</f>
        <v>9.380689258679617E-2</v>
      </c>
      <c r="J10" s="8">
        <f>LOOKUP($B10,$E$13:$Q$13,$E$58:$Q$58)</f>
        <v>0.1504040371778084</v>
      </c>
      <c r="K10" s="8">
        <f>LOOKUP($B10,$E$13:$Q$13,$E$59:$Q$59)</f>
        <v>0.45352957209048789</v>
      </c>
      <c r="L10" s="62" t="str">
        <f t="shared" si="2"/>
        <v>Haywood</v>
      </c>
      <c r="M10">
        <f>M9</f>
        <v>2011</v>
      </c>
      <c r="N10" t="str">
        <f t="shared" si="4"/>
        <v>total</v>
      </c>
      <c r="O10" s="8">
        <f>LOOKUP($M10,$E$13:$Q$13,$E$52:$Q$52)</f>
        <v>39.09478961989295</v>
      </c>
      <c r="P10" s="8">
        <f>LOOKUP($M10,$E$13:$Q$13,$E$53:$Q$53)</f>
        <v>0.69413533834586472</v>
      </c>
      <c r="Q10" s="8">
        <f>LOOKUP($M10,$E$13:$Q$13,$E$54:$Q$54)</f>
        <v>0.84415037593984965</v>
      </c>
      <c r="R10" s="8">
        <f>LOOKUP($M10,$E$13:$Q$13,$E$55:$Q$55)</f>
        <v>6.2455942478499997E-2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Haywood</v>
      </c>
      <c r="X10">
        <f>X9</f>
        <v>2005</v>
      </c>
      <c r="Y10" t="str">
        <f t="shared" si="5"/>
        <v>total</v>
      </c>
      <c r="Z10" s="8">
        <f>LOOKUP($X10,$E$13:$Q$13,$E$52:$Q$52)</f>
        <v>9.3502269801477063</v>
      </c>
      <c r="AA10" s="8">
        <f>LOOKUP($X10,$E$13:$Q$13,$E$53:$Q$53)</f>
        <v>0.13872832369942195</v>
      </c>
      <c r="AB10" s="8">
        <f>LOOKUP($X10,$E$13:$Q$13,$E$54:$Q$54)</f>
        <v>0.11078418830753486</v>
      </c>
      <c r="AC10" s="8">
        <f>LOOKUP($X10,$E$13:$Q$13,$E$55:$Q$55)</f>
        <v>-7.6278063294563173E-2</v>
      </c>
      <c r="AD10" s="8">
        <f>LOOKUP($X10,$E$13:$Q$13,$E$56:$Q$56)</f>
        <v>-3.8139031647281357E-2</v>
      </c>
      <c r="AE10" s="8">
        <f>LOOKUP($X10,$E$13:$Q$13,$E$57:$Q$57)</f>
        <v>-5.859480659994587E-2</v>
      </c>
      <c r="AF10" s="8">
        <f>LOOKUP($X10,$E$13:$Q$13,$E$58:$Q$58)</f>
        <v>-4.6203002434406247E-2</v>
      </c>
      <c r="AG10" s="8">
        <f>LOOKUP($X10,$E$13:$Q$13,$E$59:$Q$59)</f>
        <v>0.12897863498321702</v>
      </c>
    </row>
    <row r="11" spans="1:33">
      <c r="A11" t="s">
        <v>130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 t="s">
        <v>129</v>
      </c>
      <c r="F14" t="s">
        <v>129</v>
      </c>
      <c r="G14" t="s">
        <v>129</v>
      </c>
      <c r="H14" t="s">
        <v>129</v>
      </c>
      <c r="I14" t="s">
        <v>129</v>
      </c>
      <c r="J14" t="s">
        <v>129</v>
      </c>
      <c r="K14" t="s">
        <v>129</v>
      </c>
      <c r="L14" t="s">
        <v>129</v>
      </c>
      <c r="M14" t="s">
        <v>129</v>
      </c>
      <c r="N14" t="s">
        <v>129</v>
      </c>
      <c r="O14" t="s">
        <v>129</v>
      </c>
      <c r="P14" t="s">
        <v>129</v>
      </c>
      <c r="Q14" t="s">
        <v>129</v>
      </c>
    </row>
    <row r="15" spans="1:33">
      <c r="A15" s="3"/>
      <c r="D15" t="s">
        <v>37</v>
      </c>
      <c r="F15" s="7">
        <v>1603</v>
      </c>
      <c r="G15" s="7">
        <v>1715</v>
      </c>
      <c r="H15" s="7">
        <v>2100</v>
      </c>
      <c r="I15" s="7">
        <v>1677</v>
      </c>
      <c r="J15" s="7">
        <f>AVERAGE(H15:I15)</f>
        <v>1888.5</v>
      </c>
      <c r="K15" s="7">
        <f t="shared" ref="K15:L16" si="6">AVERAGE(I15:J15)</f>
        <v>1782.75</v>
      </c>
      <c r="L15" s="7">
        <f t="shared" si="6"/>
        <v>1835.625</v>
      </c>
      <c r="M15" s="7">
        <f>AVERAGE(L15,N15)</f>
        <v>1823.3125</v>
      </c>
      <c r="N15" s="7">
        <v>1811</v>
      </c>
      <c r="O15" s="7">
        <f>AVERAGE(N15,P15)</f>
        <v>1716.5</v>
      </c>
      <c r="P15" s="7">
        <v>1622</v>
      </c>
      <c r="Q15" s="7"/>
    </row>
    <row r="16" spans="1:33">
      <c r="A16" s="3"/>
      <c r="D16" t="s">
        <v>38</v>
      </c>
      <c r="F16" s="7">
        <v>1350</v>
      </c>
      <c r="G16" s="7">
        <v>1236</v>
      </c>
      <c r="H16" s="7">
        <v>1627</v>
      </c>
      <c r="I16" s="7">
        <v>1385</v>
      </c>
      <c r="J16" s="7">
        <f>AVERAGE(H16:I16)</f>
        <v>1506</v>
      </c>
      <c r="K16" s="7">
        <f t="shared" ref="K16" si="7">AVERAGE(I16:J16)</f>
        <v>1445.5</v>
      </c>
      <c r="L16" s="7">
        <f t="shared" si="6"/>
        <v>1475.75</v>
      </c>
      <c r="M16" s="7">
        <f>AVERAGE(L16,N16)</f>
        <v>1311.375</v>
      </c>
      <c r="N16" s="7">
        <v>1147</v>
      </c>
      <c r="O16" s="7">
        <f>AVERAGE(N16,P16)</f>
        <v>1123.5</v>
      </c>
      <c r="P16" s="7">
        <v>1100</v>
      </c>
      <c r="Q16" s="7"/>
    </row>
    <row r="17" spans="1:23">
      <c r="A17" s="3"/>
      <c r="D17" t="s">
        <v>56</v>
      </c>
      <c r="F17" s="7"/>
      <c r="G17" s="7"/>
      <c r="H17" s="7">
        <v>461.4</v>
      </c>
      <c r="I17" s="7">
        <v>453.59999999999997</v>
      </c>
      <c r="J17" s="7">
        <v>331.2</v>
      </c>
      <c r="K17" s="7">
        <v>188.4</v>
      </c>
      <c r="L17" s="7">
        <v>388.2</v>
      </c>
      <c r="M17" s="7">
        <v>794.4</v>
      </c>
      <c r="N17" s="7">
        <v>1152.5999999999999</v>
      </c>
      <c r="O17" s="7">
        <v>1110.5999999999999</v>
      </c>
      <c r="P17" s="7">
        <v>1384.8</v>
      </c>
      <c r="Q17" s="7">
        <v>498.8</v>
      </c>
    </row>
    <row r="18" spans="1:23">
      <c r="A18" s="3"/>
      <c r="D18" s="33" t="s">
        <v>121</v>
      </c>
      <c r="E18" s="8">
        <f t="shared" ref="E18:Q20" si="8">E15/E$14*1000</f>
        <v>0</v>
      </c>
      <c r="F18" s="8">
        <f t="shared" si="8"/>
        <v>27.152923639812997</v>
      </c>
      <c r="G18" s="8">
        <f t="shared" si="8"/>
        <v>29.050071143031371</v>
      </c>
      <c r="H18" s="8">
        <f t="shared" si="8"/>
        <v>35.571515685344536</v>
      </c>
      <c r="I18" s="8">
        <f t="shared" si="8"/>
        <v>28.406396097296565</v>
      </c>
      <c r="J18" s="8">
        <f t="shared" si="8"/>
        <v>31.988955891320551</v>
      </c>
      <c r="K18" s="8">
        <f t="shared" si="8"/>
        <v>30.197675994308558</v>
      </c>
      <c r="L18" s="65">
        <f t="shared" si="8"/>
        <v>31.093315942814556</v>
      </c>
      <c r="M18" s="8">
        <f t="shared" si="8"/>
        <v>30.884756758587979</v>
      </c>
      <c r="N18" s="8">
        <f t="shared" si="8"/>
        <v>30.676197574361407</v>
      </c>
      <c r="O18" s="8">
        <f t="shared" si="8"/>
        <v>29.075479368520902</v>
      </c>
      <c r="P18" s="8">
        <f t="shared" si="8"/>
        <v>27.474761162680398</v>
      </c>
      <c r="Q18" s="8">
        <f t="shared" si="8"/>
        <v>0</v>
      </c>
      <c r="W18" s="62"/>
    </row>
    <row r="19" spans="1:23">
      <c r="A19" s="3"/>
      <c r="D19" s="33" t="s">
        <v>43</v>
      </c>
      <c r="E19" s="8">
        <f t="shared" si="8"/>
        <v>0</v>
      </c>
      <c r="F19" s="8">
        <f t="shared" si="8"/>
        <v>22.867402940578632</v>
      </c>
      <c r="G19" s="8">
        <f t="shared" si="8"/>
        <v>20.936377803374214</v>
      </c>
      <c r="H19" s="8">
        <f t="shared" si="8"/>
        <v>27.559455247645506</v>
      </c>
      <c r="I19" s="8">
        <f t="shared" si="8"/>
        <v>23.460261535334375</v>
      </c>
      <c r="J19" s="8">
        <f t="shared" si="8"/>
        <v>25.509858391489939</v>
      </c>
      <c r="K19" s="8">
        <f t="shared" si="8"/>
        <v>24.485059963412155</v>
      </c>
      <c r="L19" s="65">
        <f t="shared" si="8"/>
        <v>24.997459177451045</v>
      </c>
      <c r="M19" s="8">
        <f t="shared" si="8"/>
        <v>22.213141134223186</v>
      </c>
      <c r="N19" s="8">
        <f t="shared" si="8"/>
        <v>19.428823090995323</v>
      </c>
      <c r="O19" s="8">
        <f t="shared" si="8"/>
        <v>19.030760891659327</v>
      </c>
      <c r="P19" s="8">
        <f t="shared" si="8"/>
        <v>18.632698692323327</v>
      </c>
      <c r="Q19" s="8">
        <f t="shared" si="8"/>
        <v>0</v>
      </c>
      <c r="W19" s="62"/>
    </row>
    <row r="20" spans="1:23">
      <c r="A20" s="3"/>
      <c r="D20" s="33" t="s">
        <v>107</v>
      </c>
      <c r="E20" s="8">
        <f t="shared" si="8"/>
        <v>0</v>
      </c>
      <c r="F20" s="8">
        <f t="shared" si="8"/>
        <v>0</v>
      </c>
      <c r="G20" s="8">
        <f t="shared" si="8"/>
        <v>0</v>
      </c>
      <c r="H20" s="8">
        <f t="shared" si="8"/>
        <v>7.8155701605799841</v>
      </c>
      <c r="I20" s="8">
        <f t="shared" si="8"/>
        <v>7.683447388034419</v>
      </c>
      <c r="J20" s="8">
        <f t="shared" si="8"/>
        <v>5.6101361880886236</v>
      </c>
      <c r="K20" s="8">
        <f t="shared" si="8"/>
        <v>3.1912731214851959</v>
      </c>
      <c r="L20" s="8">
        <f t="shared" si="8"/>
        <v>6.5756487566908319</v>
      </c>
      <c r="M20" s="8">
        <f t="shared" si="8"/>
        <v>13.456196219256048</v>
      </c>
      <c r="N20" s="8">
        <f t="shared" si="8"/>
        <v>19.523680466156243</v>
      </c>
      <c r="O20" s="8">
        <f t="shared" si="8"/>
        <v>18.812250152449352</v>
      </c>
      <c r="P20" s="8">
        <f t="shared" si="8"/>
        <v>23.456873771935769</v>
      </c>
      <c r="Q20" s="8">
        <f t="shared" si="8"/>
        <v>8.4490819161189776</v>
      </c>
      <c r="W20" s="62"/>
    </row>
    <row r="21" spans="1:23">
      <c r="D21" s="33" t="s">
        <v>203</v>
      </c>
      <c r="E21" s="8" t="e">
        <f>E17/E15</f>
        <v>#DIV/0!</v>
      </c>
      <c r="F21" s="8">
        <f t="shared" ref="F21:Q21" si="9">F17/F15</f>
        <v>0</v>
      </c>
      <c r="G21" s="8">
        <f t="shared" si="9"/>
        <v>0</v>
      </c>
      <c r="H21" s="8">
        <f t="shared" si="9"/>
        <v>0.2197142857142857</v>
      </c>
      <c r="I21" s="8">
        <f t="shared" si="9"/>
        <v>0.27048300536672626</v>
      </c>
      <c r="J21" s="8">
        <f t="shared" si="9"/>
        <v>0.17537728355837967</v>
      </c>
      <c r="K21" s="8">
        <f t="shared" si="9"/>
        <v>0.10567942785023139</v>
      </c>
      <c r="L21" s="8">
        <f t="shared" si="9"/>
        <v>0.21148110316649643</v>
      </c>
      <c r="M21" s="8">
        <f t="shared" si="9"/>
        <v>0.43569053576937578</v>
      </c>
      <c r="N21" s="8">
        <f t="shared" si="9"/>
        <v>0.6364439536167863</v>
      </c>
      <c r="O21" s="8">
        <f t="shared" si="9"/>
        <v>0.64701427323041072</v>
      </c>
      <c r="P21" s="8">
        <f>P17/P15</f>
        <v>0.85376078914919851</v>
      </c>
      <c r="Q21" s="8" t="e">
        <f t="shared" si="9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10">SUM(F17:G17)/SUM(F15:G15)</f>
        <v>0</v>
      </c>
      <c r="G22" s="130">
        <f t="shared" si="10"/>
        <v>0.12094364351245085</v>
      </c>
      <c r="H22" s="130">
        <f t="shared" si="10"/>
        <v>0.24225575853852263</v>
      </c>
      <c r="I22" s="130">
        <f t="shared" si="10"/>
        <v>0.22010938157341184</v>
      </c>
      <c r="J22" s="130">
        <f t="shared" si="10"/>
        <v>0.14153217568947907</v>
      </c>
      <c r="K22" s="130">
        <f t="shared" si="10"/>
        <v>0.15935330086019278</v>
      </c>
      <c r="L22" s="130">
        <f t="shared" si="10"/>
        <v>0.3232085817262525</v>
      </c>
      <c r="M22" s="130">
        <f t="shared" si="10"/>
        <v>0.53572718361450755</v>
      </c>
      <c r="N22" s="130">
        <f t="shared" si="10"/>
        <v>0.64158752657689577</v>
      </c>
      <c r="O22" s="130">
        <f t="shared" si="10"/>
        <v>0.74746143477609694</v>
      </c>
      <c r="P22" s="130">
        <f t="shared" si="10"/>
        <v>1.1612823674475956</v>
      </c>
      <c r="Q22" s="130" t="e">
        <f t="shared" si="10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>
        <f t="shared" ref="G23:Q23" si="11">(F18-G18)/F18</f>
        <v>-6.9868995633187728E-2</v>
      </c>
      <c r="H23" s="130">
        <f t="shared" si="11"/>
        <v>-0.22448979591836737</v>
      </c>
      <c r="I23" s="130">
        <f t="shared" si="11"/>
        <v>0.20142857142857146</v>
      </c>
      <c r="J23" s="130">
        <f t="shared" si="11"/>
        <v>-0.12611806797853312</v>
      </c>
      <c r="K23" s="130">
        <f t="shared" si="11"/>
        <v>5.5996822875297864E-2</v>
      </c>
      <c r="L23" s="130">
        <f>(K18-L18)/K18</f>
        <v>-2.9659234328986182E-2</v>
      </c>
      <c r="M23" s="130">
        <f t="shared" si="11"/>
        <v>6.7075246850528637E-3</v>
      </c>
      <c r="N23" s="130">
        <f t="shared" si="11"/>
        <v>6.7528193877900546E-3</v>
      </c>
      <c r="O23" s="130">
        <f t="shared" si="11"/>
        <v>5.2181115405853129E-2</v>
      </c>
      <c r="P23" s="130">
        <f t="shared" si="11"/>
        <v>5.5053888727060886E-2</v>
      </c>
      <c r="Q23" s="130">
        <f t="shared" si="11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>
        <f t="shared" ref="G24:P24" si="12">(F18-H18)/F18</f>
        <v>-0.31004366812227069</v>
      </c>
      <c r="H24" s="130">
        <f t="shared" si="12"/>
        <v>2.2157434402332372E-2</v>
      </c>
      <c r="I24" s="130">
        <f t="shared" si="12"/>
        <v>0.10071428571428573</v>
      </c>
      <c r="J24" s="130">
        <f t="shared" si="12"/>
        <v>-6.3059033989266558E-2</v>
      </c>
      <c r="K24" s="130">
        <f t="shared" si="12"/>
        <v>2.7998411437648876E-2</v>
      </c>
      <c r="L24" s="130">
        <f t="shared" si="12"/>
        <v>-2.2752769597531874E-2</v>
      </c>
      <c r="M24" s="130">
        <f t="shared" si="12"/>
        <v>1.3415049370105613E-2</v>
      </c>
      <c r="N24" s="130">
        <f t="shared" si="12"/>
        <v>5.8581565145854025E-2</v>
      </c>
      <c r="O24" s="130">
        <f t="shared" si="12"/>
        <v>0.10436223081170626</v>
      </c>
      <c r="P24" s="130">
        <f t="shared" si="12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>
        <f t="shared" ref="G25:O25" si="13">(F18-I18)/F18</f>
        <v>-4.616344354335615E-2</v>
      </c>
      <c r="H25" s="130">
        <f t="shared" si="13"/>
        <v>-0.1011661807580175</v>
      </c>
      <c r="I25" s="130">
        <f t="shared" si="13"/>
        <v>0.15107142857142858</v>
      </c>
      <c r="J25" s="130">
        <f t="shared" si="13"/>
        <v>-9.4588550983899899E-2</v>
      </c>
      <c r="K25" s="130">
        <f t="shared" si="13"/>
        <v>3.4518136086841442E-2</v>
      </c>
      <c r="L25" s="130">
        <f t="shared" si="13"/>
        <v>-1.5846304866077687E-2</v>
      </c>
      <c r="M25" s="130">
        <f t="shared" si="13"/>
        <v>6.4896152536602039E-2</v>
      </c>
      <c r="N25" s="130">
        <f t="shared" si="13"/>
        <v>0.11041031090391799</v>
      </c>
      <c r="O25" s="130">
        <f t="shared" si="13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>
        <f t="shared" ref="G26:N26" si="14">(F18-J18)/F18</f>
        <v>-0.17810355583281343</v>
      </c>
      <c r="H26" s="130">
        <f t="shared" si="14"/>
        <v>-3.9504373177842562E-2</v>
      </c>
      <c r="I26" s="130">
        <f t="shared" si="14"/>
        <v>0.12589285714285711</v>
      </c>
      <c r="J26" s="130">
        <f t="shared" si="14"/>
        <v>-8.7246571258199151E-2</v>
      </c>
      <c r="K26" s="130">
        <f t="shared" si="14"/>
        <v>4.1037860736033903E-2</v>
      </c>
      <c r="L26" s="130">
        <f t="shared" si="14"/>
        <v>3.7161688402748569E-2</v>
      </c>
      <c r="M26" s="130">
        <f t="shared" si="14"/>
        <v>0.11637725570309847</v>
      </c>
      <c r="N26" s="130">
        <f t="shared" si="14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5">SUM(F17:H17)/SUM(F15:H15)</f>
        <v>8.5160575858250279E-2</v>
      </c>
      <c r="G27" s="130">
        <f t="shared" si="15"/>
        <v>0.16660597232337945</v>
      </c>
      <c r="H27" s="130">
        <f t="shared" si="15"/>
        <v>0.21996293354514165</v>
      </c>
      <c r="I27" s="130">
        <f t="shared" si="15"/>
        <v>0.18196606366568502</v>
      </c>
      <c r="J27" s="130">
        <f t="shared" si="15"/>
        <v>0.16484848484848483</v>
      </c>
      <c r="K27" s="130">
        <f t="shared" si="15"/>
        <v>0.25194390526835653</v>
      </c>
      <c r="L27" s="130">
        <f t="shared" si="15"/>
        <v>0.42691529839234904</v>
      </c>
      <c r="M27" s="130">
        <f t="shared" si="15"/>
        <v>0.57142723651781857</v>
      </c>
      <c r="N27" s="130">
        <f t="shared" si="15"/>
        <v>0.70841829303815906</v>
      </c>
      <c r="O27" s="130">
        <f t="shared" si="15"/>
        <v>0.8968698517298187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 t="str">
        <f>E14</f>
        <v>59,036</v>
      </c>
      <c r="F31" s="7" t="str">
        <f t="shared" ref="F31:Q31" si="16">F14</f>
        <v>59,036</v>
      </c>
      <c r="G31" s="7" t="str">
        <f t="shared" si="16"/>
        <v>59,036</v>
      </c>
      <c r="H31" s="7" t="str">
        <f t="shared" si="16"/>
        <v>59,036</v>
      </c>
      <c r="I31" s="7" t="str">
        <f t="shared" si="16"/>
        <v>59,036</v>
      </c>
      <c r="J31" s="7" t="str">
        <f t="shared" si="16"/>
        <v>59,036</v>
      </c>
      <c r="K31" s="7" t="str">
        <f t="shared" si="16"/>
        <v>59,036</v>
      </c>
      <c r="L31" s="64" t="str">
        <f t="shared" si="16"/>
        <v>59,036</v>
      </c>
      <c r="M31" s="7" t="str">
        <f t="shared" si="16"/>
        <v>59,036</v>
      </c>
      <c r="N31" s="7" t="str">
        <f t="shared" si="16"/>
        <v>59,036</v>
      </c>
      <c r="O31" s="7" t="str">
        <f t="shared" si="16"/>
        <v>59,036</v>
      </c>
      <c r="P31" s="7" t="str">
        <f t="shared" si="16"/>
        <v>59,036</v>
      </c>
      <c r="Q31" s="7" t="str">
        <f t="shared" si="16"/>
        <v>59,036</v>
      </c>
      <c r="W31" s="64"/>
    </row>
    <row r="32" spans="1:23">
      <c r="A32" s="3"/>
      <c r="D32" t="s">
        <v>40</v>
      </c>
      <c r="E32" s="7"/>
      <c r="F32" s="7">
        <v>2282</v>
      </c>
      <c r="G32" s="7">
        <v>2086</v>
      </c>
      <c r="H32" s="7">
        <v>2161</v>
      </c>
      <c r="I32" s="7">
        <v>2020</v>
      </c>
      <c r="J32" s="7">
        <f>AVERAGE(H32:I32)</f>
        <v>2090.5</v>
      </c>
      <c r="K32" s="7">
        <f t="shared" ref="K32:K33" si="17">AVERAGE(I32:J32)</f>
        <v>2055.25</v>
      </c>
      <c r="L32" s="7">
        <v>2078</v>
      </c>
      <c r="M32" s="7">
        <f>AVERAGE(L32,N32)</f>
        <v>2044.5</v>
      </c>
      <c r="N32" s="7">
        <v>2011</v>
      </c>
      <c r="O32" s="7">
        <v>1830</v>
      </c>
      <c r="P32" s="7">
        <v>1703</v>
      </c>
    </row>
    <row r="33" spans="1:23">
      <c r="A33" s="3"/>
      <c r="D33" t="s">
        <v>41</v>
      </c>
      <c r="E33" s="7"/>
      <c r="F33" s="7">
        <v>1321</v>
      </c>
      <c r="G33" s="7">
        <v>1299</v>
      </c>
      <c r="H33" s="7">
        <v>1251</v>
      </c>
      <c r="I33" s="7">
        <v>1190</v>
      </c>
      <c r="J33" s="7">
        <f>AVERAGE(H33:I33)</f>
        <v>1220.5</v>
      </c>
      <c r="K33" s="7">
        <f t="shared" si="17"/>
        <v>1205.25</v>
      </c>
      <c r="L33" s="7">
        <v>988</v>
      </c>
      <c r="M33" s="7">
        <f>AVERAGE(L33,N33)</f>
        <v>793</v>
      </c>
      <c r="N33" s="7">
        <v>598</v>
      </c>
      <c r="O33" s="7">
        <v>501</v>
      </c>
      <c r="P33" s="7">
        <v>511</v>
      </c>
    </row>
    <row r="34" spans="1:23">
      <c r="A34" s="3"/>
      <c r="D34" t="s">
        <v>42</v>
      </c>
      <c r="H34">
        <v>307.60000000000002</v>
      </c>
      <c r="I34" s="7">
        <v>302.40000000000003</v>
      </c>
      <c r="J34" s="7">
        <v>220.8</v>
      </c>
      <c r="K34">
        <v>125.60000000000001</v>
      </c>
      <c r="L34">
        <v>258.8</v>
      </c>
      <c r="M34" s="7">
        <v>529.6</v>
      </c>
      <c r="N34" s="7">
        <v>768.40000000000009</v>
      </c>
      <c r="O34" s="7">
        <v>740.40000000000009</v>
      </c>
      <c r="P34">
        <v>923.2</v>
      </c>
    </row>
    <row r="35" spans="1:23">
      <c r="A35" s="3"/>
      <c r="D35" s="33" t="s">
        <v>122</v>
      </c>
      <c r="E35" s="8">
        <f t="shared" ref="E35:Q37" si="18">E32/E$14*1000</f>
        <v>0</v>
      </c>
      <c r="F35" s="8">
        <f t="shared" si="18"/>
        <v>38.654380378074393</v>
      </c>
      <c r="G35" s="8">
        <f t="shared" si="18"/>
        <v>35.334372247442239</v>
      </c>
      <c r="H35" s="8">
        <f t="shared" si="18"/>
        <v>36.604783521918833</v>
      </c>
      <c r="I35" s="8">
        <f t="shared" si="18"/>
        <v>34.216410325902842</v>
      </c>
      <c r="J35" s="8">
        <f t="shared" si="18"/>
        <v>35.41059692391083</v>
      </c>
      <c r="K35" s="8">
        <f t="shared" si="18"/>
        <v>34.813503624906836</v>
      </c>
      <c r="L35" s="65">
        <f t="shared" si="18"/>
        <v>35.198861711498068</v>
      </c>
      <c r="M35" s="8">
        <f t="shared" si="18"/>
        <v>34.631411342231864</v>
      </c>
      <c r="N35" s="8">
        <f t="shared" si="18"/>
        <v>34.063960972965653</v>
      </c>
      <c r="O35" s="8">
        <f t="shared" si="18"/>
        <v>30.998035097228808</v>
      </c>
      <c r="P35" s="8">
        <f t="shared" si="18"/>
        <v>28.846805339115118</v>
      </c>
      <c r="Q35" s="8">
        <f t="shared" si="18"/>
        <v>0</v>
      </c>
      <c r="W35" s="62"/>
    </row>
    <row r="36" spans="1:23">
      <c r="A36" s="3"/>
      <c r="D36" s="33" t="s">
        <v>45</v>
      </c>
      <c r="E36" s="8">
        <f t="shared" si="18"/>
        <v>0</v>
      </c>
      <c r="F36" s="8">
        <f t="shared" si="18"/>
        <v>22.376177247781015</v>
      </c>
      <c r="G36" s="8">
        <f t="shared" si="18"/>
        <v>22.003523273934547</v>
      </c>
      <c r="H36" s="8">
        <f t="shared" si="18"/>
        <v>21.190460058269529</v>
      </c>
      <c r="I36" s="8">
        <f t="shared" si="18"/>
        <v>20.157192221695237</v>
      </c>
      <c r="J36" s="8">
        <f t="shared" si="18"/>
        <v>20.673826139982381</v>
      </c>
      <c r="K36" s="8">
        <f t="shared" si="18"/>
        <v>20.415509180838811</v>
      </c>
      <c r="L36" s="65">
        <f t="shared" si="18"/>
        <v>16.735551189104953</v>
      </c>
      <c r="M36" s="8">
        <f t="shared" si="18"/>
        <v>13.432481875465818</v>
      </c>
      <c r="N36" s="8">
        <f t="shared" si="18"/>
        <v>10.129412561826681</v>
      </c>
      <c r="O36" s="8">
        <f t="shared" si="18"/>
        <v>8.4863473135036234</v>
      </c>
      <c r="P36" s="8">
        <f t="shared" si="18"/>
        <v>8.6557354834338369</v>
      </c>
      <c r="Q36" s="8">
        <f t="shared" si="18"/>
        <v>0</v>
      </c>
      <c r="W36" s="62"/>
    </row>
    <row r="37" spans="1:23">
      <c r="A37" s="3"/>
      <c r="D37" s="33" t="s">
        <v>108</v>
      </c>
      <c r="E37" s="8">
        <f t="shared" si="18"/>
        <v>0</v>
      </c>
      <c r="F37" s="8">
        <f t="shared" si="18"/>
        <v>0</v>
      </c>
      <c r="G37" s="8">
        <f t="shared" si="18"/>
        <v>0</v>
      </c>
      <c r="H37" s="8">
        <f t="shared" si="18"/>
        <v>5.2103801070533233</v>
      </c>
      <c r="I37" s="8">
        <f t="shared" si="18"/>
        <v>5.1222982586896135</v>
      </c>
      <c r="J37" s="8">
        <f t="shared" si="18"/>
        <v>3.7400907920590831</v>
      </c>
      <c r="K37" s="8">
        <f t="shared" si="18"/>
        <v>2.1275154143234638</v>
      </c>
      <c r="L37" s="8">
        <f t="shared" si="18"/>
        <v>4.3837658377938888</v>
      </c>
      <c r="M37" s="8">
        <f t="shared" si="18"/>
        <v>8.9707974795040304</v>
      </c>
      <c r="N37" s="8">
        <f t="shared" si="18"/>
        <v>13.015786977437497</v>
      </c>
      <c r="O37" s="8">
        <f t="shared" si="18"/>
        <v>12.541500101632904</v>
      </c>
      <c r="P37" s="8">
        <f t="shared" si="18"/>
        <v>15.63791584795718</v>
      </c>
      <c r="Q37" s="8">
        <f t="shared" si="18"/>
        <v>0</v>
      </c>
      <c r="W37" s="62"/>
    </row>
    <row r="38" spans="1:23">
      <c r="A38" s="3"/>
      <c r="D38" s="33" t="s">
        <v>214</v>
      </c>
      <c r="E38" s="8" t="e">
        <f>E34/E32</f>
        <v>#DIV/0!</v>
      </c>
      <c r="F38" s="8">
        <f t="shared" ref="F38:O38" si="19">F34/F32</f>
        <v>0</v>
      </c>
      <c r="G38" s="8">
        <f t="shared" si="19"/>
        <v>0</v>
      </c>
      <c r="H38" s="8">
        <f t="shared" si="19"/>
        <v>0.14234150856085148</v>
      </c>
      <c r="I38" s="8">
        <f t="shared" si="19"/>
        <v>0.14970297029702972</v>
      </c>
      <c r="J38" s="8">
        <f t="shared" si="19"/>
        <v>0.10562066491270032</v>
      </c>
      <c r="K38" s="8">
        <f t="shared" si="19"/>
        <v>6.1111786887239998E-2</v>
      </c>
      <c r="L38" s="8">
        <f t="shared" si="19"/>
        <v>0.12454282964388835</v>
      </c>
      <c r="M38" s="8">
        <f t="shared" si="19"/>
        <v>0.25903643922719494</v>
      </c>
      <c r="N38" s="8">
        <f t="shared" si="19"/>
        <v>0.38209845847836904</v>
      </c>
      <c r="O38" s="8">
        <f t="shared" si="19"/>
        <v>0.40459016393442626</v>
      </c>
      <c r="P38" s="8">
        <f>P34/P32</f>
        <v>0.54210217263652383</v>
      </c>
      <c r="Q38" s="8" t="e">
        <f t="shared" ref="Q38" si="20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21">SUM(F34:G34)/SUM(F32:G32)</f>
        <v>0</v>
      </c>
      <c r="G39" s="130">
        <f t="shared" si="21"/>
        <v>7.2427595950082413E-2</v>
      </c>
      <c r="H39" s="130">
        <f t="shared" si="21"/>
        <v>0.14589811049988041</v>
      </c>
      <c r="I39" s="130">
        <f t="shared" si="21"/>
        <v>0.12728378542756358</v>
      </c>
      <c r="J39" s="130">
        <f t="shared" si="21"/>
        <v>8.3555448350720624E-2</v>
      </c>
      <c r="K39" s="130">
        <f t="shared" si="21"/>
        <v>9.3001875037803189E-2</v>
      </c>
      <c r="L39" s="130">
        <f t="shared" si="21"/>
        <v>0.19124317768344454</v>
      </c>
      <c r="M39" s="130">
        <f t="shared" si="21"/>
        <v>0.32005917889286156</v>
      </c>
      <c r="N39" s="130">
        <f t="shared" si="21"/>
        <v>0.39281437125748508</v>
      </c>
      <c r="O39" s="130">
        <f t="shared" si="21"/>
        <v>0.47087461081234083</v>
      </c>
      <c r="P39" s="130">
        <f t="shared" si="21"/>
        <v>0.54210217263652383</v>
      </c>
      <c r="Q39" s="130" t="e">
        <f t="shared" si="21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>
        <f t="shared" ref="G40:K40" si="22">(F35-G35)/F35</f>
        <v>8.588957055214716E-2</v>
      </c>
      <c r="H40" s="130">
        <f t="shared" si="22"/>
        <v>-3.5953978906999126E-2</v>
      </c>
      <c r="I40" s="130">
        <f t="shared" si="22"/>
        <v>6.5247570569180943E-2</v>
      </c>
      <c r="J40" s="130">
        <f t="shared" si="22"/>
        <v>-3.4900990099009696E-2</v>
      </c>
      <c r="K40" s="130">
        <f t="shared" si="22"/>
        <v>1.6861994738100836E-2</v>
      </c>
      <c r="L40" s="130">
        <f>(K35-L35)/K35</f>
        <v>-1.106921299112029E-2</v>
      </c>
      <c r="M40" s="130">
        <f t="shared" ref="M40:Q40" si="23">(L35-M35)/L35</f>
        <v>1.6121270452357863E-2</v>
      </c>
      <c r="N40" s="130">
        <f t="shared" si="23"/>
        <v>1.638542430912206E-2</v>
      </c>
      <c r="O40" s="130">
        <f t="shared" si="23"/>
        <v>9.0004972650422843E-2</v>
      </c>
      <c r="P40" s="130">
        <f t="shared" si="23"/>
        <v>6.9398907103825028E-2</v>
      </c>
      <c r="Q40" s="130">
        <f t="shared" si="23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>
        <f t="shared" ref="G41:P41" si="24">(F35-H35)/F35</f>
        <v>5.3023663453111151E-2</v>
      </c>
      <c r="H41" s="130">
        <f t="shared" si="24"/>
        <v>3.1639501438159079E-2</v>
      </c>
      <c r="I41" s="130">
        <f t="shared" si="24"/>
        <v>3.2623785284590666E-2</v>
      </c>
      <c r="J41" s="130">
        <f t="shared" si="24"/>
        <v>-1.7450495049504848E-2</v>
      </c>
      <c r="K41" s="130">
        <f t="shared" si="24"/>
        <v>5.9794307581917351E-3</v>
      </c>
      <c r="L41" s="130">
        <f t="shared" si="24"/>
        <v>5.2305072375621754E-3</v>
      </c>
      <c r="M41" s="130">
        <f t="shared" si="24"/>
        <v>3.2242540904715927E-2</v>
      </c>
      <c r="N41" s="130">
        <f t="shared" si="24"/>
        <v>0.1049156272927368</v>
      </c>
      <c r="O41" s="130">
        <f t="shared" si="24"/>
        <v>0.15315763301839888</v>
      </c>
      <c r="P41" s="130">
        <f t="shared" si="24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>
        <f t="shared" ref="G42:O42" si="25">(F35-I35)/F35</f>
        <v>0.11481156879929871</v>
      </c>
      <c r="H42" s="130">
        <f t="shared" si="25"/>
        <v>-2.1572387344198228E-3</v>
      </c>
      <c r="I42" s="130">
        <f t="shared" si="25"/>
        <v>4.8935677926885801E-2</v>
      </c>
      <c r="J42" s="130">
        <f t="shared" si="25"/>
        <v>-2.8712871287128596E-2</v>
      </c>
      <c r="K42" s="130">
        <f t="shared" si="25"/>
        <v>2.2004305190145641E-2</v>
      </c>
      <c r="L42" s="130">
        <f t="shared" si="25"/>
        <v>2.1530227466244844E-2</v>
      </c>
      <c r="M42" s="130">
        <f t="shared" si="25"/>
        <v>0.11934552454282968</v>
      </c>
      <c r="N42" s="130">
        <f t="shared" si="25"/>
        <v>0.16703350452433366</v>
      </c>
      <c r="O42" s="130">
        <f t="shared" si="25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>
        <f t="shared" ref="G43:N43" si="26">(F35-J35)/F35</f>
        <v>8.3917616126205116E-2</v>
      </c>
      <c r="H43" s="130">
        <f t="shared" si="26"/>
        <v>1.4741131351869628E-2</v>
      </c>
      <c r="I43" s="130">
        <f t="shared" si="26"/>
        <v>3.8408144377603072E-2</v>
      </c>
      <c r="J43" s="130">
        <f t="shared" si="26"/>
        <v>-1.2128712871287195E-2</v>
      </c>
      <c r="K43" s="130">
        <f t="shared" si="26"/>
        <v>3.802917962209975E-2</v>
      </c>
      <c r="L43" s="130">
        <f t="shared" si="26"/>
        <v>0.10959737258241094</v>
      </c>
      <c r="M43" s="130">
        <f t="shared" si="26"/>
        <v>0.18046198267564958</v>
      </c>
      <c r="N43" s="130">
        <f t="shared" si="26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7">SUM(F34:H34)/SUM(F32:H32)</f>
        <v>4.7112880992495026E-2</v>
      </c>
      <c r="G44" s="130">
        <f t="shared" si="27"/>
        <v>9.7335248125099735E-2</v>
      </c>
      <c r="H44" s="130">
        <f t="shared" si="27"/>
        <v>0.13247229530415369</v>
      </c>
      <c r="I44" s="130">
        <f t="shared" si="27"/>
        <v>0.10522645258078905</v>
      </c>
      <c r="J44" s="130">
        <f t="shared" si="27"/>
        <v>9.7240409720827481E-2</v>
      </c>
      <c r="K44" s="130">
        <f t="shared" si="27"/>
        <v>0.14795030553194932</v>
      </c>
      <c r="L44" s="130">
        <f t="shared" si="27"/>
        <v>0.2538191896959322</v>
      </c>
      <c r="M44" s="130">
        <f t="shared" si="27"/>
        <v>0.34634270665194122</v>
      </c>
      <c r="N44" s="130">
        <f t="shared" si="27"/>
        <v>0.43867243867243866</v>
      </c>
      <c r="O44" s="130">
        <f t="shared" si="27"/>
        <v>0.47087461081234083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 t="str">
        <f>E31</f>
        <v>59,036</v>
      </c>
      <c r="F46" s="7" t="str">
        <f t="shared" ref="F46:Q46" si="28">F31</f>
        <v>59,036</v>
      </c>
      <c r="G46" s="7" t="str">
        <f t="shared" si="28"/>
        <v>59,036</v>
      </c>
      <c r="H46" s="7" t="str">
        <f t="shared" si="28"/>
        <v>59,036</v>
      </c>
      <c r="I46" s="7" t="str">
        <f t="shared" si="28"/>
        <v>59,036</v>
      </c>
      <c r="J46" s="7" t="str">
        <f t="shared" si="28"/>
        <v>59,036</v>
      </c>
      <c r="K46" s="7" t="str">
        <f t="shared" si="28"/>
        <v>59,036</v>
      </c>
      <c r="L46" s="64" t="str">
        <f t="shared" si="28"/>
        <v>59,036</v>
      </c>
      <c r="M46" s="7" t="str">
        <f t="shared" si="28"/>
        <v>59,036</v>
      </c>
      <c r="N46" s="7" t="str">
        <f t="shared" si="28"/>
        <v>59,036</v>
      </c>
      <c r="O46" s="7" t="str">
        <f t="shared" si="28"/>
        <v>59,036</v>
      </c>
      <c r="P46" s="7" t="str">
        <f t="shared" si="28"/>
        <v>59,036</v>
      </c>
      <c r="Q46" s="7" t="str">
        <f t="shared" si="28"/>
        <v>59,036</v>
      </c>
      <c r="W46" s="64"/>
    </row>
    <row r="47" spans="1:23" s="7" customFormat="1">
      <c r="A47" s="43"/>
      <c r="D47" s="69" t="s">
        <v>32</v>
      </c>
      <c r="E47" s="7">
        <f t="shared" ref="E47:Q49" si="29">E32+E15</f>
        <v>0</v>
      </c>
      <c r="F47" s="7">
        <f t="shared" si="29"/>
        <v>3885</v>
      </c>
      <c r="G47" s="7">
        <f t="shared" si="29"/>
        <v>3801</v>
      </c>
      <c r="H47" s="7">
        <f t="shared" si="29"/>
        <v>4261</v>
      </c>
      <c r="I47" s="7">
        <f t="shared" si="29"/>
        <v>3697</v>
      </c>
      <c r="J47" s="7">
        <f t="shared" si="29"/>
        <v>3979</v>
      </c>
      <c r="K47" s="7">
        <f t="shared" si="29"/>
        <v>3838</v>
      </c>
      <c r="L47" s="64">
        <f t="shared" si="29"/>
        <v>3913.625</v>
      </c>
      <c r="M47" s="7">
        <f t="shared" si="29"/>
        <v>3867.8125</v>
      </c>
      <c r="N47" s="7">
        <f t="shared" si="29"/>
        <v>3822</v>
      </c>
      <c r="O47" s="7">
        <f t="shared" si="29"/>
        <v>3546.5</v>
      </c>
      <c r="P47" s="7">
        <f t="shared" si="29"/>
        <v>3325</v>
      </c>
      <c r="Q47" s="7">
        <f t="shared" si="29"/>
        <v>0</v>
      </c>
      <c r="W47" s="64"/>
    </row>
    <row r="48" spans="1:23" s="7" customFormat="1">
      <c r="A48" s="43"/>
      <c r="D48" s="69" t="s">
        <v>33</v>
      </c>
      <c r="E48" s="7">
        <f t="shared" si="29"/>
        <v>0</v>
      </c>
      <c r="F48" s="7">
        <f t="shared" si="29"/>
        <v>2671</v>
      </c>
      <c r="G48" s="7">
        <f t="shared" si="29"/>
        <v>2535</v>
      </c>
      <c r="H48" s="7">
        <f t="shared" si="29"/>
        <v>2878</v>
      </c>
      <c r="I48" s="7">
        <f t="shared" si="29"/>
        <v>2575</v>
      </c>
      <c r="J48" s="7">
        <f t="shared" si="29"/>
        <v>2726.5</v>
      </c>
      <c r="K48" s="7">
        <f t="shared" si="29"/>
        <v>2650.75</v>
      </c>
      <c r="L48" s="64">
        <f t="shared" si="29"/>
        <v>2463.75</v>
      </c>
      <c r="M48" s="7">
        <f t="shared" si="29"/>
        <v>2104.375</v>
      </c>
      <c r="N48" s="7">
        <f t="shared" si="29"/>
        <v>1745</v>
      </c>
      <c r="O48" s="7">
        <f t="shared" si="29"/>
        <v>1624.5</v>
      </c>
      <c r="P48" s="7">
        <f t="shared" si="29"/>
        <v>1611</v>
      </c>
      <c r="Q48" s="7">
        <f t="shared" si="29"/>
        <v>0</v>
      </c>
      <c r="W48" s="64"/>
    </row>
    <row r="49" spans="1:23" s="7" customFormat="1">
      <c r="A49" s="43"/>
      <c r="D49" s="69" t="s">
        <v>34</v>
      </c>
      <c r="E49" s="7">
        <f t="shared" si="29"/>
        <v>0</v>
      </c>
      <c r="F49" s="7">
        <f t="shared" si="29"/>
        <v>0</v>
      </c>
      <c r="G49" s="7">
        <f t="shared" si="29"/>
        <v>0</v>
      </c>
      <c r="H49" s="7">
        <f t="shared" si="29"/>
        <v>769</v>
      </c>
      <c r="I49" s="7">
        <f t="shared" si="29"/>
        <v>756</v>
      </c>
      <c r="J49" s="7">
        <f t="shared" si="29"/>
        <v>552</v>
      </c>
      <c r="K49" s="7">
        <f t="shared" si="29"/>
        <v>314</v>
      </c>
      <c r="L49" s="64">
        <f t="shared" si="29"/>
        <v>647</v>
      </c>
      <c r="M49" s="7">
        <f t="shared" si="29"/>
        <v>1324</v>
      </c>
      <c r="N49" s="7">
        <f t="shared" si="29"/>
        <v>1921</v>
      </c>
      <c r="O49" s="7">
        <f t="shared" si="29"/>
        <v>1851</v>
      </c>
      <c r="P49" s="7">
        <f t="shared" si="29"/>
        <v>2308</v>
      </c>
      <c r="Q49" s="7">
        <f t="shared" si="29"/>
        <v>498.8</v>
      </c>
      <c r="W49" s="64"/>
    </row>
    <row r="50" spans="1:23" s="7" customFormat="1">
      <c r="A50" s="43"/>
      <c r="D50" s="69" t="s">
        <v>123</v>
      </c>
      <c r="E50" s="8">
        <f t="shared" ref="E50:Q52" si="30">E47/E$14*1000</f>
        <v>0</v>
      </c>
      <c r="F50" s="8">
        <f t="shared" si="30"/>
        <v>65.807304017887404</v>
      </c>
      <c r="G50" s="8">
        <f t="shared" si="30"/>
        <v>64.384443390473606</v>
      </c>
      <c r="H50" s="8">
        <f t="shared" si="30"/>
        <v>72.176299207263355</v>
      </c>
      <c r="I50" s="8">
        <f t="shared" si="30"/>
        <v>62.622806423199407</v>
      </c>
      <c r="J50" s="8">
        <f t="shared" si="30"/>
        <v>67.399552815231388</v>
      </c>
      <c r="K50" s="8">
        <f t="shared" si="30"/>
        <v>65.011179619215383</v>
      </c>
      <c r="L50" s="65">
        <f t="shared" si="30"/>
        <v>66.292177654312624</v>
      </c>
      <c r="M50" s="8">
        <f t="shared" si="30"/>
        <v>65.51616810081984</v>
      </c>
      <c r="N50" s="8">
        <f t="shared" si="30"/>
        <v>64.740158547327056</v>
      </c>
      <c r="O50" s="8">
        <f t="shared" si="30"/>
        <v>60.07351446574971</v>
      </c>
      <c r="P50" s="8">
        <f t="shared" si="30"/>
        <v>56.321566501795509</v>
      </c>
      <c r="Q50" s="8">
        <f t="shared" si="30"/>
        <v>0</v>
      </c>
      <c r="W50" s="64"/>
    </row>
    <row r="51" spans="1:23" s="7" customFormat="1">
      <c r="A51" s="43"/>
      <c r="D51" s="69" t="s">
        <v>124</v>
      </c>
      <c r="E51" s="8">
        <f t="shared" si="30"/>
        <v>0</v>
      </c>
      <c r="F51" s="8">
        <f t="shared" si="30"/>
        <v>45.243580188359644</v>
      </c>
      <c r="G51" s="8">
        <f t="shared" si="30"/>
        <v>42.939901077308761</v>
      </c>
      <c r="H51" s="8">
        <f t="shared" si="30"/>
        <v>48.749915305915032</v>
      </c>
      <c r="I51" s="8">
        <f t="shared" si="30"/>
        <v>43.617453757029608</v>
      </c>
      <c r="J51" s="8">
        <f t="shared" si="30"/>
        <v>46.183684531472323</v>
      </c>
      <c r="K51" s="8">
        <f t="shared" si="30"/>
        <v>44.900569144250966</v>
      </c>
      <c r="L51" s="65">
        <f t="shared" si="30"/>
        <v>41.733010366556002</v>
      </c>
      <c r="M51" s="8">
        <f t="shared" si="30"/>
        <v>35.645623009689004</v>
      </c>
      <c r="N51" s="8">
        <f t="shared" si="30"/>
        <v>29.558235652822006</v>
      </c>
      <c r="O51" s="8">
        <f t="shared" si="30"/>
        <v>27.517108205162952</v>
      </c>
      <c r="P51" s="8">
        <f t="shared" si="30"/>
        <v>27.288434175757168</v>
      </c>
      <c r="Q51" s="8">
        <f t="shared" si="30"/>
        <v>0</v>
      </c>
      <c r="W51" s="64"/>
    </row>
    <row r="52" spans="1:23" s="8" customFormat="1">
      <c r="A52" s="42"/>
      <c r="D52" s="48" t="s">
        <v>48</v>
      </c>
      <c r="E52" s="8">
        <f t="shared" si="30"/>
        <v>0</v>
      </c>
      <c r="F52" s="8">
        <f t="shared" si="30"/>
        <v>0</v>
      </c>
      <c r="G52" s="8">
        <f t="shared" si="30"/>
        <v>0</v>
      </c>
      <c r="H52" s="8">
        <f t="shared" si="30"/>
        <v>13.025950267633309</v>
      </c>
      <c r="I52" s="8">
        <f t="shared" si="30"/>
        <v>12.805745646724032</v>
      </c>
      <c r="J52" s="8">
        <f t="shared" si="30"/>
        <v>9.3502269801477063</v>
      </c>
      <c r="K52" s="8">
        <f t="shared" si="30"/>
        <v>5.3187885358086593</v>
      </c>
      <c r="L52" s="8">
        <f t="shared" si="30"/>
        <v>10.959414594484722</v>
      </c>
      <c r="M52" s="8">
        <f t="shared" si="30"/>
        <v>22.426993698760079</v>
      </c>
      <c r="N52" s="8">
        <f t="shared" si="30"/>
        <v>32.539467443593743</v>
      </c>
      <c r="O52" s="8">
        <f t="shared" si="30"/>
        <v>31.353750254082254</v>
      </c>
      <c r="P52" s="8">
        <f t="shared" si="30"/>
        <v>39.09478961989295</v>
      </c>
      <c r="Q52" s="8">
        <f t="shared" si="30"/>
        <v>8.4490819161189776</v>
      </c>
      <c r="W52" s="65"/>
    </row>
    <row r="53" spans="1:23" s="8" customFormat="1">
      <c r="D53" s="33" t="s">
        <v>220</v>
      </c>
      <c r="E53" s="8" t="e">
        <f>E49/E47</f>
        <v>#DIV/0!</v>
      </c>
      <c r="F53" s="8">
        <f t="shared" ref="F53:O53" si="31">F49/F47</f>
        <v>0</v>
      </c>
      <c r="G53" s="8">
        <f t="shared" si="31"/>
        <v>0</v>
      </c>
      <c r="H53" s="8">
        <f t="shared" si="31"/>
        <v>0.18047406712039427</v>
      </c>
      <c r="I53" s="8">
        <f t="shared" si="31"/>
        <v>0.2044901271301055</v>
      </c>
      <c r="J53" s="8">
        <f t="shared" si="31"/>
        <v>0.13872832369942195</v>
      </c>
      <c r="K53" s="8">
        <f t="shared" si="31"/>
        <v>8.181344450234497E-2</v>
      </c>
      <c r="L53" s="8">
        <f t="shared" si="31"/>
        <v>0.16531987607397233</v>
      </c>
      <c r="M53" s="8">
        <f t="shared" si="31"/>
        <v>0.34231235355902079</v>
      </c>
      <c r="N53" s="8">
        <f t="shared" si="31"/>
        <v>0.50261643118785981</v>
      </c>
      <c r="O53" s="8">
        <f t="shared" si="31"/>
        <v>0.52192302269843505</v>
      </c>
      <c r="P53" s="8">
        <f>P49/P47</f>
        <v>0.69413533834586472</v>
      </c>
      <c r="Q53" s="8" t="e">
        <f t="shared" ref="Q53" si="32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3">SUM(F49:G49)/SUM(F47:G47)</f>
        <v>0</v>
      </c>
      <c r="G54" s="130">
        <f t="shared" si="33"/>
        <v>9.5385760357231453E-2</v>
      </c>
      <c r="H54" s="130">
        <f t="shared" si="33"/>
        <v>0.19163106308117617</v>
      </c>
      <c r="I54" s="130">
        <f t="shared" si="33"/>
        <v>0.17040125065138093</v>
      </c>
      <c r="J54" s="130">
        <f t="shared" si="33"/>
        <v>0.11078418830753486</v>
      </c>
      <c r="K54" s="130">
        <f t="shared" si="33"/>
        <v>0.12397400545047006</v>
      </c>
      <c r="L54" s="130">
        <f t="shared" si="33"/>
        <v>0.25329510132285971</v>
      </c>
      <c r="M54" s="130">
        <f t="shared" si="33"/>
        <v>0.42198688199484707</v>
      </c>
      <c r="N54" s="130">
        <f t="shared" si="33"/>
        <v>0.51190880097713243</v>
      </c>
      <c r="O54" s="130">
        <f t="shared" si="33"/>
        <v>0.60525358364258164</v>
      </c>
      <c r="P54" s="130">
        <f t="shared" si="33"/>
        <v>0.84415037593984965</v>
      </c>
      <c r="Q54" s="130" t="e">
        <f t="shared" si="33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>
        <f t="shared" ref="G55:K55" si="34">(F50-G50)/F50</f>
        <v>2.1621621621621859E-2</v>
      </c>
      <c r="H55" s="130">
        <f t="shared" si="34"/>
        <v>-0.12102078400420932</v>
      </c>
      <c r="I55" s="130">
        <f t="shared" si="34"/>
        <v>0.13236329500117328</v>
      </c>
      <c r="J55" s="130">
        <f t="shared" si="34"/>
        <v>-7.6278063294563173E-2</v>
      </c>
      <c r="K55" s="130">
        <f t="shared" si="34"/>
        <v>3.5436039205830827E-2</v>
      </c>
      <c r="L55" s="130">
        <f>(K50-L50)/K50</f>
        <v>-1.9704273058885027E-2</v>
      </c>
      <c r="M55" s="130">
        <f t="shared" ref="M55:Q55" si="35">(L50-M50)/L50</f>
        <v>1.1705899262192981E-2</v>
      </c>
      <c r="N55" s="130">
        <f t="shared" si="35"/>
        <v>1.184455037569686E-2</v>
      </c>
      <c r="O55" s="130">
        <f t="shared" si="35"/>
        <v>7.2082679225536406E-2</v>
      </c>
      <c r="P55" s="130">
        <f t="shared" si="35"/>
        <v>6.2455942478499997E-2</v>
      </c>
      <c r="Q55" s="130">
        <f t="shared" si="35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>
        <f t="shared" ref="G56:P56" si="36">(F50-H50)/F50</f>
        <v>-9.6782496782496424E-2</v>
      </c>
      <c r="H56" s="130">
        <f t="shared" si="36"/>
        <v>2.7361220731386388E-2</v>
      </c>
      <c r="I56" s="130">
        <f t="shared" si="36"/>
        <v>6.6181647500586541E-2</v>
      </c>
      <c r="J56" s="130">
        <f t="shared" si="36"/>
        <v>-3.8139031647281357E-2</v>
      </c>
      <c r="K56" s="130">
        <f t="shared" si="36"/>
        <v>1.6430007539582844E-2</v>
      </c>
      <c r="L56" s="130">
        <f t="shared" si="36"/>
        <v>-7.7677175612299934E-3</v>
      </c>
      <c r="M56" s="130">
        <f t="shared" si="36"/>
        <v>2.3411798524385963E-2</v>
      </c>
      <c r="N56" s="130">
        <f t="shared" si="36"/>
        <v>8.3073442675931211E-2</v>
      </c>
      <c r="O56" s="130">
        <f t="shared" si="36"/>
        <v>0.13003663003663013</v>
      </c>
      <c r="P56" s="130">
        <f t="shared" si="36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>
        <f t="shared" ref="G57:O57" si="37">(F50-I50)/F50</f>
        <v>4.8391248391248531E-2</v>
      </c>
      <c r="H57" s="130">
        <f t="shared" si="37"/>
        <v>-4.6829781636411577E-2</v>
      </c>
      <c r="I57" s="130">
        <f t="shared" si="37"/>
        <v>9.9272471250880109E-2</v>
      </c>
      <c r="J57" s="130">
        <f t="shared" si="37"/>
        <v>-5.859480659994587E-2</v>
      </c>
      <c r="K57" s="130">
        <f t="shared" si="37"/>
        <v>2.79435787886404E-2</v>
      </c>
      <c r="L57" s="130">
        <f t="shared" si="37"/>
        <v>4.1688379364250398E-3</v>
      </c>
      <c r="M57" s="130">
        <f t="shared" si="37"/>
        <v>9.380689258679617E-2</v>
      </c>
      <c r="N57" s="130">
        <f t="shared" si="37"/>
        <v>0.14034095499717228</v>
      </c>
      <c r="O57" s="130">
        <f t="shared" si="37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>
        <f t="shared" ref="G58:N58" si="38">(F50-J50)/F50</f>
        <v>-2.4195624195624051E-2</v>
      </c>
      <c r="H58" s="130">
        <f t="shared" si="38"/>
        <v>-9.7342804525123745E-3</v>
      </c>
      <c r="I58" s="130">
        <f t="shared" si="38"/>
        <v>8.1524290072752734E-2</v>
      </c>
      <c r="J58" s="130">
        <f t="shared" si="38"/>
        <v>-4.6203002434406247E-2</v>
      </c>
      <c r="K58" s="130">
        <f t="shared" si="38"/>
        <v>3.9457150037697952E-2</v>
      </c>
      <c r="L58" s="130">
        <f t="shared" si="38"/>
        <v>7.5951016154246875E-2</v>
      </c>
      <c r="M58" s="130">
        <f t="shared" si="38"/>
        <v>0.1504040371778084</v>
      </c>
      <c r="N58" s="130">
        <f t="shared" si="38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9">SUM(F49:H49)/SUM(F47:H47)</f>
        <v>6.4367623671214527E-2</v>
      </c>
      <c r="G59" s="130">
        <f t="shared" si="39"/>
        <v>0.12968789863083596</v>
      </c>
      <c r="H59" s="130">
        <f t="shared" si="39"/>
        <v>0.17399681662059144</v>
      </c>
      <c r="I59" s="130">
        <f t="shared" si="39"/>
        <v>0.14087198193503561</v>
      </c>
      <c r="J59" s="130">
        <f t="shared" si="39"/>
        <v>0.12897863498321702</v>
      </c>
      <c r="K59" s="130">
        <f t="shared" si="39"/>
        <v>0.19665323730171963</v>
      </c>
      <c r="L59" s="130">
        <f t="shared" si="39"/>
        <v>0.33541784492741916</v>
      </c>
      <c r="M59" s="130">
        <f t="shared" si="39"/>
        <v>0.45352957209048789</v>
      </c>
      <c r="N59" s="130">
        <f t="shared" si="39"/>
        <v>0.56856969186889228</v>
      </c>
      <c r="O59" s="130">
        <f t="shared" si="39"/>
        <v>0.67784326566251918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  <row r="68" spans="1:23">
      <c r="D68" s="33"/>
      <c r="L68" s="62"/>
      <c r="W68" s="6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"/>
  <sheetViews>
    <sheetView topLeftCell="A17" workbookViewId="0">
      <selection activeCell="A23" sqref="A23:XFD26"/>
    </sheetView>
  </sheetViews>
  <sheetFormatPr defaultRowHeight="14.4"/>
  <cols>
    <col min="1" max="1" width="10.5546875" customWidth="1"/>
    <col min="2" max="2" width="9.6640625" customWidth="1"/>
    <col min="3" max="3" width="7.6640625" customWidth="1"/>
    <col min="4" max="4" width="10.88671875" customWidth="1"/>
    <col min="5" max="11" width="9" customWidth="1"/>
    <col min="12" max="16" width="9.5546875" bestFit="1" customWidth="1"/>
  </cols>
  <sheetData>
    <row r="1" spans="1:33" s="30" customFormat="1">
      <c r="A1" s="46" t="str">
        <f>A11</f>
        <v>Fresno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Fresno</v>
      </c>
      <c r="B2">
        <f>K13</f>
        <v>2006</v>
      </c>
      <c r="C2" t="s">
        <v>50</v>
      </c>
      <c r="D2" s="48">
        <f>LOOKUP($B2,$E$13:$Q$13,$E$20:$Q$20)</f>
        <v>0</v>
      </c>
      <c r="E2" s="8">
        <f>LOOKUP($B2,$E$13:$Q$13,E$21:Q$21)</f>
        <v>0</v>
      </c>
      <c r="F2" s="8">
        <f>LOOKUP($B2,$E$13:$Q$13,E$22:Q$22)</f>
        <v>0.19790380291947693</v>
      </c>
      <c r="G2" s="8">
        <f>LOOKUP($B2,$E$13:$Q$13,E$23:Q$23)</f>
        <v>0.14987222630475058</v>
      </c>
      <c r="H2" s="8">
        <f>LOOKUP($B2,$E$13:$Q$13,E$24:Q$24)</f>
        <v>0.12054130930023538</v>
      </c>
      <c r="I2" s="8">
        <f>LOOKUP($B2,$E$13:$Q$13,E$25:Q$25)</f>
        <v>1.086965377100492E-2</v>
      </c>
      <c r="J2" s="8">
        <f>LOOKUP($B2,$E$13:$Q$13,E$26:Q$26)</f>
        <v>3.1771130114408596E-3</v>
      </c>
      <c r="K2" s="8">
        <f>LOOKUP($B2,$E$13:$Q$13,E$27:Q$27)</f>
        <v>0.26104907223159729</v>
      </c>
      <c r="L2" s="62" t="str">
        <f>A2</f>
        <v>Fresno</v>
      </c>
      <c r="M2">
        <f>N13</f>
        <v>2009</v>
      </c>
      <c r="N2" t="s">
        <v>50</v>
      </c>
      <c r="O2" s="8">
        <f>LOOKUP($M2,$E$13:$Q$13,$E$20:$Q$20)</f>
        <v>9.5425203480213305</v>
      </c>
      <c r="P2" s="8">
        <f>LOOKUP($M2,$E$13:$Q$13,E$21:Q$21)</f>
        <v>0.34939164748438012</v>
      </c>
      <c r="Q2" s="8">
        <f>LOOKUP($M2,$E$13:$Q$13,E$22:Q$22)</f>
        <v>0.17972681524083392</v>
      </c>
      <c r="R2" s="8">
        <f>LOOKUP($M2,$E$13:$Q$13,E$23:Q$23)</f>
        <v>-7.7770748707604075E-3</v>
      </c>
      <c r="S2" s="8">
        <f>LOOKUP($M2,$E$13:$Q$13,E$24:Q$24)</f>
        <v>8.9235238645165679E-2</v>
      </c>
      <c r="T2" s="8">
        <f>LOOKUP($M2,$E$13:$Q$13,E$25:Q$25)</f>
        <v>0.20248301115761994</v>
      </c>
      <c r="U2" s="8" t="e">
        <f>LOOKUP($M2,$E$13:$Q$13,E$26:Q$26)</f>
        <v>#DIV/0!</v>
      </c>
      <c r="V2" s="8">
        <f>LOOKUP($M2,$E$13:$Q$13,E$27:Q$27)</f>
        <v>0.12602114189980579</v>
      </c>
      <c r="W2" s="62" t="str">
        <f t="shared" ref="W2:W10" si="0">L2</f>
        <v>Fresno</v>
      </c>
      <c r="X2">
        <f>H13</f>
        <v>2003</v>
      </c>
      <c r="Y2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0</v>
      </c>
      <c r="AC2" s="8">
        <f>LOOKUP($X2,$E$13:$Q$13,$E$23:$Q$23)</f>
        <v>-0.11027588282069334</v>
      </c>
      <c r="AD2" s="8">
        <f>LOOKUP($X2,$E$13:$Q$13,$E$24:$Q$24)</f>
        <v>-0.11560187071794008</v>
      </c>
      <c r="AE2" s="8">
        <f>LOOKUP($X2,$E$13:$Q$13,$E$25:$Q$25)</f>
        <v>-0.25399266391229891</v>
      </c>
      <c r="AF2" s="8">
        <f>LOOKUP($X2,$E$13:$Q$13,$E$26:$Q$26)</f>
        <v>-6.6053991601937784E-2</v>
      </c>
      <c r="AG2" s="8">
        <f>LOOKUP($X2,$E$13:$Q$13,$E$27:$Q$27)</f>
        <v>0</v>
      </c>
    </row>
    <row r="3" spans="1:33">
      <c r="A3" s="3" t="str">
        <f t="shared" ref="A3:A10" si="1">A2</f>
        <v>Fresno</v>
      </c>
      <c r="B3">
        <f>K13</f>
        <v>2006</v>
      </c>
      <c r="C3" t="s">
        <v>51</v>
      </c>
      <c r="D3" s="48">
        <f>LOOKUP($B3,$E$13:$Q$13,$E$37:$Q$37)</f>
        <v>0</v>
      </c>
      <c r="E3" s="8">
        <f>LOOKUP($B3,$E$13:$Q$13,$E$38:$Q$38)</f>
        <v>0</v>
      </c>
      <c r="F3" s="8">
        <f>LOOKUP($B3,$E$13:$Q$13,$E$39:$Q$39)</f>
        <v>0.15860428231562251</v>
      </c>
      <c r="G3" s="8">
        <f>LOOKUP($B3,$E$13:$Q$13,$E$40:$Q$40)</f>
        <v>6.6712493741696521E-2</v>
      </c>
      <c r="H3" s="8">
        <f>LOOKUP($B3,$E$13:$Q$13,$E$41:$Q$41)</f>
        <v>3.7678977406479727E-2</v>
      </c>
      <c r="I3" s="8">
        <f>LOOKUP($B3,$E$13:$Q$13,$E$42:$Q$42)</f>
        <v>2.3933175236882587E-2</v>
      </c>
      <c r="J3" s="8">
        <f>LOOKUP($B3,$E$13:$Q$13,$E$43:$Q$43)</f>
        <v>6.8476059122010158E-3</v>
      </c>
      <c r="K3" s="8">
        <f>LOOKUP($B3,$E$13:$Q$13,$E$44:$Q$44)</f>
        <v>0.21866131491799939</v>
      </c>
      <c r="L3" s="62" t="str">
        <f t="shared" ref="L3:L10" si="2">A3</f>
        <v>Fresno</v>
      </c>
      <c r="M3">
        <f>M2</f>
        <v>2009</v>
      </c>
      <c r="N3" t="s">
        <v>51</v>
      </c>
      <c r="O3" s="8">
        <f>LOOKUP($M3,$E$13:$Q$13,$E$37:$Q$37)</f>
        <v>8.8503506971090484</v>
      </c>
      <c r="P3" s="8">
        <f>LOOKUP($M3,$E$13:$Q$13,$E$38:$Q$38)</f>
        <v>0.30948258483295588</v>
      </c>
      <c r="Q3" s="8">
        <f>LOOKUP($M3,$E$13:$Q$13,$E$39:$Q$39)</f>
        <v>0.15106735428667023</v>
      </c>
      <c r="R3" s="8">
        <f>LOOKUP($M3,$E$13:$Q$13,$E$40:$Q$40)</f>
        <v>-1.7504507776737607E-2</v>
      </c>
      <c r="S3" s="8">
        <f>LOOKUP($M3,$E$13:$Q$13,$E$41:$Q$41)</f>
        <v>-2.1469593105967785E-2</v>
      </c>
      <c r="T3" s="8">
        <f>LOOKUP($M3,$E$13:$Q$13,$E$42:$Q$42)</f>
        <v>2.3643023566676163E-2</v>
      </c>
      <c r="U3" s="8" t="e">
        <f>LOOKUP($M3,$E$13:$Q$13,$E$43:$Q$43)</f>
        <v>#DIV/0!</v>
      </c>
      <c r="V3" s="8">
        <f>LOOKUP($M3,$E$13:$Q$13,$E$44:$Q$44)</f>
        <v>0.1013635647317855</v>
      </c>
      <c r="W3" s="62" t="str">
        <f t="shared" si="0"/>
        <v>Fresno</v>
      </c>
      <c r="X3">
        <f>X2</f>
        <v>2003</v>
      </c>
      <c r="Y3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>
        <f>LOOKUP($X3,$E$13:$Q$13,$E$40:$Q$40)</f>
        <v>1.0872188192251575E-2</v>
      </c>
      <c r="AD3" s="8">
        <f>LOOKUP($X3,$E$13:$Q$13,$E$41:$Q$41)</f>
        <v>8.3775852668540388E-2</v>
      </c>
      <c r="AE3" s="8">
        <f>LOOKUP($X3,$E$13:$Q$13,$E$42:$Q$42)</f>
        <v>8.0492349803896052E-2</v>
      </c>
      <c r="AF3" s="8">
        <f>LOOKUP($X3,$E$13:$Q$13,$E$43:$Q$43)</f>
        <v>0.14183499816304571</v>
      </c>
      <c r="AG3" s="8">
        <f>LOOKUP($X3,$E$13:$Q$13,$E$44:$Q$44)</f>
        <v>0</v>
      </c>
    </row>
    <row r="4" spans="1:33">
      <c r="A4" s="3" t="str">
        <f t="shared" si="1"/>
        <v>Fresno</v>
      </c>
      <c r="B4">
        <f>K13</f>
        <v>2006</v>
      </c>
      <c r="C4" t="s">
        <v>30</v>
      </c>
      <c r="D4" s="48">
        <f>LOOKUP($B4,$E$13:$Q$13,$E$52:$Q$52)</f>
        <v>0</v>
      </c>
      <c r="E4" s="8">
        <f>LOOKUP($B4,$E$13:$Q$13,$E$53:$Q$53)</f>
        <v>0</v>
      </c>
      <c r="F4" s="8">
        <f>LOOKUP($B4,$E$13:$Q$13,$E$54:$Q$54)</f>
        <v>0.17686783756005017</v>
      </c>
      <c r="G4" s="8">
        <f>LOOKUP($B4,$E$13:$Q$13,$E$55:$Q$55)</f>
        <v>0.10725972634311293</v>
      </c>
      <c r="H4" s="8">
        <f>LOOKUP($B4,$E$13:$Q$13,$E$56:$Q$56)</f>
        <v>7.8081202637836203E-2</v>
      </c>
      <c r="I4" s="8">
        <f>LOOKUP($B4,$E$13:$Q$13,$E$57:$Q$57)</f>
        <v>1.7563630420598979E-2</v>
      </c>
      <c r="J4" s="8">
        <f>LOOKUP($B4,$E$13:$Q$13,$E$58:$Q$58)</f>
        <v>5.0579377059436379E-3</v>
      </c>
      <c r="K4" s="8">
        <f>LOOKUP($B4,$E$13:$Q$13,$E$59:$Q$59)</f>
        <v>0.23875560278517688</v>
      </c>
      <c r="L4" s="62" t="str">
        <f t="shared" si="2"/>
        <v>Fresno</v>
      </c>
      <c r="M4">
        <f>M3</f>
        <v>2009</v>
      </c>
      <c r="N4" t="s">
        <v>30</v>
      </c>
      <c r="O4" s="8">
        <f>LOOKUP($M4,$E$13:$Q$13,$E$52:$Q$52)</f>
        <v>18.392871045130377</v>
      </c>
      <c r="P4" s="8">
        <f>LOOKUP($M4,$E$13:$Q$13,$E$53:$Q$53)</f>
        <v>0.32897833142808147</v>
      </c>
      <c r="Q4" s="8">
        <f>LOOKUP($M4,$E$13:$Q$13,$E$54:$Q$54)</f>
        <v>0.16469254700439173</v>
      </c>
      <c r="R4" s="8">
        <f>LOOKUP(M4,$E$13:$Q$13,$E$55:$Q$55)</f>
        <v>-1.2729264817434699E-2</v>
      </c>
      <c r="S4" s="8">
        <f>LOOKUP(M4,$E$13:$Q$13,$E$56:$Q$56)</f>
        <v>3.2875933970922047E-2</v>
      </c>
      <c r="T4" s="8">
        <f>LOOKUP(M4,$E$13:$Q$13,$E$57:$Q$57)</f>
        <v>0.11143642187022196</v>
      </c>
      <c r="U4" s="8" t="e">
        <f>LOOKUP(M4,$E$13:$Q$13,$E$58:$Q$58)</f>
        <v>#DIV/0!</v>
      </c>
      <c r="V4" s="8">
        <f>LOOKUP(M4,$E$13:$Q$13,$E$59:$Q$59)</f>
        <v>0.11281580661086663</v>
      </c>
      <c r="W4" s="62" t="str">
        <f t="shared" si="0"/>
        <v>Fresno</v>
      </c>
      <c r="X4">
        <f>X3</f>
        <v>2003</v>
      </c>
      <c r="Y4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>
        <f>LOOKUP($X4,$E$13:$Q$13,$E$55:$Q$55)</f>
        <v>-3.8916834735606635E-2</v>
      </c>
      <c r="AD4" s="8">
        <f>LOOKUP($X4,$E$13:$Q$13,$E$56:$Q$56)</f>
        <v>1.8362727974507306E-3</v>
      </c>
      <c r="AE4" s="8">
        <f>LOOKUP($X4,$E$13:$Q$13,$E$57:$Q$57)</f>
        <v>-5.6973165558384151E-2</v>
      </c>
      <c r="AF4" s="8">
        <f>LOOKUP($X4,$E$13:$Q$13,$E$58:$Q$58)</f>
        <v>5.6397486931421922E-2</v>
      </c>
      <c r="AG4" s="8">
        <f>LOOKUP($X4,$E$13:$Q$13,$E$59:$Q$59)</f>
        <v>0</v>
      </c>
    </row>
    <row r="5" spans="1:33">
      <c r="A5" s="3" t="str">
        <f t="shared" si="1"/>
        <v>Fresno</v>
      </c>
      <c r="B5">
        <f>L13</f>
        <v>2007</v>
      </c>
      <c r="C5" t="str">
        <f t="shared" ref="C5:C10" si="3">C2</f>
        <v>cat</v>
      </c>
      <c r="D5" s="48">
        <f>LOOKUP($B5,$E$13:$Q$13,$E$20:$Q$20)</f>
        <v>9.3136093440089667</v>
      </c>
      <c r="E5" s="8">
        <f>LOOKUP($B5,$E$13:$Q$13,E$21:Q$21)</f>
        <v>0.38651824366110082</v>
      </c>
      <c r="F5" s="8">
        <f>LOOKUP($B5,$E$13:$Q$13,E$22:Q$22)</f>
        <v>0.3771562679764156</v>
      </c>
      <c r="G5" s="8">
        <f>LOOKUP($B5,$E$13:$Q$13,E$23:Q$23)</f>
        <v>-3.4501774806183029E-2</v>
      </c>
      <c r="H5" s="8">
        <f>LOOKUP($B5,$E$13:$Q$13,E$24:Q$24)</f>
        <v>-0.16350785944746088</v>
      </c>
      <c r="I5" s="8">
        <f>LOOKUP($B5,$E$13:$Q$13,E$25:Q$25)</f>
        <v>-0.17255654718310198</v>
      </c>
      <c r="J5" s="8">
        <f>LOOKUP($B5,$E$13:$Q$13,E$26:Q$26)</f>
        <v>-5.9681957944140829E-2</v>
      </c>
      <c r="K5" s="8">
        <f>LOOKUP($B5,$E$13:$Q$13,F$27:R$27)</f>
        <v>0.24454574521998371</v>
      </c>
      <c r="L5" s="62" t="str">
        <f t="shared" si="2"/>
        <v>Fresno</v>
      </c>
      <c r="M5">
        <f>O13</f>
        <v>2010</v>
      </c>
      <c r="N5" t="str">
        <f t="shared" ref="N5:N10" si="4">N2</f>
        <v>cat</v>
      </c>
      <c r="O5" s="8">
        <f>LOOKUP($M5,$E$13:$Q$13,$E$20:$Q$20)</f>
        <v>0</v>
      </c>
      <c r="P5" s="8">
        <f ca="1">LOOKUP($M5,$E$13:$Q$13,E$21:Y$21)</f>
        <v>0</v>
      </c>
      <c r="Q5" s="8">
        <f>LOOKUP($M5,$E$13:$Q$13,E$22:Q$22)</f>
        <v>0</v>
      </c>
      <c r="R5" s="8">
        <f>LOOKUP($M5,$E$13:$Q$13,E$23:Q$23)</f>
        <v>9.6263663795256665E-2</v>
      </c>
      <c r="S5" s="8">
        <f>LOOKUP($M5,$E$13:$Q$13,E$24:Q$24)</f>
        <v>0.20863749659650133</v>
      </c>
      <c r="T5" s="8" t="e">
        <f>LOOKUP($M5,$E$13:$Q$13,E$25:Q$25)</f>
        <v>#DIV/0!</v>
      </c>
      <c r="U5" s="8">
        <f>LOOKUP($M5,$E$13:$Q$13,E$26:Q$26)</f>
        <v>0</v>
      </c>
      <c r="V5" s="8">
        <f>LOOKUP($M5,$E$13:$Q$13,E$27:Q$27)</f>
        <v>0</v>
      </c>
      <c r="W5" s="62" t="str">
        <f t="shared" si="0"/>
        <v>Fresno</v>
      </c>
      <c r="X5">
        <f>I13</f>
        <v>2004</v>
      </c>
      <c r="Y5" t="str">
        <f t="shared" ref="Y5:Y10" si="5">Y2</f>
        <v>cat</v>
      </c>
      <c r="Z5" s="8">
        <f>LOOKUP($X5,$E$13:$Q$13,$E$20:$Q$20)</f>
        <v>0</v>
      </c>
      <c r="AA5" s="8">
        <f>LOOKUP($X5,$E$13:$Q$13,E$21:Q$21)</f>
        <v>0</v>
      </c>
      <c r="AB5" s="8">
        <f>LOOKUP($X5,$E$13:$Q$13,E$22:Q$22)</f>
        <v>0</v>
      </c>
      <c r="AC5" s="8">
        <f>LOOKUP($X5,$E$13:$Q$13,$E$23:$Q$23)</f>
        <v>-4.7969950348879745E-3</v>
      </c>
      <c r="AD5" s="8">
        <f>LOOKUP($X5,$E$13:$Q$13,$E$24:$Q$24)</f>
        <v>-0.1294424055456273</v>
      </c>
      <c r="AE5" s="8">
        <f>LOOKUP($X5,$E$13:$Q$13,$E$25:$Q$25)</f>
        <v>3.9829642256488856E-2</v>
      </c>
      <c r="AF5" s="8">
        <f>LOOKUP($X5,$E$13:$Q$13,$E$26:$Q$26)</f>
        <v>6.7020607980500402E-3</v>
      </c>
      <c r="AG5" s="8">
        <f>LOOKUP($X5,$E$13:$Q$13,$E$27:$Q$27)</f>
        <v>0</v>
      </c>
    </row>
    <row r="6" spans="1:33">
      <c r="A6" s="3" t="str">
        <f t="shared" si="1"/>
        <v>Fresno</v>
      </c>
      <c r="B6">
        <f>B5</f>
        <v>2007</v>
      </c>
      <c r="C6" t="str">
        <f t="shared" si="3"/>
        <v>dog</v>
      </c>
      <c r="D6" s="48">
        <f>LOOKUP($B6,$E$13:$Q$13,$E$37:$Q$37)</f>
        <v>8.5971778560082761</v>
      </c>
      <c r="E6" s="8">
        <f>LOOKUP($B6,$E$13:$Q$13,$E$38:$Q$38)</f>
        <v>0.31026127101632284</v>
      </c>
      <c r="F6" s="8">
        <f>LOOKUP($B6,$E$13:$Q$13,$E$39:$Q$39)</f>
        <v>0.32162692804265947</v>
      </c>
      <c r="G6" s="8">
        <f>LOOKUP($B6,$E$13:$Q$13,$E$40:$Q$40)</f>
        <v>-3.110886638954027E-2</v>
      </c>
      <c r="H6" s="8">
        <f>LOOKUP($B6,$E$13:$Q$13,$E$41:$Q$41)</f>
        <v>-4.5837234740581663E-2</v>
      </c>
      <c r="I6" s="8">
        <f>LOOKUP($B6,$E$13:$Q$13,$E$42:$Q$42)</f>
        <v>-6.4144100749299923E-2</v>
      </c>
      <c r="J6" s="8">
        <f>LOOKUP($B6,$E$13:$Q$13,$E$43:$Q$43)</f>
        <v>-6.8290934625532471E-2</v>
      </c>
      <c r="K6" s="8">
        <f>LOOKUP($B6,$E$13:$Q$13,$E$44:$Q$44)</f>
        <v>0.31754672473235346</v>
      </c>
      <c r="L6" s="62" t="str">
        <f t="shared" si="2"/>
        <v>Fresno</v>
      </c>
      <c r="M6">
        <f>M5</f>
        <v>2010</v>
      </c>
      <c r="N6" t="str">
        <f t="shared" si="4"/>
        <v>dog</v>
      </c>
      <c r="O6" s="8">
        <f>LOOKUP($M6,$E$13:$Q$13,$E$37:$Q$37)</f>
        <v>0</v>
      </c>
      <c r="P6" s="8">
        <f>LOOKUP($M6,$E$13:$Q$13,$E$38:$Q$38)</f>
        <v>0</v>
      </c>
      <c r="Q6" s="8">
        <f>LOOKUP($M6,$E$13:$Q$13,$E$39:$Q$39)</f>
        <v>0</v>
      </c>
      <c r="R6" s="8">
        <f>LOOKUP($M6,$E$13:$Q$13,$E$40:$Q$40)</f>
        <v>-3.8968724943479124E-3</v>
      </c>
      <c r="S6" s="8">
        <f>LOOKUP($M6,$E$13:$Q$13,$E$41:$Q$41)</f>
        <v>4.0439655086464174E-2</v>
      </c>
      <c r="T6" s="8" t="e">
        <f>LOOKUP($M6,$E$13:$Q$13,$E$42:$Q$42)</f>
        <v>#DIV/0!</v>
      </c>
      <c r="U6" s="8">
        <f>LOOKUP($M6,$E$13:$Q$13,$E$43:$Q$43)</f>
        <v>0</v>
      </c>
      <c r="V6" s="8">
        <f>LOOKUP($M6,$E$13:$Q$13,$E$44:$Q$44)</f>
        <v>0</v>
      </c>
      <c r="W6" s="62" t="str">
        <f t="shared" si="0"/>
        <v>Fresno</v>
      </c>
      <c r="X6">
        <f>X5</f>
        <v>2004</v>
      </c>
      <c r="Y6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0</v>
      </c>
      <c r="AC6" s="8">
        <f>LOOKUP($X6,$E$13:$Q$13,$E$40:$Q$40)</f>
        <v>7.370499909718313E-2</v>
      </c>
      <c r="AD6" s="8">
        <f>LOOKUP($X6,$E$13:$Q$13,$E$41:$Q$41)</f>
        <v>7.0385404980581198E-2</v>
      </c>
      <c r="AE6" s="8">
        <f>LOOKUP($X6,$E$13:$Q$13,$E$42:$Q$42)</f>
        <v>0.13240231283300391</v>
      </c>
      <c r="AF6" s="8">
        <f>LOOKUP($X6,$E$13:$Q$13,$E$43:$Q$43)</f>
        <v>0.10541233230305168</v>
      </c>
      <c r="AG6" s="8">
        <f>LOOKUP($X6,$E$13:$Q$13,$E$44:$Q$44)</f>
        <v>0</v>
      </c>
    </row>
    <row r="7" spans="1:33">
      <c r="A7" s="3" t="str">
        <f t="shared" si="1"/>
        <v>Fresno</v>
      </c>
      <c r="B7">
        <f>B6</f>
        <v>2007</v>
      </c>
      <c r="C7" t="str">
        <f t="shared" si="3"/>
        <v>total</v>
      </c>
      <c r="D7" s="48">
        <f>LOOKUP($B7,$E$13:$Q$13,$E$52:$Q$52)</f>
        <v>17.910787200017243</v>
      </c>
      <c r="E7" s="8">
        <f>LOOKUP($B7,$E$13:$Q$13,$E$53:$Q$53)</f>
        <v>0.34573039556535773</v>
      </c>
      <c r="F7" s="8">
        <f>LOOKUP($B7,$E$13:$Q$13,$E$54:$Q$54)</f>
        <v>0.348199267862841</v>
      </c>
      <c r="G7" s="8">
        <f>LOOKUP($B7,$E$13:$Q$13,$E$55:$Q$55)</f>
        <v>-3.268422470261613E-2</v>
      </c>
      <c r="H7" s="8">
        <f>LOOKUP($B7,$E$13:$Q$13,$E$56:$Q$56)</f>
        <v>-0.10047277866730078</v>
      </c>
      <c r="I7" s="8">
        <f>LOOKUP($B7,$E$13:$Q$13,$E$57:$Q$57)</f>
        <v>-0.11448098809133506</v>
      </c>
      <c r="J7" s="8">
        <f>LOOKUP($B7,$E$13:$Q$13,$E$58:$Q$58)</f>
        <v>-6.4293708259037491E-2</v>
      </c>
      <c r="K7" s="8">
        <f>LOOKUP($B7,$E$13:$Q$13,$E$59:$Q$59)</f>
        <v>0.34165840992176022</v>
      </c>
      <c r="L7" s="62" t="str">
        <f t="shared" si="2"/>
        <v>Fresno</v>
      </c>
      <c r="M7">
        <f>M6</f>
        <v>2010</v>
      </c>
      <c r="N7" t="str">
        <f t="shared" si="4"/>
        <v>total</v>
      </c>
      <c r="O7" s="8">
        <f>LOOKUP($M7,$E$13:$Q$13,$E$52:$Q$52)</f>
        <v>0</v>
      </c>
      <c r="P7" s="8">
        <f>LOOKUP($M7,$E$13:$Q$13,$E$53:$Q$53)</f>
        <v>0</v>
      </c>
      <c r="Q7" s="8">
        <f>LOOKUP($M7,$E$13:$Q$13,$E$54:$Q$54)</f>
        <v>0</v>
      </c>
      <c r="R7" s="8">
        <f>LOOKUP($M7,$E$13:$Q$13,$E$55:$Q$55)</f>
        <v>4.5031974855173185E-2</v>
      </c>
      <c r="S7" s="8">
        <f>LOOKUP($M7,$E$13:$Q$13,$E$56:$Q$56)</f>
        <v>0.12260501498398002</v>
      </c>
      <c r="T7" s="8" t="e">
        <f>LOOKUP($M7,$E$13:$Q$13,$E$57:$Q$57)</f>
        <v>#DIV/0!</v>
      </c>
      <c r="U7" s="8">
        <f>LOOKUP($M7,$E$13:$Q$13,$E$58:$Q$58)</f>
        <v>0</v>
      </c>
      <c r="V7" s="8">
        <f>LOOKUP($M7,$E$13:$Q$13,$E$59:$Q$59)</f>
        <v>0</v>
      </c>
      <c r="W7" s="62" t="str">
        <f t="shared" si="0"/>
        <v>Fresno</v>
      </c>
      <c r="X7">
        <f>X6</f>
        <v>2004</v>
      </c>
      <c r="Y7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3.9226534954964518E-2</v>
      </c>
      <c r="AD7" s="8">
        <f>LOOKUP($X7,$E$13:$Q$13,$E$56:$Q$56)</f>
        <v>-1.7379957874465148E-2</v>
      </c>
      <c r="AE7" s="8">
        <f>LOOKUP($X7,$E$13:$Q$13,$E$57:$Q$57)</f>
        <v>9.1743937994117744E-2</v>
      </c>
      <c r="AF7" s="8">
        <f>LOOKUP($X7,$E$13:$Q$13,$E$58:$Q$58)</f>
        <v>6.2058292776004234E-2</v>
      </c>
      <c r="AG7" s="8">
        <f>LOOKUP($X7,$E$13:$Q$13,$E$59:$Q$59)</f>
        <v>0</v>
      </c>
    </row>
    <row r="8" spans="1:33">
      <c r="A8" s="3" t="str">
        <f t="shared" si="1"/>
        <v>Fresno</v>
      </c>
      <c r="B8">
        <f>M13</f>
        <v>2008</v>
      </c>
      <c r="C8" t="str">
        <f t="shared" si="3"/>
        <v>cat</v>
      </c>
      <c r="D8" s="48">
        <f>LOOKUP($B8,$E$13:$Q$13,$E$20:$Q$20)</f>
        <v>9.9993170466457144</v>
      </c>
      <c r="E8" s="8">
        <f>LOOKUP($B8,$E$13:$Q$13,E$21:Q$21)</f>
        <v>0.36896420678230002</v>
      </c>
      <c r="F8" s="8">
        <f>LOOKUP($B8,$E$13:$Q$13,E$22:Q$22)</f>
        <v>0.3592400819104517</v>
      </c>
      <c r="G8" s="8">
        <f>LOOKUP($B8,$E$13:$Q$13,E$23:Q$23)</f>
        <v>-0.12470358947953235</v>
      </c>
      <c r="H8" s="8">
        <f>LOOKUP($B8,$E$13:$Q$13,E$24:Q$24)</f>
        <v>-0.13345049350232766</v>
      </c>
      <c r="I8" s="8">
        <f>LOOKUP($B8,$E$13:$Q$13,E$25:Q$25)</f>
        <v>-2.4340396267251822E-2</v>
      </c>
      <c r="J8" s="8">
        <f>LOOKUP($B8,$E$13:$Q$13,E$26:Q$26)</f>
        <v>0.103029779978067</v>
      </c>
      <c r="K8" s="8">
        <f>LOOKUP($B8,$E$13:$Q$13,E$27:Q$27)</f>
        <v>0.24454574521998371</v>
      </c>
      <c r="L8" s="62" t="str">
        <f t="shared" si="2"/>
        <v>Fresno</v>
      </c>
      <c r="M8">
        <f>P13</f>
        <v>2011</v>
      </c>
      <c r="N8" t="str">
        <f t="shared" si="4"/>
        <v>cat</v>
      </c>
      <c r="O8" s="8">
        <f>LOOKUP($M8,$E$13:$Q$13,$E$20:$Q$20)</f>
        <v>0</v>
      </c>
      <c r="P8" s="8">
        <f>LOOKUP($M8,$E$13:$Q$13,E$21:Q$21)</f>
        <v>0</v>
      </c>
      <c r="Q8" s="8">
        <f>LOOKUP($M8,$E$13:$Q$13,E$22:Q$22)</f>
        <v>0</v>
      </c>
      <c r="R8" s="8">
        <f>LOOKUP($M8,$E$13:$Q$13,E$23:Q$23)</f>
        <v>0.12434360365896159</v>
      </c>
      <c r="S8" s="8" t="e">
        <f>LOOKUP($M8,$E$13:$Q$13,E$24:Q$24)</f>
        <v>#DIV/0!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Fresno</v>
      </c>
      <c r="X8">
        <f>J13</f>
        <v>2005</v>
      </c>
      <c r="Y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>
        <f>LOOKUP($X8,$E$13:$Q$13,$E$23:$Q$23)</f>
        <v>-0.12405034163782651</v>
      </c>
      <c r="AD8" s="8">
        <f>LOOKUP($X8,$E$13:$Q$13,$E$24:$Q$24)</f>
        <v>4.4413585542050049E-2</v>
      </c>
      <c r="AE8" s="8">
        <f>LOOKUP($X8,$E$13:$Q$13,$E$25:$Q$25)</f>
        <v>1.1444158262573974E-2</v>
      </c>
      <c r="AF8" s="8">
        <f>LOOKUP($X8,$E$13:$Q$13,$E$26:$Q$26)</f>
        <v>-0.11183230360304354</v>
      </c>
      <c r="AG8" s="8">
        <f>LOOKUP($X8,$E$13:$Q$13,$E$27:$Q$27)</f>
        <v>0.12633536480599941</v>
      </c>
    </row>
    <row r="9" spans="1:33">
      <c r="A9" s="3" t="str">
        <f t="shared" si="1"/>
        <v>Fresno</v>
      </c>
      <c r="B9">
        <f>B8</f>
        <v>2008</v>
      </c>
      <c r="C9" t="str">
        <f t="shared" si="3"/>
        <v>dog</v>
      </c>
      <c r="D9" s="48">
        <f>LOOKUP($B9,$E$13:$Q$13,$E$37:$Q$37)</f>
        <v>9.3493614386137427</v>
      </c>
      <c r="E9" s="8">
        <f>LOOKUP($B9,$E$13:$Q$13,$E$38:$Q$38)</f>
        <v>0.33265497808390732</v>
      </c>
      <c r="F9" s="8">
        <f>LOOKUP($B9,$E$13:$Q$13,$E$39:$Q$39)</f>
        <v>0.32108671991082577</v>
      </c>
      <c r="G9" s="8">
        <f>LOOKUP($B9,$E$13:$Q$13,$E$40:$Q$40)</f>
        <v>-1.4284009022842789E-2</v>
      </c>
      <c r="H9" s="8">
        <f>LOOKUP($B9,$E$13:$Q$13,$E$41:$Q$41)</f>
        <v>-3.2038551346603737E-2</v>
      </c>
      <c r="I9" s="8">
        <f>LOOKUP($B9,$E$13:$Q$13,$E$42:$Q$42)</f>
        <v>-3.606027399045298E-2</v>
      </c>
      <c r="J9" s="8">
        <f>LOOKUP($B9,$E$13:$Q$13,$E$43:$Q$43)</f>
        <v>9.6967317057870608E-3</v>
      </c>
      <c r="K9" s="8">
        <f>LOOKUP($B9,$E$13:$Q$13,$E$44:$Q$44)</f>
        <v>0.21075485140216221</v>
      </c>
      <c r="L9" s="62" t="str">
        <f t="shared" si="2"/>
        <v>Fresno</v>
      </c>
      <c r="M9">
        <f>M8</f>
        <v>2011</v>
      </c>
      <c r="N9" t="str">
        <f t="shared" si="4"/>
        <v>dog</v>
      </c>
      <c r="O9" s="8">
        <f>LOOKUP($M9,$E$13:$Q$13,$E$37:$Q$37)</f>
        <v>0</v>
      </c>
      <c r="P9" s="8">
        <f>LOOKUP($M9,$E$13:$Q$13,$E$38:$Q$38)</f>
        <v>0</v>
      </c>
      <c r="Q9" s="8">
        <f>LOOKUP($M9,$E$13:$Q$13,$E$39:$Q$39)</f>
        <v>0</v>
      </c>
      <c r="R9" s="8">
        <f>LOOKUP($M9,$E$13:$Q$13,$E$40:$Q$40)</f>
        <v>4.4164424449944388E-2</v>
      </c>
      <c r="S9" s="8" t="e">
        <f>LOOKUP($M9,$E$13:$Q$13,$E$41:$Q$41)</f>
        <v>#DIV/0!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Fresno</v>
      </c>
      <c r="X9">
        <f>X8</f>
        <v>2005</v>
      </c>
      <c r="Y9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>
        <f>LOOKUP($X9,$E$13:$Q$13,$E$40:$Q$40)</f>
        <v>-3.5837331663956663E-3</v>
      </c>
      <c r="AD9" s="8">
        <f>LOOKUP($X9,$E$13:$Q$13,$E$41:$Q$41)</f>
        <v>6.3367840351735941E-2</v>
      </c>
      <c r="AE9" s="8">
        <f>LOOKUP($X9,$E$13:$Q$13,$E$42:$Q$42)</f>
        <v>3.4230275641091538E-2</v>
      </c>
      <c r="AF9" s="8">
        <f>LOOKUP($X9,$E$13:$Q$13,$E$43:$Q$43)</f>
        <v>2.0435212184360497E-2</v>
      </c>
      <c r="AG9" s="8">
        <f>LOOKUP($X9,$E$13:$Q$13,$E$44:$Q$44)</f>
        <v>0.1045590900013279</v>
      </c>
    </row>
    <row r="10" spans="1:33">
      <c r="A10" s="3" t="str">
        <f t="shared" si="1"/>
        <v>Fresno</v>
      </c>
      <c r="B10">
        <f>B9</f>
        <v>2008</v>
      </c>
      <c r="C10" t="str">
        <f t="shared" si="3"/>
        <v>total</v>
      </c>
      <c r="D10" s="48">
        <f>LOOKUP($B10,$E$13:$Q$13,$E$52:$Q$52)</f>
        <v>19.348678485259455</v>
      </c>
      <c r="E10" s="8">
        <f>LOOKUP($B10,$E$13:$Q$13,$E$53:$Q$53)</f>
        <v>0.35047935069851344</v>
      </c>
      <c r="F10" s="8">
        <f>LOOKUP($B10,$E$13:$Q$13,$E$54:$Q$54)</f>
        <v>0.3397707714053021</v>
      </c>
      <c r="G10" s="8">
        <f>LOOKUP($B10,$E$13:$Q$13,$E$55:$Q$55)</f>
        <v>-6.5643061395854893E-2</v>
      </c>
      <c r="H10" s="8">
        <f>LOOKUP($B10,$E$13:$Q$13,$E$56:$Q$56)</f>
        <v>-7.9207914125224557E-2</v>
      </c>
      <c r="I10" s="8">
        <f>LOOKUP($B10,$E$13:$Q$13,$E$57:$Q$57)</f>
        <v>-3.0609050472833545E-2</v>
      </c>
      <c r="J10" s="8">
        <f>LOOKUP($B10,$E$13:$Q$13,$E$58:$Q$58)</f>
        <v>5.3108388356928431E-2</v>
      </c>
      <c r="K10" s="8">
        <f>LOOKUP($B10,$E$13:$Q$13,$E$59:$Q$59)</f>
        <v>0.22699511575037729</v>
      </c>
      <c r="L10" s="62" t="str">
        <f t="shared" si="2"/>
        <v>Fresno</v>
      </c>
      <c r="M10">
        <f>M9</f>
        <v>2011</v>
      </c>
      <c r="N10" t="str">
        <f t="shared" si="4"/>
        <v>total</v>
      </c>
      <c r="O10" s="8">
        <f>LOOKUP($M10,$E$13:$Q$13,$E$52:$Q$52)</f>
        <v>0</v>
      </c>
      <c r="P10" s="8">
        <f>LOOKUP($M10,$E$13:$Q$13,$E$53:$Q$53)</f>
        <v>0</v>
      </c>
      <c r="Q10" s="8">
        <f>LOOKUP($M10,$E$13:$Q$13,$E$54:$Q$54)</f>
        <v>0</v>
      </c>
      <c r="R10" s="8">
        <f>LOOKUP($M10,$E$13:$Q$13,$E$55:$Q$55)</f>
        <v>8.1231034009795686E-2</v>
      </c>
      <c r="S10" s="8" t="e">
        <f>LOOKUP($M10,$E$13:$Q$13,$E$56:$Q$56)</f>
        <v>#DIV/0!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Fresno</v>
      </c>
      <c r="X10">
        <f>X9</f>
        <v>2005</v>
      </c>
      <c r="Y10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-5.8917627191937778E-2</v>
      </c>
      <c r="AD10" s="8">
        <f>LOOKUP($X10,$E$13:$Q$13,$E$56:$Q$56)</f>
        <v>5.4661587720567943E-2</v>
      </c>
      <c r="AE10" s="8">
        <f>LOOKUP($X10,$E$13:$Q$13,$E$57:$Q$57)</f>
        <v>2.3763934633612614E-2</v>
      </c>
      <c r="AF10" s="8">
        <f>LOOKUP($X10,$E$13:$Q$13,$E$58:$Q$58)</f>
        <v>-4.0319189342080973E-2</v>
      </c>
      <c r="AG10" s="8">
        <f>LOOKUP($X10,$E$13:$Q$13,$E$59:$Q$59)</f>
        <v>0.11485362410963175</v>
      </c>
    </row>
    <row r="11" spans="1:33">
      <c r="A11" t="s">
        <v>82</v>
      </c>
    </row>
    <row r="12" spans="1:33">
      <c r="A12" s="3"/>
    </row>
    <row r="13" spans="1:33">
      <c r="A13" s="10"/>
      <c r="B13">
        <v>1997</v>
      </c>
      <c r="C13">
        <v>1998</v>
      </c>
      <c r="D13">
        <v>1999</v>
      </c>
      <c r="E13" s="10">
        <v>2000</v>
      </c>
      <c r="F13" s="10">
        <v>2001</v>
      </c>
      <c r="G13" s="10">
        <v>2002</v>
      </c>
      <c r="H13" s="10">
        <v>2003</v>
      </c>
      <c r="I13" s="10">
        <v>2004</v>
      </c>
      <c r="J13" s="10">
        <v>2005</v>
      </c>
      <c r="K13" s="10">
        <v>2006</v>
      </c>
      <c r="L13" s="10">
        <v>2007</v>
      </c>
      <c r="M13" s="10">
        <v>2008</v>
      </c>
      <c r="N13" s="10">
        <v>2009</v>
      </c>
      <c r="O13" s="10">
        <v>2010</v>
      </c>
      <c r="P13" s="10">
        <v>2011</v>
      </c>
      <c r="Q13" s="10">
        <v>2012</v>
      </c>
    </row>
    <row r="14" spans="1:33">
      <c r="A14" s="10" t="s">
        <v>28</v>
      </c>
      <c r="B14" s="11">
        <v>802123</v>
      </c>
      <c r="C14" s="11">
        <v>802123</v>
      </c>
      <c r="D14" s="12">
        <v>802123</v>
      </c>
      <c r="E14" s="12">
        <v>802123</v>
      </c>
      <c r="F14" s="12">
        <v>813476</v>
      </c>
      <c r="G14" s="12">
        <v>829729</v>
      </c>
      <c r="H14" s="12">
        <v>846210</v>
      </c>
      <c r="I14" s="12">
        <v>859729</v>
      </c>
      <c r="J14" s="12">
        <v>870620</v>
      </c>
      <c r="K14" s="12">
        <v>882171</v>
      </c>
      <c r="L14" s="12">
        <v>894748</v>
      </c>
      <c r="M14" s="12">
        <v>909153</v>
      </c>
      <c r="N14" s="12">
        <v>890750</v>
      </c>
      <c r="O14" s="12">
        <v>930450</v>
      </c>
      <c r="P14" s="12">
        <v>932517</v>
      </c>
      <c r="Q14" s="12"/>
    </row>
    <row r="15" spans="1:33">
      <c r="A15" t="s">
        <v>37</v>
      </c>
      <c r="B15">
        <v>22205</v>
      </c>
      <c r="C15">
        <v>23854</v>
      </c>
      <c r="D15">
        <v>21343</v>
      </c>
      <c r="E15">
        <v>20769</v>
      </c>
      <c r="F15">
        <v>18634</v>
      </c>
      <c r="G15">
        <v>18129</v>
      </c>
      <c r="H15">
        <v>20528</v>
      </c>
      <c r="I15">
        <v>20956</v>
      </c>
      <c r="J15">
        <v>23854</v>
      </c>
      <c r="K15">
        <v>20548</v>
      </c>
      <c r="L15">
        <v>21560</v>
      </c>
      <c r="M15">
        <v>24639</v>
      </c>
      <c r="N15">
        <v>24328</v>
      </c>
      <c r="O15">
        <v>22966</v>
      </c>
      <c r="P15">
        <v>20155</v>
      </c>
    </row>
    <row r="16" spans="1:33">
      <c r="A16" t="s">
        <v>38</v>
      </c>
      <c r="B16">
        <v>19725</v>
      </c>
      <c r="C16">
        <v>21114</v>
      </c>
      <c r="D16">
        <v>18462</v>
      </c>
      <c r="E16">
        <v>18375</v>
      </c>
      <c r="F16">
        <v>16156</v>
      </c>
      <c r="G16">
        <v>15403</v>
      </c>
      <c r="H16">
        <v>17736</v>
      </c>
      <c r="I16">
        <v>17967</v>
      </c>
      <c r="J16">
        <v>20344</v>
      </c>
      <c r="K16">
        <v>17298</v>
      </c>
      <c r="L16">
        <v>17468</v>
      </c>
      <c r="M16">
        <v>20809</v>
      </c>
      <c r="N16">
        <v>20634</v>
      </c>
      <c r="O16">
        <v>19233</v>
      </c>
      <c r="P16">
        <v>17100</v>
      </c>
    </row>
    <row r="17" spans="1:23">
      <c r="A17" s="10" t="s">
        <v>56</v>
      </c>
      <c r="B17" s="10"/>
      <c r="C17" s="13"/>
      <c r="D17" s="14"/>
      <c r="E17" s="14"/>
      <c r="F17" s="14"/>
      <c r="G17" s="14"/>
      <c r="H17" s="14"/>
      <c r="I17" s="14"/>
      <c r="J17" s="14"/>
      <c r="K17" s="14"/>
      <c r="L17" s="7">
        <v>8333.3333333333339</v>
      </c>
      <c r="M17" s="7">
        <v>9090.9090909090901</v>
      </c>
      <c r="N17">
        <v>8500</v>
      </c>
      <c r="O17" s="14"/>
      <c r="P17" s="14"/>
      <c r="Q17" s="14"/>
    </row>
    <row r="18" spans="1:23">
      <c r="A18" s="3"/>
      <c r="D18" s="33" t="s">
        <v>121</v>
      </c>
      <c r="E18" s="8">
        <f t="shared" ref="E18:Q20" si="6">E15/E$14*1000</f>
        <v>25.892537678136645</v>
      </c>
      <c r="F18" s="8">
        <f t="shared" si="6"/>
        <v>22.906637688143228</v>
      </c>
      <c r="G18" s="8">
        <f t="shared" si="6"/>
        <v>21.849302603621183</v>
      </c>
      <c r="H18" s="8">
        <f t="shared" si="6"/>
        <v>24.258753737251983</v>
      </c>
      <c r="I18" s="8">
        <f t="shared" si="6"/>
        <v>24.37512285848215</v>
      </c>
      <c r="J18" s="8">
        <f t="shared" si="6"/>
        <v>27.398865176540856</v>
      </c>
      <c r="K18" s="8">
        <f t="shared" si="6"/>
        <v>23.292536254308974</v>
      </c>
      <c r="L18" s="65">
        <f t="shared" si="6"/>
        <v>24.096170094819996</v>
      </c>
      <c r="M18" s="8">
        <f t="shared" si="6"/>
        <v>27.101048998353413</v>
      </c>
      <c r="N18" s="8">
        <f t="shared" si="6"/>
        <v>27.311815885489754</v>
      </c>
      <c r="O18" s="8">
        <f t="shared" si="6"/>
        <v>24.682680423451018</v>
      </c>
      <c r="P18" s="8">
        <f t="shared" si="6"/>
        <v>21.613546991636614</v>
      </c>
      <c r="Q18" s="8" t="e">
        <f t="shared" si="6"/>
        <v>#DIV/0!</v>
      </c>
      <c r="W18" s="62"/>
    </row>
    <row r="19" spans="1:23">
      <c r="A19" s="3"/>
      <c r="D19" s="33" t="s">
        <v>43</v>
      </c>
      <c r="E19" s="8">
        <f t="shared" si="6"/>
        <v>22.90795800644041</v>
      </c>
      <c r="F19" s="8">
        <f t="shared" si="6"/>
        <v>19.860450707826661</v>
      </c>
      <c r="G19" s="8">
        <f t="shared" si="6"/>
        <v>18.56389254804882</v>
      </c>
      <c r="H19" s="8">
        <f t="shared" si="6"/>
        <v>20.959336334952319</v>
      </c>
      <c r="I19" s="8">
        <f t="shared" si="6"/>
        <v>20.8984459056284</v>
      </c>
      <c r="J19" s="8">
        <f t="shared" si="6"/>
        <v>23.367255519055384</v>
      </c>
      <c r="K19" s="8">
        <f t="shared" si="6"/>
        <v>19.608443261000417</v>
      </c>
      <c r="L19" s="65">
        <f t="shared" si="6"/>
        <v>19.52281536253783</v>
      </c>
      <c r="M19" s="8">
        <f t="shared" si="6"/>
        <v>22.888336726601572</v>
      </c>
      <c r="N19" s="8">
        <f t="shared" si="6"/>
        <v>23.164748807184957</v>
      </c>
      <c r="O19" s="8">
        <f t="shared" si="6"/>
        <v>20.670643237143317</v>
      </c>
      <c r="P19" s="8">
        <f t="shared" si="6"/>
        <v>18.337467306226053</v>
      </c>
      <c r="Q19" s="8" t="e">
        <f t="shared" si="6"/>
        <v>#DIV/0!</v>
      </c>
      <c r="W19" s="62"/>
    </row>
    <row r="20" spans="1:23">
      <c r="A20" s="3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8">
        <f t="shared" si="6"/>
        <v>9.3136093440089667</v>
      </c>
      <c r="M20" s="8">
        <f t="shared" si="6"/>
        <v>9.9993170466457144</v>
      </c>
      <c r="N20" s="8">
        <f t="shared" si="6"/>
        <v>9.5425203480213305</v>
      </c>
      <c r="O20" s="8">
        <f t="shared" si="6"/>
        <v>0</v>
      </c>
      <c r="P20" s="8">
        <f t="shared" si="6"/>
        <v>0</v>
      </c>
      <c r="Q20" s="8" t="e">
        <f t="shared" si="6"/>
        <v>#DIV/0!</v>
      </c>
      <c r="W20" s="62"/>
    </row>
    <row r="21" spans="1:23">
      <c r="D21" s="33" t="s">
        <v>203</v>
      </c>
      <c r="E21" s="8">
        <f>E17/E15</f>
        <v>0</v>
      </c>
      <c r="F21" s="8">
        <f t="shared" ref="F21:Q21" si="7">F17/F15</f>
        <v>0</v>
      </c>
      <c r="G21" s="8">
        <f t="shared" si="7"/>
        <v>0</v>
      </c>
      <c r="H21" s="8">
        <f t="shared" si="7"/>
        <v>0</v>
      </c>
      <c r="I21" s="8">
        <f t="shared" si="7"/>
        <v>0</v>
      </c>
      <c r="J21" s="8">
        <f t="shared" si="7"/>
        <v>0</v>
      </c>
      <c r="K21" s="8">
        <f t="shared" si="7"/>
        <v>0</v>
      </c>
      <c r="L21" s="8">
        <f t="shared" si="7"/>
        <v>0.38651824366110082</v>
      </c>
      <c r="M21" s="8">
        <f t="shared" si="7"/>
        <v>0.36896420678230002</v>
      </c>
      <c r="N21" s="8">
        <f t="shared" si="7"/>
        <v>0.34939164748438012</v>
      </c>
      <c r="O21" s="8">
        <f t="shared" si="7"/>
        <v>0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8">SUM(F17:G17)/SUM(F15:G15)</f>
        <v>0</v>
      </c>
      <c r="G22" s="130">
        <f t="shared" si="8"/>
        <v>0</v>
      </c>
      <c r="H22" s="130">
        <f t="shared" si="8"/>
        <v>0</v>
      </c>
      <c r="I22" s="130">
        <f t="shared" si="8"/>
        <v>0</v>
      </c>
      <c r="J22" s="130">
        <f t="shared" si="8"/>
        <v>0</v>
      </c>
      <c r="K22" s="130">
        <f t="shared" si="8"/>
        <v>0.19790380291947693</v>
      </c>
      <c r="L22" s="130">
        <f t="shared" si="8"/>
        <v>0.3771562679764156</v>
      </c>
      <c r="M22" s="130">
        <f t="shared" si="8"/>
        <v>0.3592400819104517</v>
      </c>
      <c r="N22" s="130">
        <f t="shared" si="8"/>
        <v>0.17972681524083392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>
        <f>(E18-F18)/E18</f>
        <v>0.11531893965397899</v>
      </c>
      <c r="G23" s="130">
        <f t="shared" ref="G23:Q23" si="9">(F18-G18)/F18</f>
        <v>4.6158458474651429E-2</v>
      </c>
      <c r="H23" s="130">
        <f t="shared" si="9"/>
        <v>-0.11027588282069334</v>
      </c>
      <c r="I23" s="130">
        <f t="shared" si="9"/>
        <v>-4.7969950348879745E-3</v>
      </c>
      <c r="J23" s="130">
        <f t="shared" si="9"/>
        <v>-0.12405034163782651</v>
      </c>
      <c r="K23" s="130">
        <f t="shared" si="9"/>
        <v>0.14987222630475058</v>
      </c>
      <c r="L23" s="130">
        <f>(K18-L18)/K18</f>
        <v>-3.4501774806183029E-2</v>
      </c>
      <c r="M23" s="130">
        <f t="shared" si="9"/>
        <v>-0.12470358947953235</v>
      </c>
      <c r="N23" s="130">
        <f t="shared" si="9"/>
        <v>-7.7770748707604075E-3</v>
      </c>
      <c r="O23" s="130">
        <f t="shared" si="9"/>
        <v>9.6263663795256665E-2</v>
      </c>
      <c r="P23" s="130">
        <f t="shared" si="9"/>
        <v>0.12434360365896159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>
        <f>(E18-G18)/E18</f>
        <v>0.1561544536412714</v>
      </c>
      <c r="G24" s="130">
        <f t="shared" ref="G24:P24" si="10">(F18-H18)/F18</f>
        <v>-5.9027259588107409E-2</v>
      </c>
      <c r="H24" s="130">
        <f t="shared" si="10"/>
        <v>-0.11560187071794008</v>
      </c>
      <c r="I24" s="130">
        <f t="shared" si="10"/>
        <v>-0.1294424055456273</v>
      </c>
      <c r="J24" s="130">
        <f t="shared" si="10"/>
        <v>4.4413585542050049E-2</v>
      </c>
      <c r="K24" s="130">
        <f t="shared" si="10"/>
        <v>0.12054130930023538</v>
      </c>
      <c r="L24" s="130">
        <f t="shared" si="10"/>
        <v>-0.16350785944746088</v>
      </c>
      <c r="M24" s="130">
        <f t="shared" si="10"/>
        <v>-0.13345049350232766</v>
      </c>
      <c r="N24" s="130">
        <f t="shared" si="10"/>
        <v>8.9235238645165679E-2</v>
      </c>
      <c r="O24" s="130">
        <f t="shared" si="10"/>
        <v>0.20863749659650133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6.3098641052252283E-2</v>
      </c>
      <c r="G25" s="130">
        <f t="shared" ref="G25:O25" si="11">(F18-I18)/F18</f>
        <v>-6.4107408094162585E-2</v>
      </c>
      <c r="H25" s="130">
        <f t="shared" si="11"/>
        <v>-0.25399266391229891</v>
      </c>
      <c r="I25" s="130">
        <f t="shared" si="11"/>
        <v>3.9829642256488856E-2</v>
      </c>
      <c r="J25" s="130">
        <f t="shared" si="11"/>
        <v>1.1444158262573974E-2</v>
      </c>
      <c r="K25" s="130">
        <f t="shared" si="11"/>
        <v>1.086965377100492E-2</v>
      </c>
      <c r="L25" s="130">
        <f t="shared" si="11"/>
        <v>-0.17255654718310198</v>
      </c>
      <c r="M25" s="130">
        <f t="shared" si="11"/>
        <v>-2.4340396267251822E-2</v>
      </c>
      <c r="N25" s="130">
        <f t="shared" si="11"/>
        <v>0.20248301115761994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5.8604329885200146E-2</v>
      </c>
      <c r="G26" s="130">
        <f t="shared" ref="G26:N26" si="12">(F18-J18)/F18</f>
        <v>-0.19611029560758553</v>
      </c>
      <c r="H26" s="130">
        <f t="shared" si="12"/>
        <v>-6.6053991601937784E-2</v>
      </c>
      <c r="I26" s="130">
        <f t="shared" si="12"/>
        <v>6.7020607980500402E-3</v>
      </c>
      <c r="J26" s="130">
        <f t="shared" si="12"/>
        <v>-0.11183230360304354</v>
      </c>
      <c r="K26" s="130">
        <f t="shared" si="12"/>
        <v>3.1771130114408596E-3</v>
      </c>
      <c r="L26" s="130">
        <f t="shared" si="12"/>
        <v>-5.9681957944140829E-2</v>
      </c>
      <c r="M26" s="130">
        <f t="shared" si="12"/>
        <v>0.103029779978067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0</v>
      </c>
      <c r="G27" s="130">
        <f t="shared" si="13"/>
        <v>0</v>
      </c>
      <c r="H27" s="130">
        <f t="shared" si="13"/>
        <v>0</v>
      </c>
      <c r="I27" s="130">
        <f t="shared" si="13"/>
        <v>0</v>
      </c>
      <c r="J27" s="130">
        <f t="shared" si="13"/>
        <v>0.12633536480599941</v>
      </c>
      <c r="K27" s="130">
        <f t="shared" si="13"/>
        <v>0.26104907223159729</v>
      </c>
      <c r="L27" s="130">
        <f t="shared" si="13"/>
        <v>0.36757897577158283</v>
      </c>
      <c r="M27" s="130">
        <f t="shared" si="13"/>
        <v>0.24454574521998371</v>
      </c>
      <c r="N27" s="130">
        <f t="shared" si="13"/>
        <v>0.12602114189980579</v>
      </c>
      <c r="O27" s="130">
        <f t="shared" si="13"/>
        <v>0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802123</v>
      </c>
      <c r="F31" s="7">
        <f t="shared" ref="F31:Q31" si="14">F14</f>
        <v>813476</v>
      </c>
      <c r="G31" s="7">
        <f t="shared" si="14"/>
        <v>829729</v>
      </c>
      <c r="H31" s="7">
        <f t="shared" si="14"/>
        <v>846210</v>
      </c>
      <c r="I31" s="7">
        <f t="shared" si="14"/>
        <v>859729</v>
      </c>
      <c r="J31" s="7">
        <f t="shared" si="14"/>
        <v>870620</v>
      </c>
      <c r="K31" s="7">
        <f t="shared" si="14"/>
        <v>882171</v>
      </c>
      <c r="L31" s="64">
        <f t="shared" si="14"/>
        <v>894748</v>
      </c>
      <c r="M31" s="7">
        <f t="shared" si="14"/>
        <v>909153</v>
      </c>
      <c r="N31" s="7">
        <f t="shared" si="14"/>
        <v>890750</v>
      </c>
      <c r="O31" s="7">
        <f t="shared" si="14"/>
        <v>930450</v>
      </c>
      <c r="P31" s="7">
        <f t="shared" si="14"/>
        <v>932517</v>
      </c>
      <c r="Q31" s="7">
        <f t="shared" si="14"/>
        <v>0</v>
      </c>
      <c r="W31" s="64"/>
    </row>
    <row r="32" spans="1:23">
      <c r="A32" s="3"/>
      <c r="D32" t="s">
        <v>40</v>
      </c>
      <c r="E32" s="4">
        <v>31195</v>
      </c>
      <c r="F32" s="4">
        <v>26949</v>
      </c>
      <c r="G32" s="4">
        <v>25983</v>
      </c>
      <c r="H32" s="4">
        <v>26211</v>
      </c>
      <c r="I32" s="4">
        <v>24667</v>
      </c>
      <c r="J32" s="4">
        <v>25069</v>
      </c>
      <c r="K32" s="4">
        <v>23707</v>
      </c>
      <c r="L32" s="4">
        <v>24793</v>
      </c>
      <c r="M32" s="4">
        <v>25552</v>
      </c>
      <c r="N32" s="4">
        <v>25473</v>
      </c>
      <c r="O32" s="4">
        <v>26712</v>
      </c>
      <c r="P32" s="4">
        <v>25589</v>
      </c>
    </row>
    <row r="33" spans="1:23">
      <c r="A33" s="3"/>
      <c r="D33" t="s">
        <v>41</v>
      </c>
      <c r="E33" s="4">
        <v>23920</v>
      </c>
      <c r="F33" s="4">
        <v>20001</v>
      </c>
      <c r="G33" s="4">
        <v>18513</v>
      </c>
      <c r="H33" s="4">
        <v>18482</v>
      </c>
      <c r="I33" s="4">
        <v>16426</v>
      </c>
      <c r="J33" s="4">
        <v>16235</v>
      </c>
      <c r="K33" s="4">
        <v>14180</v>
      </c>
      <c r="L33" s="4">
        <v>13397</v>
      </c>
      <c r="M33" s="4">
        <v>14041</v>
      </c>
      <c r="N33" s="4">
        <v>14630</v>
      </c>
      <c r="O33" s="4">
        <v>16159</v>
      </c>
      <c r="P33" s="4">
        <v>16310</v>
      </c>
    </row>
    <row r="34" spans="1:23">
      <c r="A34" s="3"/>
      <c r="D34" t="s">
        <v>42</v>
      </c>
      <c r="L34" s="7">
        <v>7692.3076923076924</v>
      </c>
      <c r="M34" s="7">
        <v>8500</v>
      </c>
      <c r="N34" s="7">
        <v>7883.4498834498854</v>
      </c>
    </row>
    <row r="35" spans="1:23">
      <c r="A35" s="3"/>
      <c r="D35" s="33" t="s">
        <v>122</v>
      </c>
      <c r="E35" s="8">
        <f t="shared" ref="E35:Q37" si="15">E32/E$14*1000</f>
        <v>38.890544218280738</v>
      </c>
      <c r="F35" s="8">
        <f t="shared" si="15"/>
        <v>33.128205380367703</v>
      </c>
      <c r="G35" s="8">
        <f t="shared" si="15"/>
        <v>31.315043827562977</v>
      </c>
      <c r="H35" s="8">
        <f t="shared" si="15"/>
        <v>30.974580777821107</v>
      </c>
      <c r="I35" s="8">
        <f t="shared" si="15"/>
        <v>28.691599329556176</v>
      </c>
      <c r="J35" s="8">
        <f t="shared" si="15"/>
        <v>28.794422365670442</v>
      </c>
      <c r="K35" s="8">
        <f t="shared" si="15"/>
        <v>26.873474643804887</v>
      </c>
      <c r="L35" s="65">
        <f t="shared" si="15"/>
        <v>27.709477975921711</v>
      </c>
      <c r="M35" s="8">
        <f t="shared" si="15"/>
        <v>28.10528040934804</v>
      </c>
      <c r="N35" s="8">
        <f t="shared" si="15"/>
        <v>28.597249508840864</v>
      </c>
      <c r="O35" s="8">
        <f t="shared" si="15"/>
        <v>28.708689343865871</v>
      </c>
      <c r="P35" s="8">
        <f t="shared" si="15"/>
        <v>27.440786602281783</v>
      </c>
      <c r="Q35" s="8" t="e">
        <f t="shared" si="15"/>
        <v>#DIV/0!</v>
      </c>
      <c r="W35" s="62"/>
    </row>
    <row r="36" spans="1:23">
      <c r="A36" s="3"/>
      <c r="D36" s="33" t="s">
        <v>45</v>
      </c>
      <c r="E36" s="8">
        <f t="shared" si="15"/>
        <v>29.820862885118618</v>
      </c>
      <c r="F36" s="8">
        <f t="shared" si="15"/>
        <v>24.587080626840866</v>
      </c>
      <c r="G36" s="8">
        <f t="shared" si="15"/>
        <v>22.312104313577084</v>
      </c>
      <c r="H36" s="8">
        <f t="shared" si="15"/>
        <v>21.840914193876223</v>
      </c>
      <c r="I36" s="8">
        <f t="shared" si="15"/>
        <v>19.106020618125015</v>
      </c>
      <c r="J36" s="8">
        <f t="shared" si="15"/>
        <v>18.647630424295329</v>
      </c>
      <c r="K36" s="8">
        <f t="shared" si="15"/>
        <v>16.073981121573937</v>
      </c>
      <c r="L36" s="65">
        <f t="shared" si="15"/>
        <v>14.972930925802572</v>
      </c>
      <c r="M36" s="8">
        <f t="shared" si="15"/>
        <v>15.444045171714773</v>
      </c>
      <c r="N36" s="8">
        <f t="shared" si="15"/>
        <v>16.424361493123772</v>
      </c>
      <c r="O36" s="8">
        <f t="shared" si="15"/>
        <v>17.366865495190499</v>
      </c>
      <c r="P36" s="8">
        <f t="shared" si="15"/>
        <v>17.490297764008591</v>
      </c>
      <c r="Q36" s="8" t="e">
        <f t="shared" si="15"/>
        <v>#DIV/0!</v>
      </c>
      <c r="W36" s="62"/>
    </row>
    <row r="37" spans="1:23">
      <c r="A37" s="3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8">
        <f t="shared" si="15"/>
        <v>8.5971778560082761</v>
      </c>
      <c r="M37" s="8">
        <f t="shared" si="15"/>
        <v>9.3493614386137427</v>
      </c>
      <c r="N37" s="8">
        <f t="shared" si="15"/>
        <v>8.8503506971090484</v>
      </c>
      <c r="O37" s="8">
        <f t="shared" si="15"/>
        <v>0</v>
      </c>
      <c r="P37" s="8">
        <f t="shared" si="15"/>
        <v>0</v>
      </c>
      <c r="Q37" s="8" t="e">
        <f t="shared" si="15"/>
        <v>#DIV/0!</v>
      </c>
      <c r="W37" s="62"/>
    </row>
    <row r="38" spans="1:23">
      <c r="A38" s="3"/>
      <c r="D38" s="33" t="s">
        <v>214</v>
      </c>
      <c r="E38" s="8">
        <f>E34/E32</f>
        <v>0</v>
      </c>
      <c r="F38" s="8">
        <f t="shared" ref="F38:O38" si="16">F34/F32</f>
        <v>0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0</v>
      </c>
      <c r="K38" s="8">
        <f t="shared" si="16"/>
        <v>0</v>
      </c>
      <c r="L38" s="8">
        <f t="shared" si="16"/>
        <v>0.31026127101632284</v>
      </c>
      <c r="M38" s="8">
        <f t="shared" si="16"/>
        <v>0.33265497808390732</v>
      </c>
      <c r="N38" s="8">
        <f t="shared" si="16"/>
        <v>0.30948258483295588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0</v>
      </c>
      <c r="J39" s="130">
        <f t="shared" si="18"/>
        <v>0</v>
      </c>
      <c r="K39" s="130">
        <f t="shared" si="18"/>
        <v>0.15860428231562251</v>
      </c>
      <c r="L39" s="130">
        <f t="shared" si="18"/>
        <v>0.32162692804265947</v>
      </c>
      <c r="M39" s="130">
        <f t="shared" si="18"/>
        <v>0.32108671991082577</v>
      </c>
      <c r="N39" s="130">
        <f t="shared" si="18"/>
        <v>0.15106735428667023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>
        <f>(E35-F35)/E35</f>
        <v>0.14816812039375915</v>
      </c>
      <c r="G40" s="130">
        <f t="shared" ref="G40:K40" si="19">(F35-G35)/F35</f>
        <v>5.4731656363107242E-2</v>
      </c>
      <c r="H40" s="130">
        <f t="shared" si="19"/>
        <v>1.0872188192251575E-2</v>
      </c>
      <c r="I40" s="130">
        <f t="shared" si="19"/>
        <v>7.370499909718313E-2</v>
      </c>
      <c r="J40" s="130">
        <f t="shared" si="19"/>
        <v>-3.5837331663956663E-3</v>
      </c>
      <c r="K40" s="130">
        <f t="shared" si="19"/>
        <v>6.6712493741696521E-2</v>
      </c>
      <c r="L40" s="130">
        <f>(K35-L35)/K35</f>
        <v>-3.110886638954027E-2</v>
      </c>
      <c r="M40" s="130">
        <f t="shared" ref="M40:Q40" si="20">(L35-M35)/L35</f>
        <v>-1.4284009022842789E-2</v>
      </c>
      <c r="N40" s="130">
        <f t="shared" si="20"/>
        <v>-1.7504507776737607E-2</v>
      </c>
      <c r="O40" s="130">
        <f t="shared" si="20"/>
        <v>-3.8968724943479124E-3</v>
      </c>
      <c r="P40" s="130">
        <f t="shared" si="20"/>
        <v>4.4164424449944388E-2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>
        <f>(E35-G35)/E35</f>
        <v>0.19479029010750767</v>
      </c>
      <c r="G41" s="130">
        <f t="shared" ref="G41:P41" si="21">(F35-H35)/F35</f>
        <v>6.5008791687305473E-2</v>
      </c>
      <c r="H41" s="130">
        <f t="shared" si="21"/>
        <v>8.3775852668540388E-2</v>
      </c>
      <c r="I41" s="130">
        <f t="shared" si="21"/>
        <v>7.0385404980581198E-2</v>
      </c>
      <c r="J41" s="130">
        <f t="shared" si="21"/>
        <v>6.3367840351735941E-2</v>
      </c>
      <c r="K41" s="130">
        <f t="shared" si="21"/>
        <v>3.7678977406479727E-2</v>
      </c>
      <c r="L41" s="130">
        <f t="shared" si="21"/>
        <v>-4.5837234740581663E-2</v>
      </c>
      <c r="M41" s="130">
        <f t="shared" si="21"/>
        <v>-3.2038551346603737E-2</v>
      </c>
      <c r="N41" s="130">
        <f t="shared" si="21"/>
        <v>-2.1469593105967785E-2</v>
      </c>
      <c r="O41" s="130">
        <f t="shared" si="21"/>
        <v>4.0439655086464174E-2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0.20354468160768716</v>
      </c>
      <c r="G42" s="130">
        <f t="shared" ref="G42:O42" si="22">(F35-I35)/F35</f>
        <v>0.13392231785186678</v>
      </c>
      <c r="H42" s="130">
        <f t="shared" si="22"/>
        <v>8.0492349803896052E-2</v>
      </c>
      <c r="I42" s="130">
        <f t="shared" si="22"/>
        <v>0.13240231283300391</v>
      </c>
      <c r="J42" s="130">
        <f t="shared" si="22"/>
        <v>3.4230275641091538E-2</v>
      </c>
      <c r="K42" s="130">
        <f t="shared" si="22"/>
        <v>2.3933175236882587E-2</v>
      </c>
      <c r="L42" s="130">
        <f t="shared" si="22"/>
        <v>-6.4144100749299923E-2</v>
      </c>
      <c r="M42" s="130">
        <f t="shared" si="22"/>
        <v>-3.606027399045298E-2</v>
      </c>
      <c r="N42" s="130">
        <f t="shared" si="22"/>
        <v>2.3643023566676163E-2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0.26224742013073926</v>
      </c>
      <c r="G43" s="130">
        <f t="shared" ref="G43:N43" si="23">(F35-J35)/F35</f>
        <v>0.13081852653767742</v>
      </c>
      <c r="H43" s="130">
        <f t="shared" si="23"/>
        <v>0.14183499816304571</v>
      </c>
      <c r="I43" s="130">
        <f t="shared" si="23"/>
        <v>0.10541233230305168</v>
      </c>
      <c r="J43" s="130">
        <f t="shared" si="23"/>
        <v>2.0435212184360497E-2</v>
      </c>
      <c r="K43" s="130">
        <f t="shared" si="23"/>
        <v>6.8476059122010158E-3</v>
      </c>
      <c r="L43" s="130">
        <f t="shared" si="23"/>
        <v>-6.8290934625532471E-2</v>
      </c>
      <c r="M43" s="130">
        <f t="shared" si="23"/>
        <v>9.6967317057870608E-3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0</v>
      </c>
      <c r="I44" s="130">
        <f t="shared" si="24"/>
        <v>0</v>
      </c>
      <c r="J44" s="130">
        <f t="shared" si="24"/>
        <v>0.1045590900013279</v>
      </c>
      <c r="K44" s="130">
        <f t="shared" si="24"/>
        <v>0.21866131491799939</v>
      </c>
      <c r="L44" s="130">
        <f t="shared" si="24"/>
        <v>0.31754672473235346</v>
      </c>
      <c r="M44" s="130">
        <f t="shared" si="24"/>
        <v>0.21075485140216221</v>
      </c>
      <c r="N44" s="130">
        <f t="shared" si="24"/>
        <v>0.1013635647317855</v>
      </c>
      <c r="O44" s="130">
        <f t="shared" si="24"/>
        <v>0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802123</v>
      </c>
      <c r="F46" s="7">
        <f t="shared" ref="F46:Q46" si="25">F31</f>
        <v>813476</v>
      </c>
      <c r="G46" s="7">
        <f t="shared" si="25"/>
        <v>829729</v>
      </c>
      <c r="H46" s="7">
        <f t="shared" si="25"/>
        <v>846210</v>
      </c>
      <c r="I46" s="7">
        <f t="shared" si="25"/>
        <v>859729</v>
      </c>
      <c r="J46" s="7">
        <f t="shared" si="25"/>
        <v>870620</v>
      </c>
      <c r="K46" s="7">
        <f t="shared" si="25"/>
        <v>882171</v>
      </c>
      <c r="L46" s="64">
        <f t="shared" si="25"/>
        <v>894748</v>
      </c>
      <c r="M46" s="7">
        <f t="shared" si="25"/>
        <v>909153</v>
      </c>
      <c r="N46" s="7">
        <f t="shared" si="25"/>
        <v>890750</v>
      </c>
      <c r="O46" s="7">
        <f t="shared" si="25"/>
        <v>930450</v>
      </c>
      <c r="P46" s="7">
        <f t="shared" si="25"/>
        <v>932517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51964</v>
      </c>
      <c r="F47" s="7">
        <f t="shared" si="26"/>
        <v>45583</v>
      </c>
      <c r="G47" s="7">
        <f t="shared" si="26"/>
        <v>44112</v>
      </c>
      <c r="H47" s="7">
        <f t="shared" si="26"/>
        <v>46739</v>
      </c>
      <c r="I47" s="7">
        <f t="shared" si="26"/>
        <v>45623</v>
      </c>
      <c r="J47" s="7">
        <f t="shared" si="26"/>
        <v>48923</v>
      </c>
      <c r="K47" s="7">
        <f t="shared" si="26"/>
        <v>44255</v>
      </c>
      <c r="L47" s="64">
        <f t="shared" si="26"/>
        <v>46353</v>
      </c>
      <c r="M47" s="7">
        <f t="shared" si="26"/>
        <v>50191</v>
      </c>
      <c r="N47" s="7">
        <f t="shared" si="26"/>
        <v>49801</v>
      </c>
      <c r="O47" s="7">
        <f t="shared" si="26"/>
        <v>49678</v>
      </c>
      <c r="P47" s="7">
        <f t="shared" si="26"/>
        <v>45744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42295</v>
      </c>
      <c r="F48" s="7">
        <f t="shared" si="26"/>
        <v>36157</v>
      </c>
      <c r="G48" s="7">
        <f t="shared" si="26"/>
        <v>33916</v>
      </c>
      <c r="H48" s="7">
        <f t="shared" si="26"/>
        <v>36218</v>
      </c>
      <c r="I48" s="7">
        <f t="shared" si="26"/>
        <v>34393</v>
      </c>
      <c r="J48" s="7">
        <f t="shared" si="26"/>
        <v>36579</v>
      </c>
      <c r="K48" s="7">
        <f t="shared" si="26"/>
        <v>31478</v>
      </c>
      <c r="L48" s="64">
        <f t="shared" si="26"/>
        <v>30865</v>
      </c>
      <c r="M48" s="7">
        <f t="shared" si="26"/>
        <v>34850</v>
      </c>
      <c r="N48" s="7">
        <f t="shared" si="26"/>
        <v>35264</v>
      </c>
      <c r="O48" s="7">
        <f t="shared" si="26"/>
        <v>35392</v>
      </c>
      <c r="P48" s="7">
        <f t="shared" si="26"/>
        <v>33410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16025.641025641027</v>
      </c>
      <c r="M49" s="7">
        <f t="shared" si="26"/>
        <v>17590.909090909088</v>
      </c>
      <c r="N49" s="7">
        <f t="shared" si="26"/>
        <v>16383.449883449885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64.783081896417372</v>
      </c>
      <c r="F50" s="8">
        <f t="shared" si="27"/>
        <v>56.034843068510931</v>
      </c>
      <c r="G50" s="8">
        <f t="shared" si="27"/>
        <v>53.164346431184157</v>
      </c>
      <c r="H50" s="8">
        <f t="shared" si="27"/>
        <v>55.233334515073089</v>
      </c>
      <c r="I50" s="8">
        <f t="shared" si="27"/>
        <v>53.066722188038327</v>
      </c>
      <c r="J50" s="8">
        <f t="shared" si="27"/>
        <v>56.193287542211301</v>
      </c>
      <c r="K50" s="8">
        <f t="shared" si="27"/>
        <v>50.166010898113861</v>
      </c>
      <c r="L50" s="65">
        <f t="shared" si="27"/>
        <v>51.805648070741704</v>
      </c>
      <c r="M50" s="8">
        <f t="shared" si="27"/>
        <v>55.206329407701453</v>
      </c>
      <c r="N50" s="8">
        <f t="shared" si="27"/>
        <v>55.909065394330618</v>
      </c>
      <c r="O50" s="8">
        <f t="shared" si="27"/>
        <v>53.391369767316888</v>
      </c>
      <c r="P50" s="8">
        <f t="shared" si="27"/>
        <v>49.054333593918393</v>
      </c>
      <c r="Q50" s="8" t="e">
        <f t="shared" si="27"/>
        <v>#DIV/0!</v>
      </c>
      <c r="W50" s="64"/>
    </row>
    <row r="51" spans="1:23" s="7" customFormat="1">
      <c r="A51" s="43"/>
      <c r="D51" s="69" t="s">
        <v>124</v>
      </c>
      <c r="E51" s="8">
        <f t="shared" si="27"/>
        <v>52.728820891559025</v>
      </c>
      <c r="F51" s="8">
        <f t="shared" si="27"/>
        <v>44.447531334667531</v>
      </c>
      <c r="G51" s="8">
        <f t="shared" si="27"/>
        <v>40.875996861625907</v>
      </c>
      <c r="H51" s="8">
        <f t="shared" si="27"/>
        <v>42.800250528828542</v>
      </c>
      <c r="I51" s="8">
        <f t="shared" si="27"/>
        <v>40.004466523753415</v>
      </c>
      <c r="J51" s="8">
        <f t="shared" si="27"/>
        <v>42.01488594335072</v>
      </c>
      <c r="K51" s="8">
        <f t="shared" si="27"/>
        <v>35.682424382574354</v>
      </c>
      <c r="L51" s="65">
        <f t="shared" si="27"/>
        <v>34.495746288340399</v>
      </c>
      <c r="M51" s="8">
        <f t="shared" si="27"/>
        <v>38.332381898316342</v>
      </c>
      <c r="N51" s="8">
        <f t="shared" si="27"/>
        <v>39.589110300308725</v>
      </c>
      <c r="O51" s="8">
        <f t="shared" si="27"/>
        <v>38.037508732333819</v>
      </c>
      <c r="P51" s="8">
        <f t="shared" si="27"/>
        <v>35.827765070234641</v>
      </c>
      <c r="Q51" s="8" t="e">
        <f t="shared" si="27"/>
        <v>#DIV/0!</v>
      </c>
      <c r="W51" s="64"/>
    </row>
    <row r="52" spans="1:23" s="8" customFormat="1">
      <c r="A52" s="42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8">
        <f t="shared" si="27"/>
        <v>17.910787200017243</v>
      </c>
      <c r="M52" s="8">
        <f t="shared" si="27"/>
        <v>19.348678485259455</v>
      </c>
      <c r="N52" s="8">
        <f t="shared" si="27"/>
        <v>18.392871045130377</v>
      </c>
      <c r="O52" s="8">
        <f t="shared" si="27"/>
        <v>0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D53" s="33" t="s">
        <v>220</v>
      </c>
      <c r="E53" s="8">
        <f>E49/E47</f>
        <v>0</v>
      </c>
      <c r="F53" s="8">
        <f t="shared" ref="F53:O53" si="28">F49/F47</f>
        <v>0</v>
      </c>
      <c r="G53" s="8">
        <f t="shared" si="28"/>
        <v>0</v>
      </c>
      <c r="H53" s="8">
        <f t="shared" si="28"/>
        <v>0</v>
      </c>
      <c r="I53" s="8">
        <f t="shared" si="28"/>
        <v>0</v>
      </c>
      <c r="J53" s="8">
        <f t="shared" si="28"/>
        <v>0</v>
      </c>
      <c r="K53" s="8">
        <f t="shared" si="28"/>
        <v>0</v>
      </c>
      <c r="L53" s="8">
        <f t="shared" si="28"/>
        <v>0.34573039556535773</v>
      </c>
      <c r="M53" s="8">
        <f t="shared" si="28"/>
        <v>0.35047935069851344</v>
      </c>
      <c r="N53" s="8">
        <f t="shared" si="28"/>
        <v>0.32897833142808147</v>
      </c>
      <c r="O53" s="8">
        <f t="shared" si="28"/>
        <v>0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0">SUM(F49:G49)/SUM(F47:G47)</f>
        <v>0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0.17686783756005017</v>
      </c>
      <c r="L54" s="130">
        <f t="shared" si="30"/>
        <v>0.348199267862841</v>
      </c>
      <c r="M54" s="130">
        <f t="shared" si="30"/>
        <v>0.3397707714053021</v>
      </c>
      <c r="N54" s="130">
        <f t="shared" si="30"/>
        <v>0.16469254700439173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0.13503894183197596</v>
      </c>
      <c r="G55" s="130">
        <f t="shared" ref="G55:K55" si="31">(F50-G50)/F50</f>
        <v>5.1226995207556213E-2</v>
      </c>
      <c r="H55" s="130">
        <f t="shared" si="31"/>
        <v>-3.8916834735606635E-2</v>
      </c>
      <c r="I55" s="130">
        <f t="shared" si="31"/>
        <v>3.9226534954964518E-2</v>
      </c>
      <c r="J55" s="130">
        <f t="shared" si="31"/>
        <v>-5.8917627191937778E-2</v>
      </c>
      <c r="K55" s="130">
        <f t="shared" si="31"/>
        <v>0.10725972634311293</v>
      </c>
      <c r="L55" s="130">
        <f>(K50-L50)/K50</f>
        <v>-3.268422470261613E-2</v>
      </c>
      <c r="M55" s="130">
        <f t="shared" ref="M55:Q55" si="32">(L50-M50)/L50</f>
        <v>-6.5643061395854893E-2</v>
      </c>
      <c r="N55" s="130">
        <f t="shared" si="32"/>
        <v>-1.2729264817434699E-2</v>
      </c>
      <c r="O55" s="130">
        <f t="shared" si="32"/>
        <v>4.5031974855173185E-2</v>
      </c>
      <c r="P55" s="130">
        <f t="shared" si="32"/>
        <v>8.1231034009795686E-2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0.17934829781347209</v>
      </c>
      <c r="G56" s="130">
        <f t="shared" ref="G56:P56" si="33">(F50-H50)/F50</f>
        <v>1.4303752978443753E-2</v>
      </c>
      <c r="H56" s="130">
        <f t="shared" si="33"/>
        <v>1.8362727974507306E-3</v>
      </c>
      <c r="I56" s="130">
        <f t="shared" si="33"/>
        <v>-1.7379957874465148E-2</v>
      </c>
      <c r="J56" s="130">
        <f t="shared" si="33"/>
        <v>5.4661587720567943E-2</v>
      </c>
      <c r="K56" s="130">
        <f t="shared" si="33"/>
        <v>7.8081202637836203E-2</v>
      </c>
      <c r="L56" s="130">
        <f t="shared" si="33"/>
        <v>-0.10047277866730078</v>
      </c>
      <c r="M56" s="130">
        <f t="shared" si="33"/>
        <v>-7.9207914125224557E-2</v>
      </c>
      <c r="N56" s="130">
        <f t="shared" si="33"/>
        <v>3.2875933970922047E-2</v>
      </c>
      <c r="O56" s="130">
        <f t="shared" si="33"/>
        <v>0.12260501498398002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0.14741113114398471</v>
      </c>
      <c r="G57" s="130">
        <f t="shared" ref="G57:O57" si="34">(F50-I50)/F50</f>
        <v>5.2969201267212163E-2</v>
      </c>
      <c r="H57" s="130">
        <f t="shared" si="34"/>
        <v>-5.6973165558384151E-2</v>
      </c>
      <c r="I57" s="130">
        <f t="shared" si="34"/>
        <v>9.1743937994117744E-2</v>
      </c>
      <c r="J57" s="130">
        <f t="shared" si="34"/>
        <v>2.3763934633612614E-2</v>
      </c>
      <c r="K57" s="130">
        <f t="shared" si="34"/>
        <v>1.7563630420598979E-2</v>
      </c>
      <c r="L57" s="130">
        <f t="shared" si="34"/>
        <v>-0.11448098809133506</v>
      </c>
      <c r="M57" s="130">
        <f t="shared" si="34"/>
        <v>-3.0609050472833545E-2</v>
      </c>
      <c r="N57" s="130">
        <f t="shared" si="34"/>
        <v>0.11143642187022196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0.18085523821037885</v>
      </c>
      <c r="G58" s="130">
        <f t="shared" ref="G58:N58" si="35">(F50-J50)/F50</f>
        <v>-2.8276062718092885E-3</v>
      </c>
      <c r="H58" s="130">
        <f t="shared" si="35"/>
        <v>5.6397486931421922E-2</v>
      </c>
      <c r="I58" s="130">
        <f t="shared" si="35"/>
        <v>6.2058292776004234E-2</v>
      </c>
      <c r="J58" s="130">
        <f t="shared" si="35"/>
        <v>-4.0319189342080973E-2</v>
      </c>
      <c r="K58" s="130">
        <f t="shared" si="35"/>
        <v>5.0579377059436379E-3</v>
      </c>
      <c r="L58" s="130">
        <f t="shared" si="35"/>
        <v>-6.4293708259037491E-2</v>
      </c>
      <c r="M58" s="130">
        <f t="shared" si="35"/>
        <v>5.3108388356928431E-2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0</v>
      </c>
      <c r="G59" s="130">
        <f t="shared" si="36"/>
        <v>0</v>
      </c>
      <c r="H59" s="130">
        <f t="shared" si="36"/>
        <v>0</v>
      </c>
      <c r="I59" s="130">
        <f t="shared" si="36"/>
        <v>0</v>
      </c>
      <c r="J59" s="130">
        <f t="shared" si="36"/>
        <v>0.11485362410963175</v>
      </c>
      <c r="K59" s="130">
        <f t="shared" si="36"/>
        <v>0.23875560278517688</v>
      </c>
      <c r="L59" s="130">
        <f t="shared" si="36"/>
        <v>0.34165840992176022</v>
      </c>
      <c r="M59" s="130">
        <f t="shared" si="36"/>
        <v>0.22699511575037729</v>
      </c>
      <c r="N59" s="130">
        <f t="shared" si="36"/>
        <v>0.11281580661086663</v>
      </c>
      <c r="O59" s="130">
        <f t="shared" si="36"/>
        <v>0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  <row r="68" spans="1:23">
      <c r="D68" s="33"/>
      <c r="L68" s="62"/>
      <c r="W68" s="6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A5" workbookViewId="0">
      <selection activeCell="A23" sqref="A23:XFD26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style="33" customWidth="1"/>
    <col min="5" max="11" width="7.109375" customWidth="1"/>
    <col min="12" max="12" width="7.109375" style="62" customWidth="1"/>
    <col min="13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0" hidden="1" customWidth="1"/>
  </cols>
  <sheetData>
    <row r="1" spans="1:33" s="30" customFormat="1">
      <c r="A1" s="46" t="str">
        <f>A11</f>
        <v>Utah</v>
      </c>
      <c r="B1" s="30" t="s">
        <v>54</v>
      </c>
      <c r="C1" s="30" t="s">
        <v>55</v>
      </c>
      <c r="D1" s="44" t="s">
        <v>3</v>
      </c>
      <c r="E1" s="47" t="s">
        <v>103</v>
      </c>
      <c r="F1" s="47" t="s">
        <v>112</v>
      </c>
      <c r="G1" t="s">
        <v>147</v>
      </c>
      <c r="H1" s="9" t="s">
        <v>118</v>
      </c>
      <c r="I1" s="9" t="s">
        <v>148</v>
      </c>
      <c r="J1" s="9" t="s">
        <v>149</v>
      </c>
      <c r="K1" s="30" t="s">
        <v>167</v>
      </c>
      <c r="L1" s="61" t="s">
        <v>53</v>
      </c>
      <c r="M1" s="30" t="s">
        <v>54</v>
      </c>
      <c r="N1" s="30" t="s">
        <v>55</v>
      </c>
      <c r="O1" s="47" t="s">
        <v>3</v>
      </c>
      <c r="P1" s="47" t="s">
        <v>103</v>
      </c>
      <c r="Q1" s="47" t="s">
        <v>112</v>
      </c>
      <c r="R1" t="s">
        <v>147</v>
      </c>
      <c r="S1" s="9" t="s">
        <v>118</v>
      </c>
      <c r="T1" s="9" t="s">
        <v>148</v>
      </c>
      <c r="U1" s="9" t="s">
        <v>149</v>
      </c>
      <c r="V1" s="30" t="s">
        <v>167</v>
      </c>
      <c r="W1" s="61" t="s">
        <v>53</v>
      </c>
      <c r="X1" s="30" t="s">
        <v>54</v>
      </c>
      <c r="Y1" s="30" t="s">
        <v>55</v>
      </c>
      <c r="Z1" s="47" t="s">
        <v>3</v>
      </c>
      <c r="AA1" s="47" t="s">
        <v>103</v>
      </c>
      <c r="AB1" s="47" t="s">
        <v>112</v>
      </c>
      <c r="AC1" t="s">
        <v>147</v>
      </c>
      <c r="AD1" s="9" t="s">
        <v>118</v>
      </c>
      <c r="AE1" s="9" t="s">
        <v>148</v>
      </c>
      <c r="AF1" s="9" t="s">
        <v>149</v>
      </c>
      <c r="AG1" s="30" t="s">
        <v>167</v>
      </c>
    </row>
    <row r="2" spans="1:33" ht="16.8" customHeight="1">
      <c r="A2" s="3" t="str">
        <f>A1</f>
        <v>Utah</v>
      </c>
      <c r="B2">
        <f>K13</f>
        <v>2006</v>
      </c>
      <c r="C2" t="s">
        <v>50</v>
      </c>
      <c r="D2" s="48">
        <f>LOOKUP($B2,$E$13:$Q$13,$E$20:$Q$20)</f>
        <v>6.2507296541871407</v>
      </c>
      <c r="E2" s="8">
        <f>LOOKUP($B2,$E$13:$Q$13,E$21:Q$21)</f>
        <v>0.4024387416834736</v>
      </c>
      <c r="F2" s="8">
        <f>LOOKUP($B2,$E$13:$Q$13,E$22:Q$22)</f>
        <v>0.2883031794798086</v>
      </c>
      <c r="G2" s="8">
        <f>LOOKUP($B2,$E$13:$Q$13,E$23:Q$23)</f>
        <v>-1.374788494077829E-2</v>
      </c>
      <c r="H2" s="8">
        <f>LOOKUP($B2,$E$13:$Q$13,E$24:Q$24)</f>
        <v>5.1713197969543122E-2</v>
      </c>
      <c r="I2" s="8">
        <f>LOOKUP($B2,$E$13:$Q$13,E$25:Q$25)</f>
        <v>2.5988790186125203E-2</v>
      </c>
      <c r="J2" s="8">
        <f>LOOKUP($B2,$E$13:$Q$13,E$26:Q$26)</f>
        <v>-0.12909792724196284</v>
      </c>
      <c r="K2" s="8">
        <f>LOOKUP($B2,$E$13:$Q$13,E$27:Q$27)</f>
        <v>0.2488351407786272</v>
      </c>
      <c r="L2" s="62" t="str">
        <f>A2</f>
        <v>Utah</v>
      </c>
      <c r="M2">
        <f>N13</f>
        <v>2009</v>
      </c>
      <c r="N2" t="s">
        <v>50</v>
      </c>
      <c r="O2" s="8">
        <f>LOOKUP($M2,$E$13:$Q$13,$E$20:$Q$20)</f>
        <v>3.9701675028502859</v>
      </c>
      <c r="P2" s="8">
        <f>LOOKUP($M2,$E$13:$Q$13,E$21:Q$21)</f>
        <v>0.22949659566607608</v>
      </c>
      <c r="Q2" s="8">
        <f>LOOKUP($M2,$E$13:$Q$13,E$22:Q$22)</f>
        <v>0.32149936218231778</v>
      </c>
      <c r="R2" s="8">
        <f>LOOKUP($M2,$E$13:$Q$13,E$23:Q$23)</f>
        <v>-0.15922477674330235</v>
      </c>
      <c r="S2" s="8">
        <f>LOOKUP($M2,$E$13:$Q$13,E$24:Q$24)</f>
        <v>-0.14595152140278489</v>
      </c>
      <c r="T2" s="8">
        <f>LOOKUP($M2,$E$13:$Q$13,E$25:Q$25)</f>
        <v>-0.10444884775114675</v>
      </c>
      <c r="U2" s="8">
        <f>LOOKUP($M2,$E$13:$Q$13,E$26:Q$26)</f>
        <v>1</v>
      </c>
      <c r="V2" s="8">
        <f>LOOKUP($M2,$E$13:$Q$13,E$27:Q$27)</f>
        <v>0.37454246961149062</v>
      </c>
      <c r="W2" s="62" t="str">
        <f t="shared" ref="W2:W10" si="0">L2</f>
        <v>Utah</v>
      </c>
      <c r="X2">
        <f>H13</f>
        <v>2003</v>
      </c>
      <c r="Y2" t="s">
        <v>50</v>
      </c>
      <c r="Z2" s="8">
        <f>LOOKUP($X2,$E$13:$Q$13,$E$20:$Q$20)</f>
        <v>5.1192522349065008</v>
      </c>
      <c r="AA2" s="8">
        <f>LOOKUP($X2,$E$13:$Q$13,E$21:Q$21)</f>
        <v>0.31667719187453952</v>
      </c>
      <c r="AB2" s="8">
        <f>LOOKUP($X2,$E$13:$Q$13,E$22:Q$22)</f>
        <v>0.35308448051428615</v>
      </c>
      <c r="AC2" s="8">
        <f>LOOKUP($X2,$E$13:$Q$13,$E$23:$Q$23)</f>
        <v>2.7323347269715456E-2</v>
      </c>
      <c r="AD2" s="8">
        <f>LOOKUP($X2,$E$13:$Q$13,$E$24:$Q$24)</f>
        <v>4.1426378653624668E-2</v>
      </c>
      <c r="AE2" s="8">
        <f>LOOKUP($X2,$E$13:$Q$13,$E$25:$Q$25)</f>
        <v>7.810869123521115E-2</v>
      </c>
      <c r="AF2" s="8">
        <f>LOOKUP($X2,$E$13:$Q$13,$E$26:$Q$26)</f>
        <v>6.5434635594409318E-2</v>
      </c>
      <c r="AG2" s="8">
        <f>LOOKUP($X2,$E$13:$Q$13,$E$27:$Q$27)</f>
        <v>0.3724083656056445</v>
      </c>
    </row>
    <row r="3" spans="1:33">
      <c r="A3" s="3" t="str">
        <f t="shared" ref="A3:A10" si="1">A2</f>
        <v>Utah</v>
      </c>
      <c r="B3">
        <f>K13</f>
        <v>2006</v>
      </c>
      <c r="C3" t="s">
        <v>51</v>
      </c>
      <c r="D3" s="48">
        <f>LOOKUP($B3,$E$13:$Q$13,$E$37:$Q$37)</f>
        <v>1.9328293078154706</v>
      </c>
      <c r="E3" s="8">
        <f>LOOKUP($B3,$E$13:$Q$13,$E$38:$Q$38)</f>
        <v>0.12159617633484253</v>
      </c>
      <c r="F3" s="8">
        <f>LOOKUP($B3,$E$13:$Q$13,$E$39:$Q$39)</f>
        <v>0.12320593452668925</v>
      </c>
      <c r="G3" s="8">
        <f>LOOKUP($B3,$E$13:$Q$13,$E$40:$Q$40)</f>
        <v>6.2802299374510344E-3</v>
      </c>
      <c r="H3" s="8">
        <f>LOOKUP($B3,$E$13:$Q$13,$E$41:$Q$41)</f>
        <v>-1.2788371445212528E-2</v>
      </c>
      <c r="I3" s="8">
        <f>LOOKUP($B3,$E$13:$Q$13,$E$42:$Q$42)</f>
        <v>-1.848616070298046E-2</v>
      </c>
      <c r="J3" s="8">
        <f>LOOKUP($B3,$E$13:$Q$13,$E$43:$Q$43)</f>
        <v>2.1828863734204534E-2</v>
      </c>
      <c r="K3" s="8">
        <f>LOOKUP($B3,$E$13:$Q$13,$E$44:$Q$44)</f>
        <v>0.14736309467335634</v>
      </c>
      <c r="L3" s="62" t="str">
        <f t="shared" ref="L3:L10" si="2">A3</f>
        <v>Utah</v>
      </c>
      <c r="M3">
        <f>M2</f>
        <v>2009</v>
      </c>
      <c r="N3" t="s">
        <v>51</v>
      </c>
      <c r="O3" s="8">
        <f>LOOKUP($M3,$E$13:$Q$13,$E$37:$Q$37)</f>
        <v>5.6717450180158888</v>
      </c>
      <c r="P3" s="8">
        <f>LOOKUP($M3,$E$13:$Q$13,$E$38:$Q$38)</f>
        <v>0.362486803991451</v>
      </c>
      <c r="Q3" s="8">
        <f>LOOKUP($M3,$E$13:$Q$13,$E$39:$Q$39)</f>
        <v>0.37030040927242297</v>
      </c>
      <c r="R3" s="8">
        <f>LOOKUP($M3,$E$13:$Q$13,$E$40:$Q$40)</f>
        <v>3.9583281533603486E-2</v>
      </c>
      <c r="S3" s="8">
        <f>LOOKUP($M3,$E$13:$Q$13,$E$41:$Q$41)</f>
        <v>-4.0329197642905081E-2</v>
      </c>
      <c r="T3" s="8">
        <f>LOOKUP($M3,$E$13:$Q$13,$E$42:$Q$42)</f>
        <v>-4.0329197642905081E-2</v>
      </c>
      <c r="U3" s="8">
        <f>LOOKUP($M3,$E$13:$Q$13,$E$43:$Q$43)</f>
        <v>1</v>
      </c>
      <c r="V3" s="8">
        <f>LOOKUP($M3,$E$13:$Q$13,$E$44:$Q$44)</f>
        <v>0.37276806194874368</v>
      </c>
      <c r="W3" s="62" t="str">
        <f t="shared" si="0"/>
        <v>Utah</v>
      </c>
      <c r="X3">
        <f>X2</f>
        <v>2003</v>
      </c>
      <c r="Y3" t="s">
        <v>51</v>
      </c>
      <c r="Z3" s="8">
        <f>LOOKUP($X3,$E$13:$Q$13,$E$37:$Q$37)</f>
        <v>5.0835689460051077</v>
      </c>
      <c r="AA3" s="8">
        <f>LOOKUP($X3,$E$13:$Q$13,$E$38:$Q$38)</f>
        <v>0.3013315627722728</v>
      </c>
      <c r="AB3" s="8">
        <f>LOOKUP($X3,$E$13:$Q$13,$E$39:$Q$39)</f>
        <v>0.30264668389319554</v>
      </c>
      <c r="AC3" s="8">
        <f>LOOKUP($X3,$E$13:$Q$13,$E$40:$Q$40)</f>
        <v>5.7483757158251235E-2</v>
      </c>
      <c r="AD3" s="8">
        <f>LOOKUP($X3,$E$13:$Q$13,$E$41:$Q$41)</f>
        <v>5.030444035767101E-2</v>
      </c>
      <c r="AE3" s="8">
        <f>LOOKUP($X3,$E$13:$Q$13,$E$42:$Q$42)</f>
        <v>0.10633571302704221</v>
      </c>
      <c r="AF3" s="8">
        <f>LOOKUP($X3,$E$13:$Q$13,$E$43:$Q$43)</f>
        <v>0.11194813023612062</v>
      </c>
      <c r="AG3" s="8">
        <f>LOOKUP($X3,$E$13:$Q$13,$E$44:$Q$44)</f>
        <v>0.30592418683731937</v>
      </c>
    </row>
    <row r="4" spans="1:33">
      <c r="A4" s="3" t="str">
        <f t="shared" si="1"/>
        <v>Utah</v>
      </c>
      <c r="B4">
        <f>K13</f>
        <v>2006</v>
      </c>
      <c r="C4" t="s">
        <v>30</v>
      </c>
      <c r="D4" s="48">
        <f>LOOKUP($B4,$E$13:$Q$13,$E$52:$Q$52)</f>
        <v>8.1835589620026123</v>
      </c>
      <c r="E4" s="8">
        <f>LOOKUP($B4,$E$13:$Q$13,$E$53:$Q$53)</f>
        <v>0.26039397649889368</v>
      </c>
      <c r="F4" s="8">
        <f>LOOKUP($B4,$E$13:$Q$13,$E$54:$Q$54)</f>
        <v>0.20305237494234349</v>
      </c>
      <c r="G4" s="8">
        <f>LOOKUP($B4,$E$13:$Q$13,$E$55:$Q$55)</f>
        <v>-3.5181664144451012E-3</v>
      </c>
      <c r="H4" s="8">
        <f>LOOKUP($B4,$E$13:$Q$13,$E$56:$Q$56)</f>
        <v>1.8767865688823372E-2</v>
      </c>
      <c r="I4" s="8">
        <f>LOOKUP($B4,$E$13:$Q$13,$E$57:$Q$57)</f>
        <v>3.2724121428479563E-3</v>
      </c>
      <c r="J4" s="8">
        <f>LOOKUP($B4,$E$13:$Q$13,$E$58:$Q$58)</f>
        <v>-5.2009364531191378E-2</v>
      </c>
      <c r="K4" s="8">
        <f>LOOKUP($B4,$E$13:$Q$13,$E$59:$Q$59)</f>
        <v>0.1962500054228288</v>
      </c>
      <c r="L4" s="62" t="str">
        <f t="shared" si="2"/>
        <v>Utah</v>
      </c>
      <c r="M4">
        <f>M3</f>
        <v>2009</v>
      </c>
      <c r="N4" t="s">
        <v>30</v>
      </c>
      <c r="O4" s="8">
        <f>LOOKUP($M4,$E$13:$Q$13,$E$52:$Q$52)</f>
        <v>9.6419125208661765</v>
      </c>
      <c r="P4" s="8">
        <f>LOOKUP($M4,$E$13:$Q$13,$E$53:$Q$53)</f>
        <v>0.29265607112510011</v>
      </c>
      <c r="Q4" s="8">
        <f>LOOKUP($M4,$E$13:$Q$13,$E$54:$Q$54)</f>
        <v>0.34524234197739123</v>
      </c>
      <c r="R4" s="8">
        <f>LOOKUP(M4,$E$13:$Q$13,$E$55:$Q$55)</f>
        <v>-5.5463275369841726E-2</v>
      </c>
      <c r="S4" s="8">
        <f>LOOKUP(M4,$E$13:$Q$13,$E$56:$Q$56)</f>
        <v>-9.0825330910978427E-2</v>
      </c>
      <c r="T4" s="8">
        <f>LOOKUP(M4,$E$13:$Q$13,$E$57:$Q$57)</f>
        <v>-7.0983649104593788E-2</v>
      </c>
      <c r="U4" s="8">
        <f>LOOKUP(M4,$E$13:$Q$13,$E$58:$Q$58)</f>
        <v>1</v>
      </c>
      <c r="V4" s="8">
        <f>LOOKUP(M4,$E$13:$Q$13,$E$59:$Q$59)</f>
        <v>0.37366709287426608</v>
      </c>
      <c r="W4" s="62" t="str">
        <f t="shared" si="0"/>
        <v>Utah</v>
      </c>
      <c r="X4">
        <f>X3</f>
        <v>2003</v>
      </c>
      <c r="Y4" t="s">
        <v>30</v>
      </c>
      <c r="Z4" s="8">
        <f>LOOKUP($X4,$E$13:$Q$13,$E$52:$Q$52)</f>
        <v>10.202821180911608</v>
      </c>
      <c r="AA4" s="8">
        <f>LOOKUP(X4,$E$13:$Q$13,$E$53:$Q$53)</f>
        <v>0.30884067612323579</v>
      </c>
      <c r="AB4" s="8">
        <f>LOOKUP($X4,$E$13:$Q$13,$E$54:$Q$54)</f>
        <v>0.32718620416365923</v>
      </c>
      <c r="AC4" s="8">
        <f>LOOKUP($X4,$E$13:$Q$13,$E$55:$Q$55)</f>
        <v>4.2962586593861068E-2</v>
      </c>
      <c r="AD4" s="8">
        <f>LOOKUP($X4,$E$13:$Q$13,$E$56:$Q$56)</f>
        <v>4.602996767105675E-2</v>
      </c>
      <c r="AE4" s="8">
        <f>LOOKUP($X4,$E$13:$Q$13,$E$57:$Q$57)</f>
        <v>9.2745400445788384E-2</v>
      </c>
      <c r="AF4" s="8">
        <f>LOOKUP($X4,$E$13:$Q$13,$E$58:$Q$58)</f>
        <v>8.9553527784285922E-2</v>
      </c>
      <c r="AG4" s="8">
        <f>LOOKUP($X4,$E$13:$Q$13,$E$59:$Q$59)</f>
        <v>0.3383300213324153</v>
      </c>
    </row>
    <row r="5" spans="1:33">
      <c r="A5" s="3" t="str">
        <f t="shared" si="1"/>
        <v>Utah</v>
      </c>
      <c r="B5">
        <f>L13</f>
        <v>2007</v>
      </c>
      <c r="C5" t="str">
        <f t="shared" ref="C5:C10" si="3">C2</f>
        <v>cat</v>
      </c>
      <c r="D5" s="48">
        <f>LOOKUP($B5,$E$13:$Q$13,$E$20:$Q$20)</f>
        <v>2.4160366347693381</v>
      </c>
      <c r="E5" s="8">
        <f>LOOKUP($B5,$E$13:$Q$13,E$21:Q$21)</f>
        <v>0.16628873771730915</v>
      </c>
      <c r="F5" s="8">
        <f>LOOKUP($B5,$E$13:$Q$13,E$22:Q$22)</f>
        <v>0.16783036182285244</v>
      </c>
      <c r="G5" s="8">
        <f>LOOKUP($B5,$E$13:$Q$13,E$23:Q$23)</f>
        <v>6.4573336115167884E-2</v>
      </c>
      <c r="H5" s="8">
        <f>LOOKUP($B5,$E$13:$Q$13,E$24:Q$24)</f>
        <v>3.9197788441477095E-2</v>
      </c>
      <c r="I5" s="8">
        <f>LOOKUP($B5,$E$13:$Q$13,E$25:Q$25)</f>
        <v>-0.11378572918839987</v>
      </c>
      <c r="J5" s="8">
        <f>LOOKUP($B5,$E$13:$Q$13,E$26:Q$26)</f>
        <v>-0.10103275610264971</v>
      </c>
      <c r="K5" s="8">
        <f>LOOKUP($B5,$E$13:$Q$13,F$27:R$27)</f>
        <v>0.2754600353683842</v>
      </c>
      <c r="L5" s="62" t="str">
        <f t="shared" si="2"/>
        <v>Utah</v>
      </c>
      <c r="M5">
        <f>O13</f>
        <v>2010</v>
      </c>
      <c r="N5" t="str">
        <f t="shared" ref="N5:N10" si="4">N2</f>
        <v>cat</v>
      </c>
      <c r="O5" s="8">
        <f>LOOKUP($M5,$E$13:$Q$13,$E$20:$Q$20)</f>
        <v>7.0896812725198624</v>
      </c>
      <c r="P5" s="8">
        <f ca="1">LOOKUP($M5,$E$13:$Q$13,E$21:Y$21)</f>
        <v>0.41456777256673039</v>
      </c>
      <c r="Q5" s="8">
        <f>LOOKUP($M5,$E$13:$Q$13,E$22:Q$22)</f>
        <v>0.44925840600512229</v>
      </c>
      <c r="R5" s="8">
        <f>LOOKUP($M5,$E$13:$Q$13,E$23:Q$23)</f>
        <v>1.1450113564521134E-2</v>
      </c>
      <c r="S5" s="8">
        <f>LOOKUP($M5,$E$13:$Q$13,E$24:Q$24)</f>
        <v>4.7252206898166678E-2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0.71194229679037957</v>
      </c>
      <c r="W5" s="62" t="str">
        <f t="shared" si="0"/>
        <v>Utah</v>
      </c>
      <c r="X5">
        <f>I13</f>
        <v>2004</v>
      </c>
      <c r="Y5" t="str">
        <f t="shared" ref="Y5:Y10" si="5">Y2</f>
        <v>cat</v>
      </c>
      <c r="Z5" s="8">
        <f>LOOKUP($X5,$E$13:$Q$13,$E$20:$Q$20)</f>
        <v>6.1991992859555252</v>
      </c>
      <c r="AA5" s="8">
        <f>LOOKUP($X5,$E$13:$Q$13,E$21:Q$21)</f>
        <v>0.3891247659318301</v>
      </c>
      <c r="AB5" s="8">
        <f>LOOKUP($X5,$E$13:$Q$13,E$22:Q$22)</f>
        <v>0.40019826951533305</v>
      </c>
      <c r="AC5" s="8">
        <f>LOOKUP($X5,$E$13:$Q$13,$E$23:$Q$23)</f>
        <v>1.4499198006163993E-2</v>
      </c>
      <c r="AD5" s="8">
        <f>LOOKUP($X5,$E$13:$Q$13,$E$24:$Q$24)</f>
        <v>5.2211949184697924E-2</v>
      </c>
      <c r="AE5" s="8">
        <f>LOOKUP($X5,$E$13:$Q$13,$E$25:$Q$25)</f>
        <v>3.918186811384463E-2</v>
      </c>
      <c r="AF5" s="8">
        <f>LOOKUP($X5,$E$13:$Q$13,$E$26:$Q$26)</f>
        <v>0.10122510028967703</v>
      </c>
      <c r="AG5" s="8">
        <f>LOOKUP($X5,$E$13:$Q$13,$E$27:$Q$27)</f>
        <v>0.40094817711591596</v>
      </c>
    </row>
    <row r="6" spans="1:33">
      <c r="A6" s="3" t="str">
        <f t="shared" si="1"/>
        <v>Utah</v>
      </c>
      <c r="B6">
        <f>B5</f>
        <v>2007</v>
      </c>
      <c r="C6" t="str">
        <f t="shared" si="3"/>
        <v>dog</v>
      </c>
      <c r="D6" s="48">
        <f>LOOKUP($B6,$E$13:$Q$13,$E$37:$Q$37)</f>
        <v>2.0215853481240611</v>
      </c>
      <c r="E6" s="8">
        <f>LOOKUP($B6,$E$13:$Q$13,$E$38:$Q$38)</f>
        <v>0.12478538447433782</v>
      </c>
      <c r="F6" s="8">
        <f>LOOKUP($B6,$E$13:$Q$13,$E$39:$Q$39)</f>
        <v>0.15996852823801072</v>
      </c>
      <c r="G6" s="8">
        <f>LOOKUP($B6,$E$13:$Q$13,$E$40:$Q$40)</f>
        <v>-1.9189113427282727E-2</v>
      </c>
      <c r="H6" s="8">
        <f>LOOKUP($B6,$E$13:$Q$13,$E$41:$Q$41)</f>
        <v>-2.4922912260136067E-2</v>
      </c>
      <c r="I6" s="8">
        <f>LOOKUP($B6,$E$13:$Q$13,$E$42:$Q$42)</f>
        <v>1.564689992609768E-2</v>
      </c>
      <c r="J6" s="8">
        <f>LOOKUP($B6,$E$13:$Q$13,$E$43:$Q$43)</f>
        <v>-6.6257230957416952E-2</v>
      </c>
      <c r="K6" s="8">
        <f>LOOKUP($B6,$E$13:$Q$13,$E$44:$Q$44)</f>
        <v>0.2257937843599237</v>
      </c>
      <c r="L6" s="62" t="str">
        <f t="shared" si="2"/>
        <v>Utah</v>
      </c>
      <c r="M6">
        <f>M5</f>
        <v>2010</v>
      </c>
      <c r="N6" t="str">
        <f t="shared" si="4"/>
        <v>dog</v>
      </c>
      <c r="O6" s="8">
        <f>LOOKUP($M6,$E$13:$Q$13,$E$37:$Q$37)</f>
        <v>6.3983563338079197</v>
      </c>
      <c r="P6" s="8">
        <f>LOOKUP($M6,$E$13:$Q$13,$E$38:$Q$38)</f>
        <v>0.3775138155291593</v>
      </c>
      <c r="Q6" s="8">
        <f>LOOKUP($M6,$E$13:$Q$13,$E$39:$Q$39)</f>
        <v>0.3775138155291593</v>
      </c>
      <c r="R6" s="8">
        <f>LOOKUP($M6,$E$13:$Q$13,$E$40:$Q$40)</f>
        <v>-8.3206047583296597E-2</v>
      </c>
      <c r="S6" s="8">
        <f>LOOKUP($M6,$E$13:$Q$13,$E$41:$Q$41)</f>
        <v>-8.3206047583296597E-2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0.58571470301591477</v>
      </c>
      <c r="W6" s="62" t="str">
        <f t="shared" si="0"/>
        <v>Utah</v>
      </c>
      <c r="X6">
        <f>X5</f>
        <v>2004</v>
      </c>
      <c r="Y6" t="str">
        <f t="shared" si="5"/>
        <v>dog</v>
      </c>
      <c r="Z6" s="8">
        <f>LOOKUP($X6,$E$13:$Q$13,$E$37:$Q$37)</f>
        <v>5.1662914212922626</v>
      </c>
      <c r="AA6" s="8">
        <f>LOOKUP($X6,$E$13:$Q$13,$E$38:$Q$38)</f>
        <v>0.30391997309290542</v>
      </c>
      <c r="AB6" s="8">
        <f>LOOKUP($X6,$E$13:$Q$13,$E$39:$Q$39)</f>
        <v>0.30818821755144821</v>
      </c>
      <c r="AC6" s="8">
        <f>LOOKUP($X6,$E$13:$Q$13,$E$40:$Q$40)</f>
        <v>-7.6171809824031374E-3</v>
      </c>
      <c r="AD6" s="8">
        <f>LOOKUP($X6,$E$13:$Q$13,$E$41:$Q$41)</f>
        <v>5.1831420667615341E-2</v>
      </c>
      <c r="AE6" s="8">
        <f>LOOKUP($X6,$E$13:$Q$13,$E$42:$Q$42)</f>
        <v>5.7786137365288995E-2</v>
      </c>
      <c r="AF6" s="8">
        <f>LOOKUP($X6,$E$13:$Q$13,$E$43:$Q$43)</f>
        <v>3.9705888682433341E-2</v>
      </c>
      <c r="AG6" s="8">
        <f>LOOKUP($X6,$E$13:$Q$13,$E$44:$Q$44)</f>
        <v>0.2470150736229236</v>
      </c>
    </row>
    <row r="7" spans="1:33">
      <c r="A7" s="3" t="str">
        <f t="shared" si="1"/>
        <v>Utah</v>
      </c>
      <c r="B7">
        <f>B6</f>
        <v>2007</v>
      </c>
      <c r="C7" t="str">
        <f t="shared" si="3"/>
        <v>total</v>
      </c>
      <c r="D7" s="48">
        <f>LOOKUP($B7,$E$13:$Q$13,$E$52:$Q$52)</f>
        <v>4.4376219828933996</v>
      </c>
      <c r="E7" s="8">
        <f>LOOKUP($B7,$E$13:$Q$13,$E$53:$Q$53)</f>
        <v>0.14440841410865929</v>
      </c>
      <c r="F7" s="8">
        <f>LOOKUP($B7,$E$13:$Q$13,$E$54:$Q$54)</f>
        <v>0.1637065519240746</v>
      </c>
      <c r="G7" s="8">
        <f>LOOKUP($B7,$E$13:$Q$13,$E$55:$Q$55)</f>
        <v>2.2207901011793457E-2</v>
      </c>
      <c r="H7" s="8">
        <f>LOOKUP($B7,$E$13:$Q$13,$E$56:$Q$56)</f>
        <v>6.766771927563294E-3</v>
      </c>
      <c r="I7" s="8">
        <f>LOOKUP($B7,$E$13:$Q$13,$E$57:$Q$57)</f>
        <v>-4.8321196107495072E-2</v>
      </c>
      <c r="J7" s="8">
        <f>LOOKUP($B7,$E$13:$Q$13,$E$58:$Q$58)</f>
        <v>-8.3443964683895075E-2</v>
      </c>
      <c r="K7" s="8">
        <f>LOOKUP($B7,$E$13:$Q$13,$E$59:$Q$59)</f>
        <v>0.20847799937769887</v>
      </c>
      <c r="L7" s="62" t="str">
        <f t="shared" si="2"/>
        <v>Utah</v>
      </c>
      <c r="M7">
        <f>M6</f>
        <v>2010</v>
      </c>
      <c r="N7" t="str">
        <f t="shared" si="4"/>
        <v>total</v>
      </c>
      <c r="O7" s="8">
        <f>LOOKUP($M7,$E$13:$Q$13,$E$52:$Q$52)</f>
        <v>13.488037606327783</v>
      </c>
      <c r="P7" s="8">
        <f>LOOKUP($M7,$E$13:$Q$13,$E$53:$Q$53)</f>
        <v>0.39612388652943503</v>
      </c>
      <c r="Q7" s="8">
        <f>LOOKUP($M7,$E$13:$Q$13,$E$54:$Q$54)</f>
        <v>0.41321922682636775</v>
      </c>
      <c r="R7" s="8">
        <f>LOOKUP($M7,$E$13:$Q$13,$E$55:$Q$55)</f>
        <v>-3.3503823739149605E-2</v>
      </c>
      <c r="S7" s="8">
        <f>LOOKUP($M7,$E$13:$Q$13,$E$56:$Q$56)</f>
        <v>-1.4704797501659744E-2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0.64853488392257463</v>
      </c>
      <c r="W7" s="62" t="str">
        <f t="shared" si="0"/>
        <v>Utah</v>
      </c>
      <c r="X7">
        <f>X6</f>
        <v>2004</v>
      </c>
      <c r="Y7" t="str">
        <f t="shared" si="5"/>
        <v>total</v>
      </c>
      <c r="Z7" s="8">
        <f>LOOKUP($X7,$E$13:$Q$13,$E$52:$Q$52)</f>
        <v>11.365490707247785</v>
      </c>
      <c r="AA7" s="8">
        <f>LOOKUP($X7,$E$13:$Q$13,$E$53:$Q$53)</f>
        <v>0.3451410329111797</v>
      </c>
      <c r="AB7" s="8">
        <f>LOOKUP($X7,$E$13:$Q$13,$E$54:$Q$54)</f>
        <v>0.35294876923033275</v>
      </c>
      <c r="AC7" s="8">
        <f>LOOKUP($X7,$E$13:$Q$13,$E$55:$Q$55)</f>
        <v>3.2050795864695977E-3</v>
      </c>
      <c r="AD7" s="8">
        <f>LOOKUP($X7,$E$13:$Q$13,$E$56:$Q$56)</f>
        <v>5.2017625596002627E-2</v>
      </c>
      <c r="AE7" s="8">
        <f>LOOKUP($X7,$E$13:$Q$13,$E$57:$Q$57)</f>
        <v>4.8682465844888563E-2</v>
      </c>
      <c r="AF7" s="8">
        <f>LOOKUP($X7,$E$13:$Q$13,$E$58:$Q$58)</f>
        <v>6.9809231474188715E-2</v>
      </c>
      <c r="AG7" s="8">
        <f>LOOKUP($X7,$E$13:$Q$13,$E$59:$Q$59)</f>
        <v>0.32229446130655504</v>
      </c>
    </row>
    <row r="8" spans="1:33">
      <c r="A8" s="3" t="str">
        <f t="shared" si="1"/>
        <v>Utah</v>
      </c>
      <c r="B8">
        <f>M13</f>
        <v>2008</v>
      </c>
      <c r="C8" t="str">
        <f t="shared" si="3"/>
        <v>cat</v>
      </c>
      <c r="D8" s="48">
        <f>LOOKUP($B8,$E$13:$Q$13,$E$20:$Q$20)</f>
        <v>2.5269816851550759</v>
      </c>
      <c r="E8" s="8">
        <f>LOOKUP($B8,$E$13:$Q$13,E$21:Q$21)</f>
        <v>0.1693312704143029</v>
      </c>
      <c r="F8" s="8">
        <f>LOOKUP($B8,$E$13:$Q$13,E$22:Q$22)</f>
        <v>0.20163227792583654</v>
      </c>
      <c r="G8" s="8">
        <f>LOOKUP($B8,$E$13:$Q$13,E$23:Q$23)</f>
        <v>-2.7127244340359076E-2</v>
      </c>
      <c r="H8" s="8">
        <f>LOOKUP($B8,$E$13:$Q$13,E$24:Q$24)</f>
        <v>-0.19067135050741613</v>
      </c>
      <c r="I8" s="8">
        <f>LOOKUP($B8,$E$13:$Q$13,E$25:Q$25)</f>
        <v>-0.17703802832608445</v>
      </c>
      <c r="J8" s="8">
        <f>LOOKUP($B8,$E$13:$Q$13,E$26:Q$26)</f>
        <v>-0.13440950150552017</v>
      </c>
      <c r="K8" s="8">
        <f>LOOKUP($B8,$E$13:$Q$13,E$27:Q$27)</f>
        <v>0.2754600353683842</v>
      </c>
      <c r="L8" s="62" t="str">
        <f t="shared" si="2"/>
        <v>Utah</v>
      </c>
      <c r="M8">
        <f>P13</f>
        <v>2011</v>
      </c>
      <c r="N8" t="str">
        <f t="shared" si="4"/>
        <v>cat</v>
      </c>
      <c r="O8" s="8">
        <f>LOOKUP($M8,$E$13:$Q$13,$E$20:$Q$20)</f>
        <v>7.9979454172598992</v>
      </c>
      <c r="P8" s="8">
        <f>LOOKUP($M8,$E$13:$Q$13,E$21:Q$21)</f>
        <v>0.485252634482156</v>
      </c>
      <c r="Q8" s="8">
        <f>LOOKUP($M8,$E$13:$Q$13,E$22:Q$22)</f>
        <v>1.0204914787234334</v>
      </c>
      <c r="R8" s="8">
        <f>LOOKUP($M8,$E$13:$Q$13,E$23:Q$23)</f>
        <v>3.6216779572694119E-2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Utah</v>
      </c>
      <c r="X8">
        <f>J13</f>
        <v>2005</v>
      </c>
      <c r="Y8" t="str">
        <f t="shared" si="5"/>
        <v>cat</v>
      </c>
      <c r="Z8" s="8">
        <f>LOOKUP($X8,$E$13:$Q$13,$E$20:$Q$20)</f>
        <v>6.3038392523433968</v>
      </c>
      <c r="AA8" s="8">
        <f>LOOKUP($X8,$E$13:$Q$13,E$21:Q$21)</f>
        <v>0.41143777025756723</v>
      </c>
      <c r="AB8" s="8">
        <f>LOOKUP($X8,$E$13:$Q$13,E$22:Q$22)</f>
        <v>0.40690753772362848</v>
      </c>
      <c r="AC8" s="8">
        <f>LOOKUP($X8,$E$13:$Q$13,$E$23:$Q$23)</f>
        <v>3.82676006982791E-2</v>
      </c>
      <c r="AD8" s="8">
        <f>LOOKUP($X8,$E$13:$Q$13,$E$24:$Q$24)</f>
        <v>2.50458143288604E-2</v>
      </c>
      <c r="AE8" s="8">
        <f>LOOKUP($X8,$E$13:$Q$13,$E$25:$Q$25)</f>
        <v>8.8001858657092688E-2</v>
      </c>
      <c r="AF8" s="8">
        <f>LOOKUP($X8,$E$13:$Q$13,$E$26:$Q$26)</f>
        <v>6.3261862238930308E-2</v>
      </c>
      <c r="AG8" s="8">
        <f>LOOKUP($X8,$E$13:$Q$13,$E$27:$Q$27)</f>
        <v>0.32987412776052144</v>
      </c>
    </row>
    <row r="9" spans="1:33">
      <c r="A9" s="3" t="str">
        <f t="shared" si="1"/>
        <v>Utah</v>
      </c>
      <c r="B9">
        <f>B8</f>
        <v>2008</v>
      </c>
      <c r="C9" t="str">
        <f t="shared" si="3"/>
        <v>dog</v>
      </c>
      <c r="D9" s="48">
        <f>LOOKUP($B9,$E$13:$Q$13,$E$37:$Q$37)</f>
        <v>3.1761340022802282</v>
      </c>
      <c r="E9" s="8">
        <f>LOOKUP($B9,$E$13:$Q$13,$E$38:$Q$38)</f>
        <v>0.19495484444886468</v>
      </c>
      <c r="F9" s="8">
        <f>LOOKUP($B9,$E$13:$Q$13,$E$39:$Q$39)</f>
        <v>0.27702948363476476</v>
      </c>
      <c r="G9" s="8">
        <f>LOOKUP($B9,$E$13:$Q$13,$E$40:$Q$40)</f>
        <v>-5.6258438765814361E-3</v>
      </c>
      <c r="H9" s="8">
        <f>LOOKUP($B9,$E$13:$Q$13,$E$41:$Q$41)</f>
        <v>3.4180127019052868E-2</v>
      </c>
      <c r="I9" s="8">
        <f>LOOKUP($B9,$E$13:$Q$13,$E$42:$Q$42)</f>
        <v>-4.6181927289093296E-2</v>
      </c>
      <c r="J9" s="8">
        <f>LOOKUP($B9,$E$13:$Q$13,$E$43:$Q$43)</f>
        <v>-4.6181927289093296E-2</v>
      </c>
      <c r="K9" s="8">
        <f>LOOKUP($B9,$E$13:$Q$13,$E$44:$Q$44)</f>
        <v>0.3118664166167211</v>
      </c>
      <c r="L9" s="62" t="str">
        <f t="shared" si="2"/>
        <v>Utah</v>
      </c>
      <c r="M9">
        <f>M8</f>
        <v>2011</v>
      </c>
      <c r="N9" t="str">
        <f t="shared" si="4"/>
        <v>dog</v>
      </c>
      <c r="O9" s="8">
        <f>LOOKUP($M9,$E$13:$Q$13,$E$37:$Q$37)</f>
        <v>6.3983563338079197</v>
      </c>
      <c r="P9" s="8">
        <f>LOOKUP($M9,$E$13:$Q$13,$E$38:$Q$38)</f>
        <v>0.3775138155291593</v>
      </c>
      <c r="Q9" s="8">
        <f>LOOKUP($M9,$E$13:$Q$13,$E$39:$Q$39)</f>
        <v>0.79391559050267013</v>
      </c>
      <c r="R9" s="8">
        <f>LOOKUP($M9,$E$13:$Q$13,$E$40:$Q$40)</f>
        <v>0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Utah</v>
      </c>
      <c r="X9">
        <f>X8</f>
        <v>2005</v>
      </c>
      <c r="Y9" t="str">
        <f t="shared" si="5"/>
        <v>dog</v>
      </c>
      <c r="Z9" s="8">
        <f>LOOKUP($X9,$E$13:$Q$13,$E$37:$Q$37)</f>
        <v>5.0005837233497124</v>
      </c>
      <c r="AA9" s="8">
        <f>LOOKUP($X9,$E$13:$Q$13,$E$38:$Q$38)</f>
        <v>0.31261589021977992</v>
      </c>
      <c r="AB9" s="8">
        <f>LOOKUP($X9,$E$13:$Q$13,$E$39:$Q$39)</f>
        <v>0.21740688993324583</v>
      </c>
      <c r="AC9" s="8">
        <f>LOOKUP($X9,$E$13:$Q$13,$E$40:$Q$40)</f>
        <v>5.899919411066163E-2</v>
      </c>
      <c r="AD9" s="8">
        <f>LOOKUP($X9,$E$13:$Q$13,$E$41:$Q$41)</f>
        <v>6.490889554297341E-2</v>
      </c>
      <c r="AE9" s="8">
        <f>LOOKUP($X9,$E$13:$Q$13,$E$42:$Q$42)</f>
        <v>4.6965326274704441E-2</v>
      </c>
      <c r="AF9" s="8">
        <f>LOOKUP($X9,$E$13:$Q$13,$E$43:$Q$43)</f>
        <v>4.1603701991357198E-2</v>
      </c>
      <c r="AG9" s="8">
        <f>LOOKUP($X9,$E$13:$Q$13,$E$44:$Q$44)</f>
        <v>0.18620591549401228</v>
      </c>
    </row>
    <row r="10" spans="1:33">
      <c r="A10" s="3" t="str">
        <f t="shared" si="1"/>
        <v>Utah</v>
      </c>
      <c r="B10">
        <f>B9</f>
        <v>2008</v>
      </c>
      <c r="C10" t="str">
        <f t="shared" si="3"/>
        <v>total</v>
      </c>
      <c r="D10" s="48">
        <f>LOOKUP($B10,$E$13:$Q$13,$E$52:$Q$52)</f>
        <v>5.7031156874353046</v>
      </c>
      <c r="E10" s="8">
        <f>LOOKUP($B10,$E$13:$Q$13,$E$53:$Q$53)</f>
        <v>0.18270467456815756</v>
      </c>
      <c r="F10" s="8">
        <f>LOOKUP($B10,$E$13:$Q$13,$E$54:$Q$54)</f>
        <v>0.23916380109796526</v>
      </c>
      <c r="G10" s="8">
        <f>LOOKUP($B10,$E$13:$Q$13,$E$55:$Q$55)</f>
        <v>-1.5791832538029543E-2</v>
      </c>
      <c r="H10" s="8">
        <f>LOOKUP($B10,$E$13:$Q$13,$E$56:$Q$56)</f>
        <v>-7.2130974664522424E-2</v>
      </c>
      <c r="I10" s="8">
        <f>LOOKUP($B10,$E$13:$Q$13,$E$57:$Q$57)</f>
        <v>-0.10805146186496525</v>
      </c>
      <c r="J10" s="8">
        <f>LOOKUP($B10,$E$13:$Q$13,$E$58:$Q$58)</f>
        <v>-8.7896443542221328E-2</v>
      </c>
      <c r="K10" s="8">
        <f>LOOKUP($B10,$E$13:$Q$13,$E$59:$Q$59)</f>
        <v>0.29358221547635577</v>
      </c>
      <c r="L10" s="62" t="str">
        <f t="shared" si="2"/>
        <v>Utah</v>
      </c>
      <c r="M10">
        <f>M9</f>
        <v>2011</v>
      </c>
      <c r="N10" t="str">
        <f t="shared" si="4"/>
        <v>total</v>
      </c>
      <c r="O10" s="8">
        <f>LOOKUP($M10,$E$13:$Q$13,$E$52:$Q$52)</f>
        <v>14.396301751067819</v>
      </c>
      <c r="P10" s="8">
        <f>LOOKUP($M10,$E$13:$Q$13,$E$53:$Q$53)</f>
        <v>0.43063128559311764</v>
      </c>
      <c r="Q10" s="8">
        <f>LOOKUP($M10,$E$13:$Q$13,$E$54:$Q$54)</f>
        <v>0.90562219798861021</v>
      </c>
      <c r="R10" s="8">
        <f>LOOKUP($M10,$E$13:$Q$13,$E$55:$Q$55)</f>
        <v>1.8189604920353562E-2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Utah</v>
      </c>
      <c r="X10">
        <f>X9</f>
        <v>2005</v>
      </c>
      <c r="Y10" t="str">
        <f t="shared" si="5"/>
        <v>total</v>
      </c>
      <c r="Z10" s="8">
        <f>LOOKUP($X10,$E$13:$Q$13,$E$52:$Q$52)</f>
        <v>11.304422975693107</v>
      </c>
      <c r="AA10" s="8">
        <f>LOOKUP($X10,$E$13:$Q$13,$E$53:$Q$53)</f>
        <v>0.36096272439448879</v>
      </c>
      <c r="AB10" s="8">
        <f>LOOKUP($X10,$E$13:$Q$13,$E$54:$Q$54)</f>
        <v>0.31059005137430945</v>
      </c>
      <c r="AC10" s="8">
        <f>LOOKUP($X10,$E$13:$Q$13,$E$55:$Q$55)</f>
        <v>4.8969497145192768E-2</v>
      </c>
      <c r="AD10" s="8">
        <f>LOOKUP($X10,$E$13:$Q$13,$E$56:$Q$56)</f>
        <v>4.5623613570936146E-2</v>
      </c>
      <c r="AE10" s="8">
        <f>LOOKUP($X10,$E$13:$Q$13,$E$57:$Q$57)</f>
        <v>6.6818309888745944E-2</v>
      </c>
      <c r="AF10" s="8">
        <f>LOOKUP($X10,$E$13:$Q$13,$E$58:$Q$58)</f>
        <v>5.2081660910953634E-2</v>
      </c>
      <c r="AG10" s="8">
        <f>LOOKUP($X10,$E$13:$Q$13,$E$59:$Q$59)</f>
        <v>0.2559580901754589</v>
      </c>
    </row>
    <row r="11" spans="1:33">
      <c r="A11" s="3" t="s">
        <v>195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2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 s="103" customFormat="1" ht="10.199999999999999">
      <c r="A14" s="102"/>
      <c r="D14" s="104" t="s">
        <v>28</v>
      </c>
      <c r="E14" s="105">
        <v>2174288.8571428573</v>
      </c>
      <c r="F14" s="105">
        <v>2233169</v>
      </c>
      <c r="G14" s="105">
        <v>2292049.1428571427</v>
      </c>
      <c r="H14" s="105">
        <v>2350929.2857142854</v>
      </c>
      <c r="I14" s="105">
        <v>2409809.4285714282</v>
      </c>
      <c r="J14" s="105">
        <v>2468689.5714285709</v>
      </c>
      <c r="K14" s="105">
        <v>2468689.5714285709</v>
      </c>
      <c r="L14" s="106">
        <v>2468689.5714285709</v>
      </c>
      <c r="M14" s="105">
        <v>2468689.5714285709</v>
      </c>
      <c r="N14" s="105">
        <v>2468689.5714285709</v>
      </c>
      <c r="O14" s="105">
        <v>2468689.5714285709</v>
      </c>
      <c r="P14" s="105">
        <v>2468689.5714285709</v>
      </c>
      <c r="Q14" s="105">
        <v>2468689.5714285709</v>
      </c>
      <c r="W14" s="107"/>
    </row>
    <row r="15" spans="1:33">
      <c r="A15" s="3"/>
      <c r="D15" s="33" t="s">
        <v>37</v>
      </c>
      <c r="E15" s="100">
        <v>34562</v>
      </c>
      <c r="F15" s="100">
        <v>34227</v>
      </c>
      <c r="G15" s="100">
        <v>38093</v>
      </c>
      <c r="H15" s="100">
        <v>38004</v>
      </c>
      <c r="I15" s="100">
        <v>38391</v>
      </c>
      <c r="J15" s="100">
        <v>37824</v>
      </c>
      <c r="K15" s="100">
        <v>38344</v>
      </c>
      <c r="L15" s="101">
        <v>35868</v>
      </c>
      <c r="M15">
        <v>36841</v>
      </c>
      <c r="N15">
        <v>42707</v>
      </c>
      <c r="O15">
        <v>42218</v>
      </c>
      <c r="P15">
        <v>40689</v>
      </c>
    </row>
    <row r="16" spans="1:33">
      <c r="A16" s="3"/>
      <c r="D16" s="33" t="s">
        <v>38</v>
      </c>
      <c r="E16" s="100">
        <v>24641</v>
      </c>
      <c r="F16" s="100">
        <v>24257</v>
      </c>
      <c r="G16" s="100">
        <v>25599</v>
      </c>
      <c r="H16" s="100">
        <v>25461</v>
      </c>
      <c r="I16" s="100">
        <v>24204</v>
      </c>
      <c r="J16" s="100">
        <v>23716</v>
      </c>
      <c r="K16" s="100">
        <v>24376</v>
      </c>
      <c r="L16" s="101">
        <v>22282</v>
      </c>
      <c r="M16">
        <v>24356</v>
      </c>
      <c r="N16">
        <v>28826</v>
      </c>
      <c r="O16">
        <v>28297</v>
      </c>
      <c r="P16">
        <v>23916</v>
      </c>
    </row>
    <row r="17" spans="1:23">
      <c r="A17" s="3"/>
      <c r="D17" s="33" t="s">
        <v>56</v>
      </c>
      <c r="E17" s="7">
        <v>5638.8888888888887</v>
      </c>
      <c r="F17" s="7">
        <v>14655.555555555555</v>
      </c>
      <c r="G17" s="7">
        <v>10095.555555555555</v>
      </c>
      <c r="H17" s="7">
        <v>12035</v>
      </c>
      <c r="I17" s="7">
        <v>14938.888888888889</v>
      </c>
      <c r="J17" s="7">
        <v>15562.222222222223</v>
      </c>
      <c r="K17" s="7">
        <v>15431.111111111111</v>
      </c>
      <c r="L17" s="64">
        <v>5964.4444444444443</v>
      </c>
      <c r="M17" s="7">
        <v>6238.333333333333</v>
      </c>
      <c r="N17" s="7">
        <v>9801.1111111111113</v>
      </c>
      <c r="O17" s="7">
        <v>17502.222222222223</v>
      </c>
      <c r="P17" s="7">
        <v>19744.444444444445</v>
      </c>
      <c r="Q17" s="159">
        <v>21778.333333333332</v>
      </c>
      <c r="R17" s="159">
        <v>23290.555555555555</v>
      </c>
    </row>
    <row r="18" spans="1:23">
      <c r="A18" s="43"/>
      <c r="B18" s="7"/>
      <c r="D18" s="33" t="s">
        <v>121</v>
      </c>
      <c r="E18" s="8">
        <f t="shared" ref="E18:Q20" si="6">E15/E$14*1000</f>
        <v>15.895772029764478</v>
      </c>
      <c r="F18" s="8">
        <f t="shared" si="6"/>
        <v>15.326650155003943</v>
      </c>
      <c r="G18" s="8">
        <f t="shared" si="6"/>
        <v>16.619626205970157</v>
      </c>
      <c r="H18" s="8">
        <f t="shared" si="6"/>
        <v>16.165522387651571</v>
      </c>
      <c r="I18" s="8">
        <f t="shared" si="6"/>
        <v>15.931135277679934</v>
      </c>
      <c r="J18" s="8">
        <f t="shared" si="6"/>
        <v>15.32148895420341</v>
      </c>
      <c r="K18" s="8">
        <f t="shared" si="6"/>
        <v>15.532127021467204</v>
      </c>
      <c r="L18" s="64">
        <f t="shared" si="6"/>
        <v>14.529165762726521</v>
      </c>
      <c r="M18" s="7">
        <f t="shared" si="6"/>
        <v>14.923301992433583</v>
      </c>
      <c r="N18" s="8">
        <f t="shared" si="6"/>
        <v>17.299461420451699</v>
      </c>
      <c r="O18" s="8">
        <f t="shared" si="6"/>
        <v>17.101380622582475</v>
      </c>
      <c r="P18" s="8">
        <f t="shared" si="6"/>
        <v>16.482023690185663</v>
      </c>
      <c r="Q18" s="8">
        <f t="shared" si="6"/>
        <v>0</v>
      </c>
    </row>
    <row r="19" spans="1:23">
      <c r="A19" s="43"/>
      <c r="B19" s="7"/>
      <c r="D19" s="33" t="s">
        <v>43</v>
      </c>
      <c r="E19" s="8">
        <f t="shared" si="6"/>
        <v>11.332900832863446</v>
      </c>
      <c r="F19" s="8">
        <f t="shared" si="6"/>
        <v>10.862142542727398</v>
      </c>
      <c r="G19" s="8">
        <f t="shared" si="6"/>
        <v>11.168608700985219</v>
      </c>
      <c r="H19" s="8">
        <f t="shared" si="6"/>
        <v>10.830185388695838</v>
      </c>
      <c r="I19" s="8">
        <f t="shared" si="6"/>
        <v>10.043947754967704</v>
      </c>
      <c r="J19" s="8">
        <f t="shared" si="6"/>
        <v>9.6067161600541482</v>
      </c>
      <c r="K19" s="8">
        <f t="shared" si="6"/>
        <v>9.8740644761966561</v>
      </c>
      <c r="L19" s="64">
        <f t="shared" si="6"/>
        <v>9.0258411822536058</v>
      </c>
      <c r="M19" s="7">
        <f t="shared" si="6"/>
        <v>9.8659630120711252</v>
      </c>
      <c r="N19" s="8">
        <f t="shared" si="6"/>
        <v>11.676640244127208</v>
      </c>
      <c r="O19" s="8">
        <f t="shared" si="6"/>
        <v>11.462356518006924</v>
      </c>
      <c r="P19" s="8">
        <f t="shared" si="6"/>
        <v>9.6877308013094527</v>
      </c>
      <c r="Q19" s="8">
        <f t="shared" si="6"/>
        <v>0</v>
      </c>
    </row>
    <row r="20" spans="1:23">
      <c r="A20" s="43"/>
      <c r="B20" s="7"/>
      <c r="D20" s="33" t="s">
        <v>107</v>
      </c>
      <c r="E20" s="8">
        <f t="shared" si="6"/>
        <v>2.5934405497063158</v>
      </c>
      <c r="F20" s="8">
        <f t="shared" si="6"/>
        <v>6.5626719498414836</v>
      </c>
      <c r="G20" s="8">
        <f t="shared" si="6"/>
        <v>4.4045982116120728</v>
      </c>
      <c r="H20" s="8">
        <f t="shared" si="6"/>
        <v>5.1192522349065008</v>
      </c>
      <c r="I20" s="8">
        <f t="shared" si="6"/>
        <v>6.1991992859555252</v>
      </c>
      <c r="J20" s="8">
        <f t="shared" si="6"/>
        <v>6.3038392523433968</v>
      </c>
      <c r="K20" s="8">
        <f t="shared" si="6"/>
        <v>6.2507296541871407</v>
      </c>
      <c r="L20" s="7">
        <f t="shared" si="6"/>
        <v>2.4160366347693381</v>
      </c>
      <c r="M20" s="7">
        <f t="shared" si="6"/>
        <v>2.5269816851550759</v>
      </c>
      <c r="N20" s="8">
        <f t="shared" si="6"/>
        <v>3.9701675028502859</v>
      </c>
      <c r="O20" s="8">
        <f t="shared" si="6"/>
        <v>7.0896812725198624</v>
      </c>
      <c r="P20" s="8">
        <f t="shared" si="6"/>
        <v>7.9979454172598992</v>
      </c>
      <c r="Q20" s="8">
        <f t="shared" si="6"/>
        <v>8.8218193106923284</v>
      </c>
    </row>
    <row r="21" spans="1:23">
      <c r="A21" s="7"/>
      <c r="B21" s="7"/>
      <c r="D21" s="33" t="s">
        <v>203</v>
      </c>
      <c r="E21" s="8">
        <f>E17/E15</f>
        <v>0.16315285252268066</v>
      </c>
      <c r="F21" s="8">
        <f t="shared" ref="F21:Q21" si="7">F17/F15</f>
        <v>0.42818697389650145</v>
      </c>
      <c r="G21" s="8">
        <f t="shared" si="7"/>
        <v>0.26502390348766319</v>
      </c>
      <c r="H21" s="8">
        <f t="shared" si="7"/>
        <v>0.31667719187453952</v>
      </c>
      <c r="I21" s="8">
        <f t="shared" si="7"/>
        <v>0.3891247659318301</v>
      </c>
      <c r="J21" s="8">
        <f t="shared" si="7"/>
        <v>0.41143777025756723</v>
      </c>
      <c r="K21" s="8">
        <f t="shared" si="7"/>
        <v>0.4024387416834736</v>
      </c>
      <c r="L21" s="7">
        <f t="shared" si="7"/>
        <v>0.16628873771730915</v>
      </c>
      <c r="M21" s="7">
        <f t="shared" si="7"/>
        <v>0.1693312704143029</v>
      </c>
      <c r="N21" s="8">
        <f t="shared" si="7"/>
        <v>0.22949659566607608</v>
      </c>
      <c r="O21" s="8">
        <f t="shared" si="7"/>
        <v>0.41456777256673039</v>
      </c>
      <c r="P21" s="8">
        <f>P17/P15</f>
        <v>0.485252634482156</v>
      </c>
      <c r="Q21" s="8" t="e">
        <f t="shared" si="7"/>
        <v>#DIV/0!</v>
      </c>
    </row>
    <row r="22" spans="1:23">
      <c r="A22" s="43"/>
      <c r="B22" s="7"/>
      <c r="D22" s="33" t="s">
        <v>204</v>
      </c>
      <c r="E22" s="130">
        <f>SUM(E17:F17)/SUM(E15:F15)</f>
        <v>0.29502455980526604</v>
      </c>
      <c r="F22" s="130">
        <f t="shared" ref="F22:Q22" si="8">SUM(F17:G17)/SUM(F15:G15)</f>
        <v>0.3422443461160275</v>
      </c>
      <c r="G22" s="130">
        <f t="shared" si="8"/>
        <v>0.29082034187360284</v>
      </c>
      <c r="H22" s="130">
        <f t="shared" si="8"/>
        <v>0.35308448051428615</v>
      </c>
      <c r="I22" s="130">
        <f t="shared" si="8"/>
        <v>0.40019826951533305</v>
      </c>
      <c r="J22" s="130">
        <f t="shared" si="8"/>
        <v>0.40690753772362848</v>
      </c>
      <c r="K22" s="130">
        <f t="shared" si="8"/>
        <v>0.2883031794798086</v>
      </c>
      <c r="L22" s="130">
        <f t="shared" si="8"/>
        <v>0.16783036182285244</v>
      </c>
      <c r="M22" s="130">
        <f t="shared" si="8"/>
        <v>0.20163227792583654</v>
      </c>
      <c r="N22" s="130">
        <f t="shared" si="8"/>
        <v>0.32149936218231778</v>
      </c>
      <c r="O22" s="130">
        <f t="shared" si="8"/>
        <v>0.44925840600512229</v>
      </c>
      <c r="P22" s="130">
        <f t="shared" si="8"/>
        <v>1.0204914787234334</v>
      </c>
      <c r="Q22" s="130" t="e">
        <f t="shared" si="8"/>
        <v>#DIV/0!</v>
      </c>
    </row>
    <row r="23" spans="1:23">
      <c r="A23" s="43"/>
      <c r="B23" s="7"/>
      <c r="D23" s="49" t="s">
        <v>209</v>
      </c>
      <c r="E23" s="130"/>
      <c r="F23" s="130">
        <f>(E18-F18)/E18</f>
        <v>3.5803349072625543E-2</v>
      </c>
      <c r="G23" s="130">
        <f t="shared" ref="G23:Q23" si="9">(F18-G18)/F18</f>
        <v>-8.4361294731065198E-2</v>
      </c>
      <c r="H23" s="130">
        <f t="shared" si="9"/>
        <v>2.7323347269715456E-2</v>
      </c>
      <c r="I23" s="130">
        <f t="shared" si="9"/>
        <v>1.4499198006163993E-2</v>
      </c>
      <c r="J23" s="130">
        <f t="shared" si="9"/>
        <v>3.82676006982791E-2</v>
      </c>
      <c r="K23" s="130">
        <f t="shared" si="9"/>
        <v>-1.374788494077829E-2</v>
      </c>
      <c r="L23" s="130">
        <f>(K18-L18)/K18</f>
        <v>6.4573336115167884E-2</v>
      </c>
      <c r="M23" s="130">
        <f t="shared" si="9"/>
        <v>-2.7127244340359076E-2</v>
      </c>
      <c r="N23" s="130">
        <f t="shared" si="9"/>
        <v>-0.15922477674330235</v>
      </c>
      <c r="O23" s="130">
        <f t="shared" si="9"/>
        <v>1.1450113564521134E-2</v>
      </c>
      <c r="P23" s="130">
        <f t="shared" si="9"/>
        <v>3.6216779572694119E-2</v>
      </c>
      <c r="Q23" s="130">
        <f t="shared" si="9"/>
        <v>1</v>
      </c>
    </row>
    <row r="24" spans="1:23" s="9" customFormat="1">
      <c r="A24" s="43"/>
      <c r="B24" s="7"/>
      <c r="D24" s="49" t="s">
        <v>210</v>
      </c>
      <c r="E24" s="130"/>
      <c r="F24" s="130">
        <f>(E18-G18)/E18</f>
        <v>-4.5537528774964683E-2</v>
      </c>
      <c r="G24" s="130">
        <f t="shared" ref="G24:P24" si="10">(F18-H18)/F18</f>
        <v>-5.4732914509290034E-2</v>
      </c>
      <c r="H24" s="130">
        <f t="shared" si="10"/>
        <v>4.1426378653624668E-2</v>
      </c>
      <c r="I24" s="130">
        <f t="shared" si="10"/>
        <v>5.2211949184697924E-2</v>
      </c>
      <c r="J24" s="130">
        <f t="shared" si="10"/>
        <v>2.50458143288604E-2</v>
      </c>
      <c r="K24" s="130">
        <f t="shared" si="10"/>
        <v>5.1713197969543122E-2</v>
      </c>
      <c r="L24" s="130">
        <f t="shared" si="10"/>
        <v>3.9197788441477095E-2</v>
      </c>
      <c r="M24" s="130">
        <f t="shared" si="10"/>
        <v>-0.19067135050741613</v>
      </c>
      <c r="N24" s="130">
        <f t="shared" si="10"/>
        <v>-0.14595152140278489</v>
      </c>
      <c r="O24" s="130">
        <f t="shared" si="10"/>
        <v>4.7252206898166678E-2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-1.6969943792726205E-2</v>
      </c>
      <c r="G25" s="130">
        <f t="shared" ref="G25:O25" si="11">(F18-I18)/F18</f>
        <v>-3.9440133138201397E-2</v>
      </c>
      <c r="H25" s="130">
        <f t="shared" si="11"/>
        <v>7.810869123521115E-2</v>
      </c>
      <c r="I25" s="130">
        <f t="shared" si="11"/>
        <v>3.918186811384463E-2</v>
      </c>
      <c r="J25" s="130">
        <f t="shared" si="11"/>
        <v>8.8001858657092688E-2</v>
      </c>
      <c r="K25" s="130">
        <f t="shared" si="11"/>
        <v>2.5988790186125203E-2</v>
      </c>
      <c r="L25" s="130">
        <f t="shared" si="11"/>
        <v>-0.11378572918839987</v>
      </c>
      <c r="M25" s="130">
        <f t="shared" si="11"/>
        <v>-0.17703802832608445</v>
      </c>
      <c r="N25" s="130">
        <f t="shared" si="11"/>
        <v>-0.10444884775114675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-2.2246952113580036E-3</v>
      </c>
      <c r="G26" s="130">
        <f t="shared" ref="G26:N26" si="12">(F18-J18)/F18</f>
        <v>3.3674682649735939E-4</v>
      </c>
      <c r="H26" s="130">
        <f t="shared" si="12"/>
        <v>6.5434635594409318E-2</v>
      </c>
      <c r="I26" s="130">
        <f t="shared" si="12"/>
        <v>0.10122510028967703</v>
      </c>
      <c r="J26" s="130">
        <f t="shared" si="12"/>
        <v>6.3261862238930308E-2</v>
      </c>
      <c r="K26" s="130">
        <f t="shared" si="12"/>
        <v>-0.12909792724196284</v>
      </c>
      <c r="L26" s="130">
        <f t="shared" si="12"/>
        <v>-0.10103275610264971</v>
      </c>
      <c r="M26" s="130">
        <f t="shared" si="12"/>
        <v>-0.13440950150552017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0.28433225426170916</v>
      </c>
      <c r="F27" s="130">
        <f t="shared" ref="F27:O27" si="13">SUM(F17:H17)/SUM(F15:H15)</f>
        <v>0.3334370681910655</v>
      </c>
      <c r="G27" s="130">
        <f t="shared" si="13"/>
        <v>0.32378454025264169</v>
      </c>
      <c r="H27" s="130">
        <f t="shared" si="13"/>
        <v>0.3724083656056445</v>
      </c>
      <c r="I27" s="130">
        <f t="shared" si="13"/>
        <v>0.40094817711591596</v>
      </c>
      <c r="J27" s="130">
        <f t="shared" si="13"/>
        <v>0.32987412776052144</v>
      </c>
      <c r="K27" s="130">
        <f t="shared" si="13"/>
        <v>0.2488351407786272</v>
      </c>
      <c r="L27" s="130">
        <f t="shared" si="13"/>
        <v>0.19064851397456931</v>
      </c>
      <c r="M27" s="130">
        <f t="shared" si="13"/>
        <v>0.2754600353683842</v>
      </c>
      <c r="N27" s="130">
        <f t="shared" si="13"/>
        <v>0.37454246961149062</v>
      </c>
      <c r="O27" s="130">
        <f t="shared" si="13"/>
        <v>0.71194229679037957</v>
      </c>
      <c r="P27" s="130"/>
      <c r="Q27" s="130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</row>
    <row r="31" spans="1:23" s="108" customFormat="1" ht="10.199999999999999">
      <c r="A31" s="111"/>
      <c r="D31" s="109" t="s">
        <v>28</v>
      </c>
      <c r="E31" s="108">
        <f>E14</f>
        <v>2174288.8571428573</v>
      </c>
      <c r="F31" s="108">
        <f t="shared" ref="F31:Q31" si="14">F14</f>
        <v>2233169</v>
      </c>
      <c r="G31" s="108">
        <f t="shared" si="14"/>
        <v>2292049.1428571427</v>
      </c>
      <c r="H31" s="108">
        <f t="shared" si="14"/>
        <v>2350929.2857142854</v>
      </c>
      <c r="I31" s="108">
        <f t="shared" si="14"/>
        <v>2409809.4285714282</v>
      </c>
      <c r="J31" s="108">
        <f t="shared" si="14"/>
        <v>2468689.5714285709</v>
      </c>
      <c r="K31" s="108">
        <f t="shared" si="14"/>
        <v>2468689.5714285709</v>
      </c>
      <c r="L31" s="110">
        <f t="shared" si="14"/>
        <v>2468689.5714285709</v>
      </c>
      <c r="M31" s="108">
        <f t="shared" si="14"/>
        <v>2468689.5714285709</v>
      </c>
      <c r="N31" s="108">
        <f t="shared" si="14"/>
        <v>2468689.5714285709</v>
      </c>
      <c r="O31" s="108">
        <f t="shared" si="14"/>
        <v>2468689.5714285709</v>
      </c>
      <c r="P31" s="108">
        <f t="shared" si="14"/>
        <v>2468689.5714285709</v>
      </c>
      <c r="Q31" s="108">
        <f t="shared" si="14"/>
        <v>2468689.5714285709</v>
      </c>
      <c r="W31" s="110"/>
    </row>
    <row r="32" spans="1:23">
      <c r="A32" s="3"/>
      <c r="D32" s="33" t="s">
        <v>40</v>
      </c>
      <c r="E32" s="100">
        <v>44600</v>
      </c>
      <c r="F32" s="100">
        <v>42974</v>
      </c>
      <c r="G32" s="100">
        <v>41026</v>
      </c>
      <c r="H32" s="100">
        <v>39661</v>
      </c>
      <c r="I32" s="100">
        <v>40964</v>
      </c>
      <c r="J32" s="100">
        <v>39489</v>
      </c>
      <c r="K32" s="100">
        <v>39241</v>
      </c>
      <c r="L32" s="62">
        <v>39994</v>
      </c>
      <c r="M32">
        <v>40219</v>
      </c>
      <c r="N32">
        <v>38627</v>
      </c>
      <c r="O32">
        <v>41841</v>
      </c>
      <c r="P32" s="157">
        <v>41841</v>
      </c>
      <c r="Q32" s="157"/>
      <c r="R32" s="157"/>
    </row>
    <row r="33" spans="1:23">
      <c r="A33" s="3"/>
      <c r="D33" s="33" t="s">
        <v>41</v>
      </c>
      <c r="E33" s="100">
        <v>19224</v>
      </c>
      <c r="F33" s="100">
        <v>15835</v>
      </c>
      <c r="G33" s="100">
        <v>13580</v>
      </c>
      <c r="H33" s="100">
        <v>12199</v>
      </c>
      <c r="I33" s="100">
        <v>11239</v>
      </c>
      <c r="J33" s="100">
        <v>10665</v>
      </c>
      <c r="K33" s="100">
        <v>9753</v>
      </c>
      <c r="L33" s="62">
        <v>10943</v>
      </c>
      <c r="M33">
        <v>10845</v>
      </c>
      <c r="N33">
        <v>9726</v>
      </c>
      <c r="O33">
        <v>9195</v>
      </c>
      <c r="P33" s="157">
        <v>9195</v>
      </c>
      <c r="Q33" s="157"/>
      <c r="R33" s="157"/>
    </row>
    <row r="34" spans="1:23">
      <c r="A34" s="3"/>
      <c r="D34" s="33" t="s">
        <v>42</v>
      </c>
      <c r="E34" s="4">
        <v>11724.444444444445</v>
      </c>
      <c r="F34" s="4">
        <v>8076.4444444444453</v>
      </c>
      <c r="G34" s="4">
        <v>9628</v>
      </c>
      <c r="H34" s="4">
        <v>11951.111111111111</v>
      </c>
      <c r="I34" s="4">
        <v>12449.777777777777</v>
      </c>
      <c r="J34" s="4">
        <v>12344.888888888889</v>
      </c>
      <c r="K34" s="4">
        <v>4771.5555555555557</v>
      </c>
      <c r="L34" s="99">
        <v>4990.666666666667</v>
      </c>
      <c r="M34" s="4">
        <v>7840.8888888888887</v>
      </c>
      <c r="N34" s="4">
        <v>14001.777777777777</v>
      </c>
      <c r="O34" s="4">
        <v>15795.555555555555</v>
      </c>
      <c r="P34" s="158">
        <v>15795.555555555555</v>
      </c>
      <c r="Q34" s="158">
        <v>17422.666666666668</v>
      </c>
      <c r="R34" s="158">
        <v>18632.444444444445</v>
      </c>
    </row>
    <row r="35" spans="1:23">
      <c r="A35" s="43"/>
      <c r="B35" s="7"/>
      <c r="D35" s="33" t="s">
        <v>122</v>
      </c>
      <c r="E35" s="8">
        <f t="shared" ref="E35:Q37" si="15">E32/E$14*1000</f>
        <v>20.512453924179606</v>
      </c>
      <c r="F35" s="8">
        <f t="shared" si="15"/>
        <v>19.243505529585985</v>
      </c>
      <c r="G35" s="8">
        <f t="shared" si="15"/>
        <v>17.899267181007836</v>
      </c>
      <c r="H35" s="8">
        <f t="shared" si="15"/>
        <v>16.870350053064126</v>
      </c>
      <c r="I35" s="8">
        <f t="shared" si="15"/>
        <v>16.99885456265481</v>
      </c>
      <c r="J35" s="8">
        <f t="shared" si="15"/>
        <v>15.995935842653832</v>
      </c>
      <c r="K35" s="8">
        <f t="shared" si="15"/>
        <v>15.895477687497252</v>
      </c>
      <c r="L35" s="64">
        <f t="shared" si="15"/>
        <v>16.200497811823478</v>
      </c>
      <c r="M35" s="7">
        <f t="shared" si="15"/>
        <v>16.291639283235696</v>
      </c>
      <c r="N35" s="8">
        <f t="shared" si="15"/>
        <v>15.646762738843464</v>
      </c>
      <c r="O35" s="8">
        <f t="shared" si="15"/>
        <v>16.948668023816225</v>
      </c>
      <c r="P35" s="8">
        <f t="shared" si="15"/>
        <v>16.948668023816225</v>
      </c>
      <c r="Q35" s="8">
        <f t="shared" si="15"/>
        <v>0</v>
      </c>
    </row>
    <row r="36" spans="1:23">
      <c r="A36" s="43"/>
      <c r="B36" s="7"/>
      <c r="D36" s="33" t="s">
        <v>45</v>
      </c>
      <c r="E36" s="8">
        <f t="shared" si="15"/>
        <v>8.8415115300096137</v>
      </c>
      <c r="F36" s="8">
        <f t="shared" si="15"/>
        <v>7.0908202648344121</v>
      </c>
      <c r="G36" s="8">
        <f t="shared" si="15"/>
        <v>5.9248293354966712</v>
      </c>
      <c r="H36" s="8">
        <f t="shared" si="15"/>
        <v>5.1890118831428671</v>
      </c>
      <c r="I36" s="8">
        <f t="shared" si="15"/>
        <v>4.6638542727682202</v>
      </c>
      <c r="J36" s="8">
        <f t="shared" si="15"/>
        <v>4.320105744939176</v>
      </c>
      <c r="K36" s="8">
        <f t="shared" si="15"/>
        <v>3.9506789808149811</v>
      </c>
      <c r="L36" s="64">
        <f t="shared" si="15"/>
        <v>4.4327160962840502</v>
      </c>
      <c r="M36" s="7">
        <f t="shared" si="15"/>
        <v>4.3930189220689497</v>
      </c>
      <c r="N36" s="8">
        <f t="shared" si="15"/>
        <v>3.9397420042455149</v>
      </c>
      <c r="O36" s="8">
        <f t="shared" si="15"/>
        <v>3.7246481317126787</v>
      </c>
      <c r="P36" s="8">
        <f t="shared" si="15"/>
        <v>3.7246481317126787</v>
      </c>
      <c r="Q36" s="8">
        <f t="shared" si="15"/>
        <v>0</v>
      </c>
    </row>
    <row r="37" spans="1:23">
      <c r="A37" s="43"/>
      <c r="B37" s="7"/>
      <c r="D37" s="33" t="s">
        <v>108</v>
      </c>
      <c r="E37" s="8">
        <f t="shared" si="15"/>
        <v>5.3923122523154774</v>
      </c>
      <c r="F37" s="8">
        <f t="shared" si="15"/>
        <v>3.6165845238065035</v>
      </c>
      <c r="G37" s="8">
        <f t="shared" si="15"/>
        <v>4.2006080148867415</v>
      </c>
      <c r="H37" s="8">
        <f t="shared" si="15"/>
        <v>5.0835689460051077</v>
      </c>
      <c r="I37" s="8">
        <f t="shared" si="15"/>
        <v>5.1662914212922626</v>
      </c>
      <c r="J37" s="8">
        <f t="shared" si="15"/>
        <v>5.0005837233497124</v>
      </c>
      <c r="K37" s="8">
        <f t="shared" si="15"/>
        <v>1.9328293078154706</v>
      </c>
      <c r="L37" s="7">
        <f t="shared" si="15"/>
        <v>2.0215853481240611</v>
      </c>
      <c r="M37" s="7">
        <f t="shared" si="15"/>
        <v>3.1761340022802282</v>
      </c>
      <c r="N37" s="8">
        <f t="shared" si="15"/>
        <v>5.6717450180158888</v>
      </c>
      <c r="O37" s="8">
        <f t="shared" si="15"/>
        <v>6.3983563338079197</v>
      </c>
      <c r="P37" s="8">
        <f t="shared" si="15"/>
        <v>6.3983563338079197</v>
      </c>
      <c r="Q37" s="8">
        <f t="shared" si="15"/>
        <v>7.0574554485538634</v>
      </c>
    </row>
    <row r="38" spans="1:23">
      <c r="A38" s="43"/>
      <c r="B38" s="7"/>
      <c r="D38" s="33" t="s">
        <v>214</v>
      </c>
      <c r="E38" s="8">
        <f>E34/E32</f>
        <v>0.26287992027902346</v>
      </c>
      <c r="F38" s="8">
        <f t="shared" ref="F38:O38" si="16">F34/F32</f>
        <v>0.18793792629134931</v>
      </c>
      <c r="G38" s="8">
        <f t="shared" si="16"/>
        <v>0.23468044654609271</v>
      </c>
      <c r="H38" s="8">
        <f t="shared" si="16"/>
        <v>0.3013315627722728</v>
      </c>
      <c r="I38" s="8">
        <f t="shared" si="16"/>
        <v>0.30391997309290542</v>
      </c>
      <c r="J38" s="8">
        <f t="shared" si="16"/>
        <v>0.31261589021977992</v>
      </c>
      <c r="K38" s="8">
        <f t="shared" si="16"/>
        <v>0.12159617633484253</v>
      </c>
      <c r="L38" s="7">
        <f t="shared" si="16"/>
        <v>0.12478538447433782</v>
      </c>
      <c r="M38" s="7">
        <f t="shared" si="16"/>
        <v>0.19495484444886468</v>
      </c>
      <c r="N38" s="8">
        <f t="shared" si="16"/>
        <v>0.362486803991451</v>
      </c>
      <c r="O38" s="8">
        <f t="shared" si="16"/>
        <v>0.3775138155291593</v>
      </c>
      <c r="P38" s="8">
        <f>P34/P32</f>
        <v>0.3775138155291593</v>
      </c>
      <c r="Q38" s="8" t="e">
        <f t="shared" ref="Q38" si="17">Q34/Q32</f>
        <v>#DIV/0!</v>
      </c>
    </row>
    <row r="39" spans="1:23">
      <c r="A39" s="43"/>
      <c r="B39" s="7"/>
      <c r="D39" s="33" t="s">
        <v>215</v>
      </c>
      <c r="E39" s="130">
        <f>SUM(E34:F34)/SUM(E32:F32)</f>
        <v>0.22610465308069622</v>
      </c>
      <c r="F39" s="130">
        <f t="shared" ref="F39:Q39" si="18">SUM(F34:G34)/SUM(F32:G32)</f>
        <v>0.21076719576719577</v>
      </c>
      <c r="G39" s="130">
        <f t="shared" si="18"/>
        <v>0.26744222874950252</v>
      </c>
      <c r="H39" s="130">
        <f t="shared" si="18"/>
        <v>0.30264668389319554</v>
      </c>
      <c r="I39" s="130">
        <f t="shared" si="18"/>
        <v>0.30818821755144821</v>
      </c>
      <c r="J39" s="130">
        <f t="shared" si="18"/>
        <v>0.21740688993324583</v>
      </c>
      <c r="K39" s="130">
        <f t="shared" si="18"/>
        <v>0.12320593452668925</v>
      </c>
      <c r="L39" s="130">
        <f t="shared" si="18"/>
        <v>0.15996852823801072</v>
      </c>
      <c r="M39" s="130">
        <f t="shared" si="18"/>
        <v>0.27702948363476476</v>
      </c>
      <c r="N39" s="130">
        <f t="shared" si="18"/>
        <v>0.37030040927242297</v>
      </c>
      <c r="O39" s="130">
        <f t="shared" si="18"/>
        <v>0.3775138155291593</v>
      </c>
      <c r="P39" s="130">
        <f t="shared" si="18"/>
        <v>0.79391559050267013</v>
      </c>
      <c r="Q39" s="130" t="e">
        <f t="shared" si="18"/>
        <v>#DIV/0!</v>
      </c>
    </row>
    <row r="40" spans="1:23">
      <c r="A40" s="43"/>
      <c r="B40" s="7"/>
      <c r="D40" s="49" t="s">
        <v>208</v>
      </c>
      <c r="E40" s="130"/>
      <c r="F40" s="130">
        <f>(E35-F35)/E35</f>
        <v>6.186233979045358E-2</v>
      </c>
      <c r="G40" s="130">
        <f t="shared" ref="G40:K40" si="19">(F35-G35)/F35</f>
        <v>6.9854130605852716E-2</v>
      </c>
      <c r="H40" s="130">
        <f t="shared" si="19"/>
        <v>5.7483757158251235E-2</v>
      </c>
      <c r="I40" s="130">
        <f t="shared" si="19"/>
        <v>-7.6171809824031374E-3</v>
      </c>
      <c r="J40" s="130">
        <f t="shared" si="19"/>
        <v>5.899919411066163E-2</v>
      </c>
      <c r="K40" s="130">
        <f t="shared" si="19"/>
        <v>6.2802299374510344E-3</v>
      </c>
      <c r="L40" s="130">
        <f>(K35-L35)/K35</f>
        <v>-1.9189113427282727E-2</v>
      </c>
      <c r="M40" s="130">
        <f t="shared" ref="M40:Q40" si="20">(L35-M35)/L35</f>
        <v>-5.6258438765814361E-3</v>
      </c>
      <c r="N40" s="130">
        <f t="shared" si="20"/>
        <v>3.9583281533603486E-2</v>
      </c>
      <c r="O40" s="130">
        <f t="shared" si="20"/>
        <v>-8.3206047583296597E-2</v>
      </c>
      <c r="P40" s="130">
        <f t="shared" si="20"/>
        <v>0</v>
      </c>
      <c r="Q40" s="130">
        <f t="shared" si="20"/>
        <v>1</v>
      </c>
    </row>
    <row r="41" spans="1:23" s="9" customFormat="1">
      <c r="A41" s="43"/>
      <c r="B41" s="7"/>
      <c r="D41" s="49" t="s">
        <v>216</v>
      </c>
      <c r="E41" s="130"/>
      <c r="F41" s="130">
        <f>(E35-G35)/E35</f>
        <v>0.12739513043300033</v>
      </c>
      <c r="G41" s="130">
        <f t="shared" ref="G41:P41" si="21">(F35-H35)/F35</f>
        <v>0.12332240988385636</v>
      </c>
      <c r="H41" s="130">
        <f t="shared" si="21"/>
        <v>5.030444035767101E-2</v>
      </c>
      <c r="I41" s="130">
        <f t="shared" si="21"/>
        <v>5.1831420667615341E-2</v>
      </c>
      <c r="J41" s="130">
        <f t="shared" si="21"/>
        <v>6.490889554297341E-2</v>
      </c>
      <c r="K41" s="130">
        <f t="shared" si="21"/>
        <v>-1.2788371445212528E-2</v>
      </c>
      <c r="L41" s="130">
        <f t="shared" si="21"/>
        <v>-2.4922912260136067E-2</v>
      </c>
      <c r="M41" s="130">
        <f t="shared" si="21"/>
        <v>3.4180127019052868E-2</v>
      </c>
      <c r="N41" s="130">
        <f t="shared" si="21"/>
        <v>-4.0329197642905081E-2</v>
      </c>
      <c r="O41" s="130">
        <f t="shared" si="21"/>
        <v>-8.3206047583296597E-2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0.17755573685029721</v>
      </c>
      <c r="G42" s="130">
        <f t="shared" ref="G42:O42" si="22">(F35-I35)/F35</f>
        <v>0.11664459801672465</v>
      </c>
      <c r="H42" s="130">
        <f t="shared" si="22"/>
        <v>0.10633571302704221</v>
      </c>
      <c r="I42" s="130">
        <f t="shared" si="22"/>
        <v>5.7786137365288995E-2</v>
      </c>
      <c r="J42" s="130">
        <f t="shared" si="22"/>
        <v>4.6965326274704441E-2</v>
      </c>
      <c r="K42" s="130">
        <f t="shared" si="22"/>
        <v>-1.848616070298046E-2</v>
      </c>
      <c r="L42" s="130">
        <f t="shared" si="22"/>
        <v>1.564689992609768E-2</v>
      </c>
      <c r="M42" s="130">
        <f t="shared" si="22"/>
        <v>-4.6181927289093296E-2</v>
      </c>
      <c r="N42" s="130">
        <f t="shared" si="22"/>
        <v>-4.0329197642905081E-2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0.17129103004994675</v>
      </c>
      <c r="G43" s="130">
        <f t="shared" ref="G43:N43" si="23">(F35-J35)/F35</f>
        <v>0.16876185484703746</v>
      </c>
      <c r="H43" s="130">
        <f t="shared" si="23"/>
        <v>0.11194813023612062</v>
      </c>
      <c r="I43" s="130">
        <f t="shared" si="23"/>
        <v>3.9705888682433341E-2</v>
      </c>
      <c r="J43" s="130">
        <f t="shared" si="23"/>
        <v>4.1603701991357198E-2</v>
      </c>
      <c r="K43" s="130">
        <f t="shared" si="23"/>
        <v>2.1828863734204534E-2</v>
      </c>
      <c r="L43" s="130">
        <f t="shared" si="23"/>
        <v>-6.6257230957416952E-2</v>
      </c>
      <c r="M43" s="130">
        <f t="shared" si="23"/>
        <v>-4.6181927289093296E-2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0.22884050457922933</v>
      </c>
      <c r="F44" s="130">
        <f t="shared" ref="F44:O44" si="24">SUM(F34:H34)/SUM(F32:H32)</f>
        <v>0.23981332477948225</v>
      </c>
      <c r="G44" s="130">
        <f t="shared" si="24"/>
        <v>0.27972551716705074</v>
      </c>
      <c r="H44" s="130">
        <f t="shared" si="24"/>
        <v>0.30592418683731937</v>
      </c>
      <c r="I44" s="130">
        <f t="shared" si="24"/>
        <v>0.2470150736229236</v>
      </c>
      <c r="J44" s="130">
        <f t="shared" si="24"/>
        <v>0.18620591549401228</v>
      </c>
      <c r="K44" s="130">
        <f t="shared" si="24"/>
        <v>0.14736309467335634</v>
      </c>
      <c r="L44" s="130">
        <f t="shared" si="24"/>
        <v>0.2257937843599237</v>
      </c>
      <c r="M44" s="130">
        <f t="shared" si="24"/>
        <v>0.3118664166167211</v>
      </c>
      <c r="N44" s="130">
        <f t="shared" si="24"/>
        <v>0.37276806194874368</v>
      </c>
      <c r="O44" s="130">
        <f t="shared" si="24"/>
        <v>0.58571470301591477</v>
      </c>
      <c r="P44" s="130"/>
      <c r="Q44" s="130"/>
    </row>
    <row r="45" spans="1:23">
      <c r="A45" s="43"/>
      <c r="B45" s="7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</row>
    <row r="46" spans="1:23" s="108" customFormat="1" ht="10.199999999999999">
      <c r="A46" s="160"/>
      <c r="D46" s="109" t="s">
        <v>28</v>
      </c>
      <c r="E46" s="108">
        <f>E31</f>
        <v>2174288.8571428573</v>
      </c>
      <c r="F46" s="108">
        <f t="shared" ref="F46:Q46" si="25">F31</f>
        <v>2233169</v>
      </c>
      <c r="G46" s="108">
        <f t="shared" si="25"/>
        <v>2292049.1428571427</v>
      </c>
      <c r="H46" s="108">
        <f t="shared" si="25"/>
        <v>2350929.2857142854</v>
      </c>
      <c r="I46" s="108">
        <f t="shared" si="25"/>
        <v>2409809.4285714282</v>
      </c>
      <c r="J46" s="108">
        <f t="shared" si="25"/>
        <v>2468689.5714285709</v>
      </c>
      <c r="K46" s="108">
        <f t="shared" si="25"/>
        <v>2468689.5714285709</v>
      </c>
      <c r="L46" s="110">
        <f t="shared" si="25"/>
        <v>2468689.5714285709</v>
      </c>
      <c r="M46" s="108">
        <f t="shared" si="25"/>
        <v>2468689.5714285709</v>
      </c>
      <c r="N46" s="108">
        <f t="shared" si="25"/>
        <v>2468689.5714285709</v>
      </c>
      <c r="O46" s="108">
        <f t="shared" si="25"/>
        <v>2468689.5714285709</v>
      </c>
      <c r="P46" s="108">
        <f t="shared" si="25"/>
        <v>2468689.5714285709</v>
      </c>
      <c r="Q46" s="108">
        <f t="shared" si="25"/>
        <v>2468689.5714285709</v>
      </c>
      <c r="W46" s="110"/>
    </row>
    <row r="47" spans="1:23" s="7" customFormat="1">
      <c r="A47" s="43"/>
      <c r="D47" s="69" t="s">
        <v>32</v>
      </c>
      <c r="E47" s="7">
        <f t="shared" ref="E47:Q49" si="26">E32+E15</f>
        <v>79162</v>
      </c>
      <c r="F47" s="7">
        <f t="shared" si="26"/>
        <v>77201</v>
      </c>
      <c r="G47" s="7">
        <f t="shared" si="26"/>
        <v>79119</v>
      </c>
      <c r="H47" s="7">
        <f t="shared" si="26"/>
        <v>77665</v>
      </c>
      <c r="I47" s="7">
        <f t="shared" si="26"/>
        <v>79355</v>
      </c>
      <c r="J47" s="7">
        <f t="shared" si="26"/>
        <v>77313</v>
      </c>
      <c r="K47" s="7">
        <f t="shared" si="26"/>
        <v>77585</v>
      </c>
      <c r="L47" s="64">
        <f t="shared" si="26"/>
        <v>75862</v>
      </c>
      <c r="M47" s="7">
        <f t="shared" si="26"/>
        <v>77060</v>
      </c>
      <c r="N47" s="7">
        <f t="shared" si="26"/>
        <v>81334</v>
      </c>
      <c r="O47" s="7">
        <f t="shared" si="26"/>
        <v>84059</v>
      </c>
      <c r="P47" s="7">
        <f t="shared" si="26"/>
        <v>82530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43865</v>
      </c>
      <c r="F48" s="7">
        <f t="shared" si="26"/>
        <v>40092</v>
      </c>
      <c r="G48" s="7">
        <f t="shared" si="26"/>
        <v>39179</v>
      </c>
      <c r="H48" s="7">
        <f t="shared" si="26"/>
        <v>37660</v>
      </c>
      <c r="I48" s="7">
        <f t="shared" si="26"/>
        <v>35443</v>
      </c>
      <c r="J48" s="7">
        <f t="shared" si="26"/>
        <v>34381</v>
      </c>
      <c r="K48" s="7">
        <f t="shared" si="26"/>
        <v>34129</v>
      </c>
      <c r="L48" s="64">
        <f t="shared" si="26"/>
        <v>33225</v>
      </c>
      <c r="M48" s="7">
        <f t="shared" si="26"/>
        <v>35201</v>
      </c>
      <c r="N48" s="7">
        <f t="shared" si="26"/>
        <v>38552</v>
      </c>
      <c r="O48" s="7">
        <f t="shared" si="26"/>
        <v>37492</v>
      </c>
      <c r="P48" s="7">
        <f t="shared" si="26"/>
        <v>33111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17363.333333333336</v>
      </c>
      <c r="F49" s="7">
        <f t="shared" si="26"/>
        <v>22732</v>
      </c>
      <c r="G49" s="7">
        <f t="shared" si="26"/>
        <v>19723.555555555555</v>
      </c>
      <c r="H49" s="7">
        <f t="shared" si="26"/>
        <v>23986.111111111109</v>
      </c>
      <c r="I49" s="7">
        <f t="shared" si="26"/>
        <v>27388.666666666664</v>
      </c>
      <c r="J49" s="7">
        <f t="shared" si="26"/>
        <v>27907.111111111109</v>
      </c>
      <c r="K49" s="7">
        <f t="shared" si="26"/>
        <v>20202.666666666668</v>
      </c>
      <c r="L49" s="64">
        <f t="shared" si="26"/>
        <v>10955.111111111111</v>
      </c>
      <c r="M49" s="7">
        <f t="shared" si="26"/>
        <v>14079.222222222223</v>
      </c>
      <c r="N49" s="7">
        <f t="shared" si="26"/>
        <v>23802.888888888891</v>
      </c>
      <c r="O49" s="7">
        <f t="shared" si="26"/>
        <v>33297.777777777781</v>
      </c>
      <c r="P49" s="7">
        <f t="shared" si="26"/>
        <v>35540</v>
      </c>
      <c r="Q49" s="7">
        <f t="shared" si="26"/>
        <v>39201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36.408225953944083</v>
      </c>
      <c r="F50" s="8">
        <f t="shared" si="27"/>
        <v>34.570155684589928</v>
      </c>
      <c r="G50" s="8">
        <f t="shared" si="27"/>
        <v>34.518893386977993</v>
      </c>
      <c r="H50" s="8">
        <f t="shared" si="27"/>
        <v>33.035872440715693</v>
      </c>
      <c r="I50" s="8">
        <f t="shared" si="27"/>
        <v>32.929989840334741</v>
      </c>
      <c r="J50" s="8">
        <f t="shared" si="27"/>
        <v>31.317424796857242</v>
      </c>
      <c r="K50" s="8">
        <f t="shared" si="27"/>
        <v>31.427604708964456</v>
      </c>
      <c r="L50" s="64">
        <f t="shared" si="27"/>
        <v>30.729663574549999</v>
      </c>
      <c r="M50" s="7">
        <f t="shared" si="27"/>
        <v>31.214941275669279</v>
      </c>
      <c r="N50" s="8">
        <f t="shared" si="27"/>
        <v>32.946224159295163</v>
      </c>
      <c r="O50" s="8">
        <f t="shared" si="27"/>
        <v>34.0500486463987</v>
      </c>
      <c r="P50" s="8">
        <f t="shared" si="27"/>
        <v>33.430691714001888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20.17441236287306</v>
      </c>
      <c r="F51" s="8">
        <f t="shared" si="27"/>
        <v>17.952962807561807</v>
      </c>
      <c r="G51" s="8">
        <f t="shared" si="27"/>
        <v>17.093438036481892</v>
      </c>
      <c r="H51" s="8">
        <f t="shared" si="27"/>
        <v>16.019197271838706</v>
      </c>
      <c r="I51" s="8">
        <f t="shared" si="27"/>
        <v>14.707802027735923</v>
      </c>
      <c r="J51" s="8">
        <f t="shared" si="27"/>
        <v>13.926821904993322</v>
      </c>
      <c r="K51" s="8">
        <f t="shared" si="27"/>
        <v>13.824743457011637</v>
      </c>
      <c r="L51" s="64">
        <f t="shared" si="27"/>
        <v>13.458557278537656</v>
      </c>
      <c r="M51" s="7">
        <f t="shared" si="27"/>
        <v>14.258981934140076</v>
      </c>
      <c r="N51" s="8">
        <f t="shared" si="27"/>
        <v>15.616382248372723</v>
      </c>
      <c r="O51" s="8">
        <f t="shared" si="27"/>
        <v>15.187004649719603</v>
      </c>
      <c r="P51" s="8">
        <f t="shared" si="27"/>
        <v>13.412378933022133</v>
      </c>
      <c r="Q51" s="8">
        <f t="shared" si="27"/>
        <v>0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7.9857528020217936</v>
      </c>
      <c r="F52" s="8">
        <f t="shared" si="27"/>
        <v>10.179256473647987</v>
      </c>
      <c r="G52" s="8">
        <f t="shared" si="27"/>
        <v>8.6052062264988134</v>
      </c>
      <c r="H52" s="8">
        <f t="shared" si="27"/>
        <v>10.202821180911608</v>
      </c>
      <c r="I52" s="8">
        <f t="shared" si="27"/>
        <v>11.365490707247785</v>
      </c>
      <c r="J52" s="8">
        <f t="shared" si="27"/>
        <v>11.304422975693107</v>
      </c>
      <c r="K52" s="8">
        <f t="shared" si="27"/>
        <v>8.1835589620026123</v>
      </c>
      <c r="L52" s="7">
        <f t="shared" si="27"/>
        <v>4.4376219828933996</v>
      </c>
      <c r="M52" s="7">
        <f t="shared" si="27"/>
        <v>5.7031156874353046</v>
      </c>
      <c r="N52" s="8">
        <f t="shared" si="27"/>
        <v>9.6419125208661765</v>
      </c>
      <c r="O52" s="8">
        <f t="shared" si="27"/>
        <v>13.488037606327783</v>
      </c>
      <c r="P52" s="8">
        <f t="shared" si="27"/>
        <v>14.396301751067819</v>
      </c>
      <c r="Q52" s="8">
        <f t="shared" si="27"/>
        <v>15.879274759246188</v>
      </c>
      <c r="W52" s="65"/>
    </row>
    <row r="53" spans="1:23" s="8" customFormat="1">
      <c r="A53" s="7"/>
      <c r="B53" s="7"/>
      <c r="D53" s="33" t="s">
        <v>220</v>
      </c>
      <c r="E53" s="8">
        <f>E49/E47</f>
        <v>0.21933924526077331</v>
      </c>
      <c r="F53" s="8">
        <f t="shared" ref="F53:O53" si="28">F49/F47</f>
        <v>0.29445214440227457</v>
      </c>
      <c r="G53" s="8">
        <f t="shared" si="28"/>
        <v>0.24928974779200389</v>
      </c>
      <c r="H53" s="8">
        <f t="shared" si="28"/>
        <v>0.30884067612323579</v>
      </c>
      <c r="I53" s="8">
        <f t="shared" si="28"/>
        <v>0.3451410329111797</v>
      </c>
      <c r="J53" s="8">
        <f t="shared" si="28"/>
        <v>0.36096272439448879</v>
      </c>
      <c r="K53" s="8">
        <f t="shared" si="28"/>
        <v>0.26039397649889368</v>
      </c>
      <c r="L53" s="7">
        <f t="shared" si="28"/>
        <v>0.14440841410865929</v>
      </c>
      <c r="M53" s="7">
        <f t="shared" si="28"/>
        <v>0.18270467456815756</v>
      </c>
      <c r="N53" s="8">
        <f t="shared" si="28"/>
        <v>0.29265607112510011</v>
      </c>
      <c r="O53" s="8">
        <f t="shared" si="28"/>
        <v>0.39612388652943503</v>
      </c>
      <c r="P53" s="8">
        <f>P49/P47</f>
        <v>0.43063128559311764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0.25642468699969517</v>
      </c>
      <c r="F54" s="130">
        <f t="shared" ref="F54:Q54" si="30">SUM(F49:G49)/SUM(F47:G47)</f>
        <v>0.27159388149664504</v>
      </c>
      <c r="G54" s="130">
        <f t="shared" si="30"/>
        <v>0.27878907711671258</v>
      </c>
      <c r="H54" s="130">
        <f t="shared" si="30"/>
        <v>0.32718620416365923</v>
      </c>
      <c r="I54" s="130">
        <f t="shared" si="30"/>
        <v>0.35294876923033275</v>
      </c>
      <c r="J54" s="130">
        <f t="shared" si="30"/>
        <v>0.31059005137430945</v>
      </c>
      <c r="K54" s="130">
        <f t="shared" si="30"/>
        <v>0.20305237494234349</v>
      </c>
      <c r="L54" s="130">
        <f t="shared" si="30"/>
        <v>0.1637065519240746</v>
      </c>
      <c r="M54" s="130">
        <f t="shared" si="30"/>
        <v>0.23916380109796526</v>
      </c>
      <c r="N54" s="130">
        <f t="shared" si="30"/>
        <v>0.34524234197739123</v>
      </c>
      <c r="O54" s="130">
        <f t="shared" si="30"/>
        <v>0.41321922682636775</v>
      </c>
      <c r="P54" s="130">
        <f t="shared" si="30"/>
        <v>0.90562219798861021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5.0485026973829741E-2</v>
      </c>
      <c r="G55" s="130">
        <f t="shared" ref="G55:K55" si="31">(F50-G50)/F50</f>
        <v>1.4828483296297496E-3</v>
      </c>
      <c r="H55" s="130">
        <f t="shared" si="31"/>
        <v>4.2962586593861068E-2</v>
      </c>
      <c r="I55" s="130">
        <f t="shared" si="31"/>
        <v>3.2050795864695977E-3</v>
      </c>
      <c r="J55" s="130">
        <f t="shared" si="31"/>
        <v>4.8969497145192768E-2</v>
      </c>
      <c r="K55" s="130">
        <f t="shared" si="31"/>
        <v>-3.5181664144451012E-3</v>
      </c>
      <c r="L55" s="130">
        <f>(K50-L50)/K50</f>
        <v>2.2207901011793457E-2</v>
      </c>
      <c r="M55" s="130">
        <f t="shared" ref="M55:Q55" si="32">(L50-M50)/L50</f>
        <v>-1.5791832538029543E-2</v>
      </c>
      <c r="N55" s="130">
        <f t="shared" si="32"/>
        <v>-5.5463275369841726E-2</v>
      </c>
      <c r="O55" s="130">
        <f t="shared" si="32"/>
        <v>-3.3503823739149605E-2</v>
      </c>
      <c r="P55" s="130">
        <f t="shared" si="32"/>
        <v>1.8189604920353562E-2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5.1893013665540035E-2</v>
      </c>
      <c r="G56" s="130">
        <f t="shared" ref="G56:P56" si="33">(F50-H50)/F50</f>
        <v>4.4381727923723538E-2</v>
      </c>
      <c r="H56" s="130">
        <f t="shared" si="33"/>
        <v>4.602996767105675E-2</v>
      </c>
      <c r="I56" s="130">
        <f t="shared" si="33"/>
        <v>5.2017625596002627E-2</v>
      </c>
      <c r="J56" s="130">
        <f t="shared" si="33"/>
        <v>4.5623613570936146E-2</v>
      </c>
      <c r="K56" s="130">
        <f t="shared" si="33"/>
        <v>1.8767865688823372E-2</v>
      </c>
      <c r="L56" s="130">
        <f t="shared" si="33"/>
        <v>6.766771927563294E-3</v>
      </c>
      <c r="M56" s="130">
        <f t="shared" si="33"/>
        <v>-7.2130974664522424E-2</v>
      </c>
      <c r="N56" s="130">
        <f t="shared" si="33"/>
        <v>-9.0825330910978427E-2</v>
      </c>
      <c r="O56" s="130">
        <f t="shared" si="33"/>
        <v>-1.4704797501659744E-2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9.2626142166178926E-2</v>
      </c>
      <c r="G57" s="130">
        <f t="shared" ref="G57:O57" si="34">(F50-I50)/F50</f>
        <v>4.7444560540012566E-2</v>
      </c>
      <c r="H57" s="130">
        <f t="shared" si="34"/>
        <v>9.2745400445788384E-2</v>
      </c>
      <c r="I57" s="130">
        <f t="shared" si="34"/>
        <v>4.8682465844888563E-2</v>
      </c>
      <c r="J57" s="130">
        <f t="shared" si="34"/>
        <v>6.6818309888745944E-2</v>
      </c>
      <c r="K57" s="130">
        <f t="shared" si="34"/>
        <v>3.2724121428479563E-3</v>
      </c>
      <c r="L57" s="130">
        <f t="shared" si="34"/>
        <v>-4.8321196107495072E-2</v>
      </c>
      <c r="M57" s="130">
        <f t="shared" si="34"/>
        <v>-0.10805146186496525</v>
      </c>
      <c r="N57" s="130">
        <f t="shared" si="34"/>
        <v>-7.0983649104593788E-2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9.5534347595218269E-2</v>
      </c>
      <c r="G58" s="130">
        <f t="shared" ref="G58:N58" si="35">(F50-J50)/F50</f>
        <v>9.4090721413286255E-2</v>
      </c>
      <c r="H58" s="130">
        <f t="shared" si="35"/>
        <v>8.9553527784285922E-2</v>
      </c>
      <c r="I58" s="130">
        <f t="shared" si="35"/>
        <v>6.9809231474188715E-2</v>
      </c>
      <c r="J58" s="130">
        <f t="shared" si="35"/>
        <v>5.2081660910953634E-2</v>
      </c>
      <c r="K58" s="130">
        <f t="shared" si="35"/>
        <v>-5.2009364531191378E-2</v>
      </c>
      <c r="L58" s="130">
        <f t="shared" si="35"/>
        <v>-8.3443964683895075E-2</v>
      </c>
      <c r="M58" s="130">
        <f t="shared" si="35"/>
        <v>-8.7896443542221328E-2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0.25402743686943752</v>
      </c>
      <c r="F59" s="130">
        <f t="shared" ref="F59:O59" si="36">SUM(F49:H49)/SUM(F47:H47)</f>
        <v>0.28395694880725969</v>
      </c>
      <c r="G59" s="130">
        <f t="shared" si="36"/>
        <v>0.30108678927806642</v>
      </c>
      <c r="H59" s="130">
        <f t="shared" si="36"/>
        <v>0.3383300213324153</v>
      </c>
      <c r="I59" s="130">
        <f t="shared" si="36"/>
        <v>0.32229446130655504</v>
      </c>
      <c r="J59" s="130">
        <f t="shared" si="36"/>
        <v>0.2559580901754589</v>
      </c>
      <c r="K59" s="130">
        <f t="shared" si="36"/>
        <v>0.1962500054228288</v>
      </c>
      <c r="L59" s="130">
        <f t="shared" si="36"/>
        <v>0.20847799937769887</v>
      </c>
      <c r="M59" s="130">
        <f t="shared" si="36"/>
        <v>0.29358221547635577</v>
      </c>
      <c r="N59" s="130">
        <f t="shared" si="36"/>
        <v>0.37366709287426608</v>
      </c>
      <c r="O59" s="130">
        <f t="shared" si="36"/>
        <v>0.64853488392257463</v>
      </c>
      <c r="P59" s="130"/>
      <c r="Q59" s="130"/>
    </row>
    <row r="60" spans="1:23">
      <c r="A60" s="7"/>
      <c r="B60" s="7"/>
      <c r="L60" s="64"/>
      <c r="M60" s="7"/>
    </row>
    <row r="61" spans="1:23">
      <c r="A61" s="7" t="s">
        <v>136</v>
      </c>
      <c r="B61" s="7"/>
      <c r="L61" s="64"/>
      <c r="M61" s="7"/>
    </row>
    <row r="62" spans="1:23">
      <c r="A62" s="7" t="s">
        <v>117</v>
      </c>
      <c r="B62" s="7"/>
      <c r="L62" s="64"/>
      <c r="M62" s="7"/>
    </row>
    <row r="63" spans="1:23">
      <c r="A63" s="7" t="s">
        <v>135</v>
      </c>
      <c r="B63" s="7"/>
      <c r="L63" s="64"/>
      <c r="M63" s="7"/>
    </row>
    <row r="64" spans="1:23">
      <c r="A64" s="7" t="s">
        <v>137</v>
      </c>
      <c r="B64" s="7"/>
      <c r="L64" s="64"/>
      <c r="M64" s="7"/>
    </row>
    <row r="65" spans="1:13">
      <c r="A65" s="7" t="s">
        <v>205</v>
      </c>
      <c r="B65" s="7"/>
      <c r="L65" s="64"/>
      <c r="M65" s="7"/>
    </row>
    <row r="66" spans="1:13">
      <c r="A66" s="7" t="s">
        <v>206</v>
      </c>
      <c r="B66" s="7"/>
      <c r="L66" s="64"/>
      <c r="M66" s="7"/>
    </row>
    <row r="67" spans="1:13">
      <c r="A67" s="7" t="s">
        <v>207</v>
      </c>
      <c r="B67" s="7"/>
      <c r="L67" s="64"/>
      <c r="M67" s="7"/>
    </row>
  </sheetData>
  <pageMargins left="0.7" right="0.7" top="0.75" bottom="0.75" header="0.3" footer="0.3"/>
  <pageSetup orientation="portrait" r:id="rId1"/>
  <ignoredErrors>
    <ignoredError sqref="B8 M5 M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E9" workbookViewId="0">
      <selection activeCell="A23" sqref="A23:XFD26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 t="str">
        <f>A11</f>
        <v>Santa Clara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Santa Clara</v>
      </c>
      <c r="B2" s="7">
        <f>K13</f>
        <v>2003</v>
      </c>
      <c r="C2" s="8" t="s">
        <v>50</v>
      </c>
      <c r="D2" s="48">
        <f>LOOKUP($B2,$E$13:$Q$13,$E$20:$Q$20)</f>
        <v>1.2429593563660823</v>
      </c>
      <c r="E2" s="9">
        <f>LOOKUP($B2,$E$13:$Q$13,E$21:Q$21)</f>
        <v>0.14852688787185356</v>
      </c>
      <c r="F2" s="9">
        <f>LOOKUP($B2,$E$13:$Q$13,E$22:Q$22)</f>
        <v>7.7604244507547451E-2</v>
      </c>
      <c r="G2" s="9">
        <f>LOOKUP($B2,$E$13:$Q$13,E$23:Q$23)</f>
        <v>-2.6399757907043471E-2</v>
      </c>
      <c r="H2" s="9">
        <f>LOOKUP($B2,$E$13:$Q$13,E$24:Q$24)</f>
        <v>6.325311802433399E-2</v>
      </c>
      <c r="I2" s="9">
        <f>LOOKUP($B2,$E$13:$Q$13,E$25:Q$25)</f>
        <v>3.8762757033975102E-2</v>
      </c>
      <c r="J2" s="9">
        <f>LOOKUP($B2,$E$13:$Q$13,E$26:Q$26)</f>
        <v>5.2666571596859869E-2</v>
      </c>
      <c r="K2" s="9">
        <f>LOOKUP($B2,$E$13:$Q$13,E$27:Q$27)</f>
        <v>5.1934088465481462E-2</v>
      </c>
      <c r="L2" s="64" t="str">
        <f>A2</f>
        <v>Santa Clara</v>
      </c>
      <c r="M2" s="7">
        <f>N13</f>
        <v>2006</v>
      </c>
      <c r="N2" s="8" t="s">
        <v>50</v>
      </c>
      <c r="O2" s="9">
        <f>LOOKUP($M2,$E$13:$Q$13,$E$20:$Q$20)</f>
        <v>0</v>
      </c>
      <c r="P2" s="9">
        <f>LOOKUP($M2,$E$13:$Q$13,E$21:Q$21)</f>
        <v>0</v>
      </c>
      <c r="Q2" s="9">
        <f>LOOKUP($M2,$E$13:$Q$13,E$22:Q$22)</f>
        <v>0</v>
      </c>
      <c r="R2" s="9">
        <f>LOOKUP($M2,$E$13:$Q$13,E$23:Q$23)</f>
        <v>1.4464498399981577E-2</v>
      </c>
      <c r="S2" s="9">
        <f>LOOKUP($M2,$E$13:$Q$13,E$24:Q$24)</f>
        <v>0.17805230456608276</v>
      </c>
      <c r="T2" s="9">
        <f>LOOKUP($M2,$E$13:$Q$13,E$25:Q$25)</f>
        <v>1.4454497983354065E-2</v>
      </c>
      <c r="U2" s="9">
        <f>LOOKUP($M2,$E$13:$Q$13,E$26:Q$26)</f>
        <v>-7.7423045303257457E-2</v>
      </c>
      <c r="V2" s="9">
        <f>LOOKUP($M2,$E$13:$Q$13,E$27:Q$27)</f>
        <v>0</v>
      </c>
      <c r="W2" s="64" t="str">
        <f t="shared" ref="W2:W10" si="0">L2</f>
        <v>Santa Clara</v>
      </c>
      <c r="X2" s="7">
        <f>H13</f>
        <v>2000</v>
      </c>
      <c r="Y2" s="8" t="s">
        <v>50</v>
      </c>
      <c r="Z2" s="9">
        <f>LOOKUP($X2,$E$13:$Q$13,$E$20:$Q$20)</f>
        <v>1.8457959927125838</v>
      </c>
      <c r="AA2" s="9">
        <f>LOOKUP($X2,$E$13:$Q$13,E$21:Q$21)</f>
        <v>0.16475893574887737</v>
      </c>
      <c r="AB2" s="9">
        <f>LOOKUP($X2,$E$13:$Q$13,E$22:Q$22)</f>
        <v>0.20520424219645264</v>
      </c>
      <c r="AC2" s="9">
        <f>LOOKUP($X2,$E$13:$Q$13,$E$23:$Q$23)</f>
        <v>2.116904972986371E-2</v>
      </c>
      <c r="AD2" s="9">
        <f>LOOKUP($X2,$E$13:$Q$13,$E$24:$Q$24)</f>
        <v>0.31134755436186135</v>
      </c>
      <c r="AE2" s="9">
        <f>LOOKUP($X2,$E$13:$Q$13,$E$25:$Q$25)</f>
        <v>0.28762564296759069</v>
      </c>
      <c r="AF2" s="9">
        <f>LOOKUP($X2,$E$13:$Q$13,$E$26:$Q$26)</f>
        <v>0.26881913240274935</v>
      </c>
      <c r="AG2" s="9">
        <f>LOOKUP($X2,$E$13:$Q$13,$E$27:$Q$27)</f>
        <v>0.18938561939553619</v>
      </c>
    </row>
    <row r="3" spans="1:33" s="8" customFormat="1">
      <c r="A3" s="43" t="str">
        <f t="shared" ref="A3:A10" si="1">A2</f>
        <v>Santa Clara</v>
      </c>
      <c r="B3" s="7">
        <f>K13</f>
        <v>2003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0</v>
      </c>
      <c r="G3" s="9">
        <f>LOOKUP($B3,$E$13:$Q$13,$E$40:$Q$40)</f>
        <v>7.8094756019985251E-2</v>
      </c>
      <c r="H3" s="9">
        <f>LOOKUP($B3,$E$13:$Q$13,$E$41:$Q$41)</f>
        <v>0.11592605716834775</v>
      </c>
      <c r="I3" s="9">
        <f>LOOKUP($B3,$E$13:$Q$13,$E$42:$Q$42)</f>
        <v>0.17011592227258432</v>
      </c>
      <c r="J3" s="9">
        <f>LOOKUP($B3,$E$13:$Q$13,$E$43:$Q$43)</f>
        <v>0.11593294463673767</v>
      </c>
      <c r="K3" s="9">
        <f>LOOKUP($B3,$E$13:$Q$13,$E$44:$Q$44)</f>
        <v>0</v>
      </c>
      <c r="L3" s="64" t="str">
        <f t="shared" ref="L3:L10" si="2">A3</f>
        <v>Santa Clara</v>
      </c>
      <c r="M3" s="7">
        <f>M2</f>
        <v>2006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-6.5289814674144936E-2</v>
      </c>
      <c r="S3" s="9">
        <f>LOOKUP($M3,$E$13:$Q$13,$E$41:$Q$41)</f>
        <v>-4.8246496754613774E-2</v>
      </c>
      <c r="T3" s="9">
        <f>LOOKUP($M3,$E$13:$Q$13,$E$42:$Q$42)</f>
        <v>-0.30035356668227703</v>
      </c>
      <c r="U3" s="9">
        <f>LOOKUP($M3,$E$13:$Q$13,$E$43:$Q$43)</f>
        <v>-0.39887879041137642</v>
      </c>
      <c r="V3" s="9">
        <f>LOOKUP($M3,$E$13:$Q$13,$E$44:$Q$44)</f>
        <v>0</v>
      </c>
      <c r="W3" s="64" t="str">
        <f t="shared" si="0"/>
        <v>Santa Clara</v>
      </c>
      <c r="X3" s="7">
        <f>X2</f>
        <v>2000</v>
      </c>
      <c r="Y3" s="8" t="s">
        <v>51</v>
      </c>
      <c r="Z3" s="9">
        <f>LOOKUP($X3,$E$13:$Q$13,$E$37:$Q$37)</f>
        <v>0</v>
      </c>
      <c r="AA3" s="9">
        <f>LOOKUP($X3,$E$13:$Q$13,$E$38:$Q$38)</f>
        <v>0</v>
      </c>
      <c r="AB3" s="9">
        <f>LOOKUP($X3,$E$13:$Q$13,$E$39:$Q$39)</f>
        <v>0</v>
      </c>
      <c r="AC3" s="9">
        <f>LOOKUP($X3,$E$13:$Q$13,$E$40:$Q$40)</f>
        <v>3.4656581343247173E-2</v>
      </c>
      <c r="AD3" s="9">
        <f>LOOKUP($X3,$E$13:$Q$13,$E$41:$Q$41)</f>
        <v>0.30930389727416091</v>
      </c>
      <c r="AE3" s="9">
        <f>LOOKUP($X3,$E$13:$Q$13,$E$42:$Q$42)</f>
        <v>0.35444269989809252</v>
      </c>
      <c r="AF3" s="9">
        <f>LOOKUP($X3,$E$13:$Q$13,$E$43:$Q$43)</f>
        <v>0.40485733974647137</v>
      </c>
      <c r="AG3" s="9">
        <f>LOOKUP($X3,$E$13:$Q$13,$E$44:$Q$44)</f>
        <v>0</v>
      </c>
    </row>
    <row r="4" spans="1:33" s="8" customFormat="1">
      <c r="A4" s="43" t="str">
        <f t="shared" si="1"/>
        <v>Santa Clara</v>
      </c>
      <c r="B4" s="7">
        <f>K13</f>
        <v>2003</v>
      </c>
      <c r="C4" s="8" t="s">
        <v>30</v>
      </c>
      <c r="D4" s="48">
        <f>LOOKUP($B4,$E$13:$Q$13,$E$52:$Q$52)</f>
        <v>1.2429593563660823</v>
      </c>
      <c r="E4" s="9">
        <f>LOOKUP($B4,$E$13:$Q$13,$E$53:$Q$53)</f>
        <v>9.5218447714665561E-2</v>
      </c>
      <c r="F4" s="9">
        <f>LOOKUP($B4,$E$13:$Q$13,$E$54:$Q$54)</f>
        <v>4.9322029873429749E-2</v>
      </c>
      <c r="G4" s="9">
        <f>LOOKUP($B4,$E$13:$Q$13,$E$55:$Q$55)</f>
        <v>1.3723552769384207E-2</v>
      </c>
      <c r="H4" s="9">
        <f>LOOKUP($B4,$E$13:$Q$13,$E$56:$Q$56)</f>
        <v>8.3478224798759521E-2</v>
      </c>
      <c r="I4" s="9">
        <f>LOOKUP($B4,$E$13:$Q$13,$E$57:$Q$57)</f>
        <v>8.9199125979442337E-2</v>
      </c>
      <c r="J4" s="9">
        <f>LOOKUP($B4,$E$13:$Q$13,$E$58:$Q$58)</f>
        <v>7.695929516149079E-2</v>
      </c>
      <c r="K4" s="9">
        <f>LOOKUP($B4,$E$13:$Q$13,$E$59:$Q$59)</f>
        <v>3.3253814502313517E-2</v>
      </c>
      <c r="L4" s="64" t="str">
        <f t="shared" si="2"/>
        <v>Santa Clara</v>
      </c>
      <c r="M4" s="7">
        <f>M3</f>
        <v>2006</v>
      </c>
      <c r="N4" s="8" t="s">
        <v>30</v>
      </c>
      <c r="O4" s="9">
        <f>LOOKUP($M4,$E$13:$Q$13,$E$52:$Q$52)</f>
        <v>0</v>
      </c>
      <c r="P4" s="9">
        <f>LOOKUP($M4,$E$13:$Q$13,$E$53:$Q$53)</f>
        <v>0</v>
      </c>
      <c r="Q4" s="9">
        <f>LOOKUP($M4,$E$13:$Q$13,$E$54:$Q$54)</f>
        <v>0</v>
      </c>
      <c r="R4" s="9">
        <f>LOOKUP(M4,$E$13:$Q$13,$E$55:$Q$55)</f>
        <v>-1.3438536530955602E-2</v>
      </c>
      <c r="S4" s="9">
        <f>LOOKUP(M4,$E$13:$Q$13,$E$56:$Q$56)</f>
        <v>9.8878864100089114E-2</v>
      </c>
      <c r="T4" s="9">
        <f>LOOKUP(M4,$E$13:$Q$13,$E$57:$Q$57)</f>
        <v>-9.5685005277636098E-2</v>
      </c>
      <c r="U4" s="9">
        <f>LOOKUP(M4,$E$13:$Q$13,$E$58:$Q$58)</f>
        <v>-0.18988832196065381</v>
      </c>
      <c r="V4" s="9">
        <f>LOOKUP(M4,$E$13:$Q$13,$E$59:$Q$59)</f>
        <v>0</v>
      </c>
      <c r="W4" s="64" t="str">
        <f t="shared" si="0"/>
        <v>Santa Clara</v>
      </c>
      <c r="X4" s="7">
        <f>X3</f>
        <v>2000</v>
      </c>
      <c r="Y4" s="8" t="s">
        <v>30</v>
      </c>
      <c r="Z4" s="9">
        <f>LOOKUP($X4,$E$13:$Q$13,$E$52:$Q$52)</f>
        <v>1.8457959927125838</v>
      </c>
      <c r="AA4" s="9">
        <f>LOOKUP(X4,$E$13:$Q$13,$E$53:$Q$53)</f>
        <v>9.8167306847599473E-2</v>
      </c>
      <c r="AB4" s="9">
        <f>LOOKUP($X4,$E$13:$Q$13,$E$54:$Q$54)</f>
        <v>0.12191935643581256</v>
      </c>
      <c r="AC4" s="9">
        <f>LOOKUP($X4,$E$13:$Q$13,$E$55:$Q$55)</f>
        <v>2.6665513971721459E-2</v>
      </c>
      <c r="AD4" s="9">
        <f>LOOKUP($X4,$E$13:$Q$13,$E$56:$Q$56)</f>
        <v>0.31051471938307124</v>
      </c>
      <c r="AE4" s="9">
        <f>LOOKUP($X4,$E$13:$Q$13,$E$57:$Q$57)</f>
        <v>0.3148550556349356</v>
      </c>
      <c r="AF4" s="9">
        <f>LOOKUP($X4,$E$13:$Q$13,$E$58:$Q$58)</f>
        <v>0.32425767843360637</v>
      </c>
      <c r="AG4" s="9">
        <f>LOOKUP($X4,$E$13:$Q$13,$E$59:$Q$59)</f>
        <v>0.11372382499373479</v>
      </c>
    </row>
    <row r="5" spans="1:33" s="8" customFormat="1">
      <c r="A5" s="43" t="str">
        <f t="shared" si="1"/>
        <v>Santa Clara</v>
      </c>
      <c r="B5" s="7">
        <f>L13</f>
        <v>2004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</v>
      </c>
      <c r="G5" s="9">
        <f>LOOKUP($B5,$E$13:$Q$13,E$23:Q$23)</f>
        <v>8.7346937916461323E-2</v>
      </c>
      <c r="H5" s="9">
        <f>LOOKUP($B5,$E$13:$Q$13,E$24:Q$24)</f>
        <v>6.3486487052464846E-2</v>
      </c>
      <c r="I5" s="9">
        <f>LOOKUP($B5,$E$13:$Q$13,E$25:Q$25)</f>
        <v>7.7032685262055603E-2</v>
      </c>
      <c r="J5" s="9">
        <f>LOOKUP($B5,$E$13:$Q$13,E$26:Q$26)</f>
        <v>0.23023487629005146</v>
      </c>
      <c r="K5" s="9">
        <f>LOOKUP($B5,$E$13:$Q$13,F$27:R$27)</f>
        <v>0</v>
      </c>
      <c r="L5" s="64" t="str">
        <f t="shared" si="2"/>
        <v>Santa Clara</v>
      </c>
      <c r="M5" s="7">
        <f>F13</f>
        <v>1998</v>
      </c>
      <c r="N5" s="8" t="str">
        <f t="shared" ref="N5:N10" si="4">N2</f>
        <v>cat</v>
      </c>
      <c r="O5" s="9">
        <f>LOOKUP($M5,$E$13:$Q$13,$E$20:$Q$20)</f>
        <v>1.4497160072238033</v>
      </c>
      <c r="P5" s="9">
        <f ca="1">LOOKUP($M5,$E$13:$Q$13,E$21:Y$21)</f>
        <v>0.11527135925890997</v>
      </c>
      <c r="Q5" s="9">
        <f>LOOKUP($M5,$E$13:$Q$13,E$22:Q$22)</f>
        <v>0.12449454902680433</v>
      </c>
      <c r="R5" s="9">
        <f>LOOKUP($M5,$E$13:$Q$13,E$23:Q$23)</f>
        <v>-5.1586318501946705E-2</v>
      </c>
      <c r="S5" s="9">
        <f>LOOKUP($M5,$E$13:$Q$13,E$24:Q$24)</f>
        <v>4.3003311749295677E-2</v>
      </c>
      <c r="T5" s="9">
        <f>LOOKUP($M5,$E$13:$Q$13,E$25:Q$25)</f>
        <v>6.3262022234189724E-2</v>
      </c>
      <c r="U5" s="9">
        <f>LOOKUP($M5,$E$13:$Q$13,E$26:Q$26)</f>
        <v>0.34096189016855316</v>
      </c>
      <c r="V5" s="9">
        <f>LOOKUP($M5,$E$13:$Q$13,E$27:Q$27)</f>
        <v>0.1372868908062409</v>
      </c>
      <c r="W5" s="64" t="str">
        <f t="shared" si="0"/>
        <v>Santa Clara</v>
      </c>
      <c r="X5" s="7">
        <f>I13</f>
        <v>2001</v>
      </c>
      <c r="Y5" s="8" t="str">
        <f t="shared" ref="Y5:Y10" si="5">Y2</f>
        <v>cat</v>
      </c>
      <c r="Z5" s="9">
        <f>LOOKUP($X5,$E$13:$Q$13,$E$20:$Q$20)</f>
        <v>2.0690323785832687</v>
      </c>
      <c r="AA5" s="9">
        <f>LOOKUP($X5,$E$13:$Q$13,E$21:Q$21)</f>
        <v>0.26250656266406658</v>
      </c>
      <c r="AB5" s="9">
        <f>LOOKUP($X5,$E$13:$Q$13,E$22:Q$22)</f>
        <v>0.20662060278235742</v>
      </c>
      <c r="AC5" s="9">
        <f>LOOKUP($X5,$E$13:$Q$13,$E$23:$Q$23)</f>
        <v>0.29645415743332865</v>
      </c>
      <c r="AD5" s="9">
        <f>LOOKUP($X5,$E$13:$Q$13,$E$24:$Q$24)</f>
        <v>0.27221921534478521</v>
      </c>
      <c r="AE5" s="9">
        <f>LOOKUP($X5,$E$13:$Q$13,$E$25:$Q$25)</f>
        <v>0.25300597882048942</v>
      </c>
      <c r="AF5" s="9">
        <f>LOOKUP($X5,$E$13:$Q$13,$E$26:$Q$26)</f>
        <v>0.3182536192124239</v>
      </c>
      <c r="AG5" s="9">
        <f>LOOKUP($X5,$E$13:$Q$13,$E$27:$Q$27)</f>
        <v>0.18679454796158682</v>
      </c>
    </row>
    <row r="6" spans="1:33" s="8" customFormat="1">
      <c r="A6" s="43" t="str">
        <f t="shared" si="1"/>
        <v>Santa Clara</v>
      </c>
      <c r="B6" s="7">
        <f>B5</f>
        <v>2004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>
        <f>LOOKUP($B6,$E$13:$Q$13,$E$40:$Q$40)</f>
        <v>4.1035997349400714E-2</v>
      </c>
      <c r="H6" s="9">
        <f>LOOKUP($B6,$E$13:$Q$13,$E$41:$Q$41)</f>
        <v>9.9816295496193017E-2</v>
      </c>
      <c r="I6" s="9">
        <f>LOOKUP($B6,$E$13:$Q$13,$E$42:$Q$42)</f>
        <v>4.1043468256454219E-2</v>
      </c>
      <c r="J6" s="9">
        <f>LOOKUP($B6,$E$13:$Q$13,$E$43:$Q$43)</f>
        <v>5.6385585318293893E-2</v>
      </c>
      <c r="K6" s="9">
        <f>LOOKUP($B6,$E$13:$Q$13,$E$44:$Q$44)</f>
        <v>0</v>
      </c>
      <c r="L6" s="64" t="str">
        <f t="shared" si="2"/>
        <v>Santa Clara</v>
      </c>
      <c r="M6" s="7">
        <f>M5</f>
        <v>1998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-9.4960063287568997E-3</v>
      </c>
      <c r="S6" s="9">
        <f>LOOKUP($M6,$E$13:$Q$13,$E$41:$Q$41)</f>
        <v>1.0918003565062218E-2</v>
      </c>
      <c r="T6" s="9">
        <f>LOOKUP($M6,$E$13:$Q$13,$E$42:$Q$42)</f>
        <v>4.5196204229650948E-2</v>
      </c>
      <c r="U6" s="9">
        <f>LOOKUP($M6,$E$13:$Q$13,$E$43:$Q$43)</f>
        <v>0.31684491978609619</v>
      </c>
      <c r="V6" s="9">
        <f>LOOKUP($M6,$E$13:$Q$13,$E$44:$Q$44)</f>
        <v>0</v>
      </c>
      <c r="W6" s="64" t="str">
        <f t="shared" si="0"/>
        <v>Santa Clara</v>
      </c>
      <c r="X6" s="7">
        <f>X5</f>
        <v>2001</v>
      </c>
      <c r="Y6" s="8" t="str">
        <f t="shared" si="5"/>
        <v>dog</v>
      </c>
      <c r="Z6" s="9">
        <f>LOOKUP($X6,$E$13:$Q$13,$E$37:$Q$37)</f>
        <v>0</v>
      </c>
      <c r="AA6" s="9">
        <f>LOOKUP($X6,$E$13:$Q$13,$E$38:$Q$38)</f>
        <v>0</v>
      </c>
      <c r="AB6" s="9">
        <f>LOOKUP($X6,$E$13:$Q$13,$E$39:$Q$39)</f>
        <v>0</v>
      </c>
      <c r="AC6" s="9">
        <f>LOOKUP($X6,$E$13:$Q$13,$E$40:$Q$40)</f>
        <v>0.28450736869691146</v>
      </c>
      <c r="AD6" s="9">
        <f>LOOKUP($X6,$E$13:$Q$13,$E$41:$Q$41)</f>
        <v>0.33126668952673688</v>
      </c>
      <c r="AE6" s="9">
        <f>LOOKUP($X6,$E$13:$Q$13,$E$42:$Q$42)</f>
        <v>0.38349125425058345</v>
      </c>
      <c r="AF6" s="9">
        <f>LOOKUP($X6,$E$13:$Q$13,$E$43:$Q$43)</f>
        <v>0.40879030550703882</v>
      </c>
      <c r="AG6" s="9">
        <f>LOOKUP($X6,$E$13:$Q$13,$E$44:$Q$44)</f>
        <v>0</v>
      </c>
    </row>
    <row r="7" spans="1:33" s="8" customFormat="1">
      <c r="A7" s="43" t="str">
        <f t="shared" si="1"/>
        <v>Santa Clara</v>
      </c>
      <c r="B7" s="7">
        <f>B6</f>
        <v>2004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>
        <f>LOOKUP($B7,$E$13:$Q$13,$E$55:$Q$55)</f>
        <v>7.0725274060067803E-2</v>
      </c>
      <c r="H7" s="9">
        <f>LOOKUP($B7,$E$13:$Q$13,$E$56:$Q$56)</f>
        <v>7.6525778773271352E-2</v>
      </c>
      <c r="I7" s="9">
        <f>LOOKUP($B7,$E$13:$Q$13,$E$57:$Q$57)</f>
        <v>6.4115636715920174E-2</v>
      </c>
      <c r="J7" s="9">
        <f>LOOKUP($B7,$E$13:$Q$13,$E$58:$Q$58)</f>
        <v>0.16783786079388469</v>
      </c>
      <c r="K7" s="9">
        <f>LOOKUP($B7,$E$13:$Q$13,$E$59:$Q$59)</f>
        <v>0</v>
      </c>
      <c r="L7" s="64" t="str">
        <f t="shared" si="2"/>
        <v>Santa Clara</v>
      </c>
      <c r="M7" s="7">
        <f>M6</f>
        <v>1998</v>
      </c>
      <c r="N7" s="8" t="str">
        <f t="shared" si="4"/>
        <v>total</v>
      </c>
      <c r="O7" s="9">
        <f>LOOKUP($M7,$E$13:$Q$13,$E$52:$Q$52)</f>
        <v>1.4497160072238033</v>
      </c>
      <c r="P7" s="9">
        <f>LOOKUP($M7,$E$13:$Q$13,$E$53:$Q$53)</f>
        <v>7.0335628832492517E-2</v>
      </c>
      <c r="Q7" s="9">
        <f>LOOKUP($M7,$E$13:$Q$13,$E$54:$Q$54)</f>
        <v>7.4895752318934208E-2</v>
      </c>
      <c r="R7" s="9">
        <f>LOOKUP($M7,$E$13:$Q$13,$E$55:$Q$55)</f>
        <v>-3.4767681816983635E-2</v>
      </c>
      <c r="S7" s="9">
        <f>LOOKUP($M7,$E$13:$Q$13,$E$56:$Q$56)</f>
        <v>3.018251966167074E-2</v>
      </c>
      <c r="T7" s="9">
        <f>LOOKUP($M7,$E$13:$Q$13,$E$57:$Q$57)</f>
        <v>5.6043201233652161E-2</v>
      </c>
      <c r="U7" s="9">
        <f>LOOKUP($M7,$E$13:$Q$13,$E$58:$Q$58)</f>
        <v>0.33132512242172424</v>
      </c>
      <c r="V7" s="9">
        <f>LOOKUP($M7,$E$13:$Q$13,$E$59:$Q$59)</f>
        <v>8.2338067570475557E-2</v>
      </c>
      <c r="W7" s="64" t="str">
        <f t="shared" si="0"/>
        <v>Santa Clara</v>
      </c>
      <c r="X7" s="7">
        <f>X6</f>
        <v>2001</v>
      </c>
      <c r="Y7" s="8" t="str">
        <f t="shared" si="5"/>
        <v>total</v>
      </c>
      <c r="Z7" s="9">
        <f>LOOKUP($X7,$E$13:$Q$13,$E$52:$Q$52)</f>
        <v>2.0690323785832687</v>
      </c>
      <c r="AA7" s="9">
        <f>LOOKUP($X7,$E$13:$Q$13,$E$53:$Q$53)</f>
        <v>0.15534152944831564</v>
      </c>
      <c r="AB7" s="9">
        <f>LOOKUP($X7,$E$13:$Q$13,$E$54:$Q$54)</f>
        <v>0.12475672773639353</v>
      </c>
      <c r="AC7" s="9">
        <f>LOOKUP($X7,$E$13:$Q$13,$E$55:$Q$55)</f>
        <v>0.29162555060553252</v>
      </c>
      <c r="AD7" s="9">
        <f>LOOKUP($X7,$E$13:$Q$13,$E$56:$Q$56)</f>
        <v>0.29608479489839146</v>
      </c>
      <c r="AE7" s="9">
        <f>LOOKUP($X7,$E$13:$Q$13,$E$57:$Q$57)</f>
        <v>0.30574501236077528</v>
      </c>
      <c r="AF7" s="9">
        <f>LOOKUP($X7,$E$13:$Q$13,$E$58:$Q$58)</f>
        <v>0.35484638662912843</v>
      </c>
      <c r="AG7" s="9">
        <f>LOOKUP($X7,$E$13:$Q$13,$E$59:$Q$59)</f>
        <v>0.11507005833182994</v>
      </c>
    </row>
    <row r="8" spans="1:33" s="8" customFormat="1">
      <c r="A8" s="43" t="str">
        <f t="shared" si="1"/>
        <v>Santa Clara</v>
      </c>
      <c r="B8" s="7">
        <f>M13</f>
        <v>2005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0</v>
      </c>
      <c r="G8" s="9">
        <f>LOOKUP($B8,$E$13:$Q$13,E$23:Q$23)</f>
        <v>-2.6144053918500346E-2</v>
      </c>
      <c r="H8" s="9">
        <f>LOOKUP($B8,$E$13:$Q$13,E$24:Q$24)</f>
        <v>-1.1301394892445587E-2</v>
      </c>
      <c r="I8" s="9">
        <f>LOOKUP($B8,$E$13:$Q$13,E$25:Q$25)</f>
        <v>0.15656325969847132</v>
      </c>
      <c r="J8" s="9">
        <f>LOOKUP($B8,$E$13:$Q$13,E$26:Q$26)</f>
        <v>-1.1311656760504617E-2</v>
      </c>
      <c r="K8" s="9">
        <f>LOOKUP($B8,$E$13:$Q$13,E$27:Q$27)</f>
        <v>0</v>
      </c>
      <c r="L8" s="64" t="str">
        <f t="shared" si="2"/>
        <v>Santa Clara</v>
      </c>
      <c r="M8" s="7">
        <f>G13</f>
        <v>1999</v>
      </c>
      <c r="N8" s="8" t="str">
        <f t="shared" si="4"/>
        <v>cat</v>
      </c>
      <c r="O8" s="9">
        <f>LOOKUP($M8,$E$13:$Q$13,$E$20:$Q$20)</f>
        <v>1.540498604837236</v>
      </c>
      <c r="P8" s="9">
        <f>LOOKUP($M8,$E$13:$Q$13,E$21:Q$21)</f>
        <v>0.13459665956954323</v>
      </c>
      <c r="Q8" s="9">
        <f>LOOKUP($M8,$E$13:$Q$13,E$22:Q$22)</f>
        <v>0.14949209751960002</v>
      </c>
      <c r="R8" s="9">
        <f>LOOKUP($M8,$E$13:$Q$13,E$23:Q$23)</f>
        <v>8.9949468328944682E-2</v>
      </c>
      <c r="S8" s="9">
        <f>LOOKUP($M8,$E$13:$Q$13,E$24:Q$24)</f>
        <v>0.10921437329057815</v>
      </c>
      <c r="T8" s="9">
        <f>LOOKUP($M8,$E$13:$Q$13,E$25:Q$25)</f>
        <v>0.37329147571043941</v>
      </c>
      <c r="U8" s="9">
        <f>LOOKUP($M8,$E$13:$Q$13,E$26:Q$26)</f>
        <v>0.35170333763382972</v>
      </c>
      <c r="V8" s="9">
        <f>LOOKUP($M8,$E$13:$Q$13,E$27:Q$27)</f>
        <v>0.178703129307968</v>
      </c>
      <c r="W8" s="64" t="str">
        <f t="shared" si="0"/>
        <v>Santa Clara</v>
      </c>
      <c r="X8" s="7">
        <f>J13</f>
        <v>2002</v>
      </c>
      <c r="Y8" s="8" t="str">
        <f t="shared" si="5"/>
        <v>cat</v>
      </c>
      <c r="Z8" s="9">
        <f>LOOKUP($X8,$E$13:$Q$13,$E$20:$Q$20)</f>
        <v>1.2398489974952305</v>
      </c>
      <c r="AA8" s="9">
        <f>LOOKUP($X8,$E$13:$Q$13,E$21:Q$21)</f>
        <v>0.15206647874949666</v>
      </c>
      <c r="AB8" s="9">
        <f>LOOKUP($X8,$E$13:$Q$13,E$22:Q$22)</f>
        <v>0.15027584335714933</v>
      </c>
      <c r="AC8" s="9">
        <f>LOOKUP($X8,$E$13:$Q$13,$E$23:$Q$23)</f>
        <v>-3.4446855659227074E-2</v>
      </c>
      <c r="AD8" s="9">
        <f>LOOKUP($X8,$E$13:$Q$13,$E$24:$Q$24)</f>
        <v>-6.1756002216333011E-2</v>
      </c>
      <c r="AE8" s="9">
        <f>LOOKUP($X8,$E$13:$Q$13,$E$25:$Q$25)</f>
        <v>3.0985133391687205E-2</v>
      </c>
      <c r="AF8" s="9">
        <f>LOOKUP($X8,$E$13:$Q$13,$E$26:$Q$26)</f>
        <v>5.6511564712510573E-3</v>
      </c>
      <c r="AG8" s="9">
        <f>LOOKUP($X8,$E$13:$Q$13,$E$27:$Q$27)</f>
        <v>0.10276454944647165</v>
      </c>
    </row>
    <row r="9" spans="1:33" s="8" customFormat="1">
      <c r="A9" s="43" t="str">
        <f t="shared" si="1"/>
        <v>Santa Clara</v>
      </c>
      <c r="B9" s="7">
        <f>B8</f>
        <v>2005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>
        <f>LOOKUP($B9,$E$13:$Q$13,$E$40:$Q$40)</f>
        <v>6.1295625262598144E-2</v>
      </c>
      <c r="H9" s="9">
        <f>LOOKUP($B9,$E$13:$Q$13,$E$41:$Q$41)</f>
        <v>7.7906021840822383E-6</v>
      </c>
      <c r="I9" s="9">
        <f>LOOKUP($B9,$E$13:$Q$13,$E$42:$Q$42)</f>
        <v>1.6006427693288333E-2</v>
      </c>
      <c r="J9" s="9">
        <f>LOOKUP($B9,$E$13:$Q$13,$E$43:$Q$43)</f>
        <v>-0.22064758175003724</v>
      </c>
      <c r="K9" s="9">
        <f>LOOKUP($B9,$E$13:$Q$13,$E$44:$Q$44)</f>
        <v>0</v>
      </c>
      <c r="L9" s="64" t="str">
        <f t="shared" si="2"/>
        <v>Santa Clara</v>
      </c>
      <c r="M9" s="7">
        <f>M8</f>
        <v>1999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2.0221981826415467E-2</v>
      </c>
      <c r="S9" s="9">
        <f>LOOKUP($M9,$E$13:$Q$13,$E$41:$Q$41)</f>
        <v>5.4177738411573813E-2</v>
      </c>
      <c r="T9" s="9">
        <f>LOOKUP($M9,$E$13:$Q$13,$E$42:$Q$42)</f>
        <v>0.32327114131105883</v>
      </c>
      <c r="U9" s="9">
        <f>LOOKUP($M9,$E$13:$Q$13,$E$43:$Q$43)</f>
        <v>0.36749714788866311</v>
      </c>
      <c r="V9" s="9">
        <f>LOOKUP($M9,$E$13:$Q$13,$E$44:$Q$44)</f>
        <v>0</v>
      </c>
      <c r="W9" s="64" t="str">
        <f t="shared" si="0"/>
        <v>Santa Clara</v>
      </c>
      <c r="X9" s="7">
        <f>X8</f>
        <v>2002</v>
      </c>
      <c r="Y9" s="8" t="str">
        <f t="shared" si="5"/>
        <v>dog</v>
      </c>
      <c r="Z9" s="9">
        <f>LOOKUP($X9,$E$13:$Q$13,$E$37:$Q$37)</f>
        <v>0</v>
      </c>
      <c r="AA9" s="9">
        <f>LOOKUP($X9,$E$13:$Q$13,$E$38:$Q$38)</f>
        <v>0</v>
      </c>
      <c r="AB9" s="9">
        <f>LOOKUP($X9,$E$13:$Q$13,$E$39:$Q$39)</f>
        <v>0</v>
      </c>
      <c r="AC9" s="9">
        <f>LOOKUP($X9,$E$13:$Q$13,$E$40:$Q$40)</f>
        <v>6.5352623890291034E-2</v>
      </c>
      <c r="AD9" s="9">
        <f>LOOKUP($X9,$E$13:$Q$13,$E$41:$Q$41)</f>
        <v>0.13834368269229816</v>
      </c>
      <c r="AE9" s="9">
        <f>LOOKUP($X9,$E$13:$Q$13,$E$42:$Q$42)</f>
        <v>0.17370260904543139</v>
      </c>
      <c r="AF9" s="9">
        <f>LOOKUP($X9,$E$13:$Q$13,$E$43:$Q$43)</f>
        <v>0.22435102427684517</v>
      </c>
      <c r="AG9" s="9">
        <f>LOOKUP($X9,$E$13:$Q$13,$E$44:$Q$44)</f>
        <v>0</v>
      </c>
    </row>
    <row r="10" spans="1:33" s="8" customFormat="1">
      <c r="A10" s="43" t="str">
        <f t="shared" si="1"/>
        <v>Santa Clara</v>
      </c>
      <c r="B10" s="7">
        <f>B9</f>
        <v>2005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0</v>
      </c>
      <c r="G10" s="9">
        <f>LOOKUP($B10,$E$13:$Q$13,$E$55:$Q$55)</f>
        <v>6.241969733263227E-3</v>
      </c>
      <c r="H10" s="9">
        <f>LOOKUP($B10,$E$13:$Q$13,$E$56:$Q$56)</f>
        <v>-7.1126838594067964E-3</v>
      </c>
      <c r="I10" s="9">
        <f>LOOKUP($B10,$E$13:$Q$13,$E$57:$Q$57)</f>
        <v>0.10450363495638014</v>
      </c>
      <c r="J10" s="9">
        <f>LOOKUP($B10,$E$13:$Q$13,$E$58:$Q$58)</f>
        <v>-8.8845772637502735E-2</v>
      </c>
      <c r="K10" s="9">
        <f>LOOKUP($B10,$E$13:$Q$13,$E$59:$Q$59)</f>
        <v>0</v>
      </c>
      <c r="L10" s="64" t="str">
        <f t="shared" si="2"/>
        <v>Santa Clara</v>
      </c>
      <c r="M10" s="7">
        <f>M9</f>
        <v>1999</v>
      </c>
      <c r="N10" s="8" t="str">
        <f t="shared" si="4"/>
        <v>total</v>
      </c>
      <c r="O10" s="9">
        <f>LOOKUP($M10,$E$13:$Q$13,$E$52:$Q$52)</f>
        <v>1.540498604837236</v>
      </c>
      <c r="P10" s="9">
        <f>LOOKUP($M10,$E$13:$Q$13,$E$53:$Q$53)</f>
        <v>7.9745575797965804E-2</v>
      </c>
      <c r="Q10" s="9">
        <f>LOOKUP($M10,$E$13:$Q$13,$E$54:$Q$54)</f>
        <v>8.8817095185334732E-2</v>
      </c>
      <c r="R10" s="9">
        <f>LOOKUP($M10,$E$13:$Q$13,$E$55:$Q$55)</f>
        <v>6.2767906864472339E-2</v>
      </c>
      <c r="S10" s="9">
        <f>LOOKUP($M10,$E$13:$Q$13,$E$56:$Q$56)</f>
        <v>8.7759682338723499E-2</v>
      </c>
      <c r="T10" s="9">
        <f>LOOKUP($M10,$E$13:$Q$13,$E$57:$Q$57)</f>
        <v>0.35379226726125917</v>
      </c>
      <c r="U10" s="9">
        <f>LOOKUP($M10,$E$13:$Q$13,$E$58:$Q$58)</f>
        <v>0.35786016969150602</v>
      </c>
      <c r="V10" s="9">
        <f>LOOKUP($M10,$E$13:$Q$13,$E$59:$Q$59)</f>
        <v>0.1060626399068289</v>
      </c>
      <c r="W10" s="64" t="str">
        <f t="shared" si="0"/>
        <v>Santa Clara</v>
      </c>
      <c r="X10" s="7">
        <f>X9</f>
        <v>2002</v>
      </c>
      <c r="Y10" s="8" t="str">
        <f t="shared" si="5"/>
        <v>total</v>
      </c>
      <c r="Z10" s="9">
        <f>LOOKUP($X10,$E$13:$Q$13,$E$52:$Q$52)</f>
        <v>1.2398489974952305</v>
      </c>
      <c r="AA10" s="9">
        <f>LOOKUP($X10,$E$13:$Q$13,$E$53:$Q$53)</f>
        <v>9.3676709363160748E-2</v>
      </c>
      <c r="AB10" s="9">
        <f>LOOKUP($X10,$E$13:$Q$13,$E$54:$Q$54)</f>
        <v>9.4441286802318974E-2</v>
      </c>
      <c r="AC10" s="9">
        <f>LOOKUP($X10,$E$13:$Q$13,$E$55:$Q$55)</f>
        <v>6.2950383044882091E-3</v>
      </c>
      <c r="AD10" s="9">
        <f>LOOKUP($X10,$E$13:$Q$13,$E$56:$Q$56)</f>
        <v>1.9932200783515479E-2</v>
      </c>
      <c r="AE10" s="9">
        <f>LOOKUP($X10,$E$13:$Q$13,$E$57:$Q$57)</f>
        <v>8.9247764480548858E-2</v>
      </c>
      <c r="AF10" s="9">
        <f>LOOKUP($X10,$E$13:$Q$13,$E$58:$Q$58)</f>
        <v>9.4932652369163095E-2</v>
      </c>
      <c r="AG10" s="9">
        <f>LOOKUP($X10,$E$13:$Q$13,$E$59:$Q$59)</f>
        <v>6.4620506199150635E-2</v>
      </c>
    </row>
    <row r="11" spans="1:33">
      <c r="A11" t="s">
        <v>252</v>
      </c>
    </row>
    <row r="12" spans="1:33">
      <c r="A12" s="43"/>
    </row>
    <row r="13" spans="1:33">
      <c r="A13" s="43"/>
      <c r="E13">
        <v>1997</v>
      </c>
      <c r="F13">
        <v>1998</v>
      </c>
      <c r="G13">
        <v>1999</v>
      </c>
      <c r="H13" s="132">
        <v>2000</v>
      </c>
      <c r="I13" s="132">
        <v>2001</v>
      </c>
      <c r="J13" s="132">
        <v>2002</v>
      </c>
      <c r="K13" s="132">
        <v>2003</v>
      </c>
      <c r="L13" s="132">
        <v>2004</v>
      </c>
      <c r="M13" s="132">
        <v>2005</v>
      </c>
      <c r="N13" s="132">
        <v>2006</v>
      </c>
      <c r="O13" s="132">
        <v>2007</v>
      </c>
      <c r="P13" s="132">
        <v>2008</v>
      </c>
      <c r="Q13" s="132">
        <v>2009</v>
      </c>
      <c r="R13" s="132">
        <v>2010</v>
      </c>
      <c r="S13" s="132">
        <v>2011</v>
      </c>
      <c r="T13" s="132">
        <v>2012</v>
      </c>
    </row>
    <row r="14" spans="1:33">
      <c r="A14" s="43"/>
      <c r="D14" s="33" t="s">
        <v>28</v>
      </c>
      <c r="E14" s="133">
        <v>1691612</v>
      </c>
      <c r="F14" s="133">
        <v>1686154</v>
      </c>
      <c r="G14" s="133">
        <v>1691612</v>
      </c>
      <c r="H14" s="133">
        <v>1686154</v>
      </c>
      <c r="I14" s="133">
        <v>1691612</v>
      </c>
      <c r="J14" s="133">
        <v>1675204</v>
      </c>
      <c r="K14" s="133">
        <v>1671012</v>
      </c>
      <c r="L14" s="133">
        <v>1673298</v>
      </c>
      <c r="M14" s="133">
        <v>1687956</v>
      </c>
      <c r="N14" s="133">
        <v>1707810</v>
      </c>
      <c r="O14" s="133">
        <v>1731958</v>
      </c>
      <c r="P14" s="133">
        <v>1764499</v>
      </c>
      <c r="Q14" s="133">
        <v>1729378</v>
      </c>
    </row>
    <row r="15" spans="1:33">
      <c r="A15" s="43"/>
      <c r="D15" s="33" t="s">
        <v>37</v>
      </c>
      <c r="E15" s="134">
        <v>20231</v>
      </c>
      <c r="F15" s="134">
        <v>21206</v>
      </c>
      <c r="G15" s="134">
        <v>19361</v>
      </c>
      <c r="H15" s="134">
        <v>18890</v>
      </c>
      <c r="I15" s="134">
        <v>13333</v>
      </c>
      <c r="J15" s="134">
        <f>AVERAGE(I15,K15)</f>
        <v>13658.5</v>
      </c>
      <c r="K15" s="134">
        <v>13984</v>
      </c>
      <c r="L15" s="134">
        <v>12780</v>
      </c>
      <c r="M15" s="134">
        <v>13229</v>
      </c>
      <c r="N15" s="134">
        <v>13191</v>
      </c>
      <c r="O15" s="134">
        <v>11157</v>
      </c>
      <c r="P15" s="134">
        <v>13629</v>
      </c>
      <c r="Q15" s="134">
        <v>14603</v>
      </c>
    </row>
    <row r="16" spans="1:33">
      <c r="A16" s="43"/>
      <c r="D16" s="33" t="s">
        <v>38</v>
      </c>
      <c r="E16" s="134">
        <v>15428</v>
      </c>
      <c r="F16" s="134">
        <v>16275</v>
      </c>
      <c r="G16" s="134">
        <v>14398</v>
      </c>
      <c r="H16" s="134">
        <v>13700</v>
      </c>
      <c r="I16" s="134">
        <v>10880</v>
      </c>
      <c r="J16" s="134">
        <f>AVERAGE(I16,K16)</f>
        <v>10726.5</v>
      </c>
      <c r="K16" s="134">
        <v>10573</v>
      </c>
      <c r="L16" s="134">
        <v>9504</v>
      </c>
      <c r="M16" s="134">
        <v>9638</v>
      </c>
      <c r="N16" s="134">
        <v>9424</v>
      </c>
      <c r="O16" s="134">
        <v>8274</v>
      </c>
      <c r="P16" s="134">
        <v>8903</v>
      </c>
      <c r="Q16" s="134">
        <v>9436</v>
      </c>
    </row>
    <row r="17" spans="1:23">
      <c r="A17" s="43"/>
      <c r="D17" s="33" t="s">
        <v>56</v>
      </c>
      <c r="E17" s="135">
        <v>2708.3333333333335</v>
      </c>
      <c r="F17" s="135">
        <v>2444.4444444444448</v>
      </c>
      <c r="G17" s="135">
        <v>2605.9259259259265</v>
      </c>
      <c r="H17" s="135">
        <v>3112.2962962962938</v>
      </c>
      <c r="I17" s="135">
        <v>3500</v>
      </c>
      <c r="J17" s="135">
        <v>2077</v>
      </c>
      <c r="K17" s="135">
        <v>2077</v>
      </c>
      <c r="L17" s="136"/>
      <c r="M17" s="136"/>
      <c r="N17" s="136"/>
      <c r="O17" s="7"/>
    </row>
    <row r="18" spans="1:23">
      <c r="A18" s="43"/>
      <c r="D18" s="33" t="s">
        <v>121</v>
      </c>
      <c r="E18" s="130">
        <f t="shared" ref="E18:Q20" si="6">E15/E$14*1000</f>
        <v>11.959598300319458</v>
      </c>
      <c r="F18" s="130">
        <f t="shared" si="6"/>
        <v>12.576549947395078</v>
      </c>
      <c r="G18" s="130">
        <f t="shared" si="6"/>
        <v>11.445295966214474</v>
      </c>
      <c r="H18" s="130">
        <f t="shared" si="6"/>
        <v>11.203009926732671</v>
      </c>
      <c r="I18" s="130">
        <f t="shared" si="6"/>
        <v>7.8818310581859201</v>
      </c>
      <c r="J18" s="130">
        <f t="shared" si="6"/>
        <v>8.1533353549776635</v>
      </c>
      <c r="K18" s="130">
        <f t="shared" si="6"/>
        <v>8.3685814344840121</v>
      </c>
      <c r="L18" s="131">
        <f t="shared" si="6"/>
        <v>7.6376114714772863</v>
      </c>
      <c r="M18" s="130">
        <f t="shared" si="6"/>
        <v>7.8372895975961452</v>
      </c>
      <c r="N18" s="130">
        <f t="shared" si="6"/>
        <v>7.7239271347515235</v>
      </c>
      <c r="O18" s="130">
        <f t="shared" si="6"/>
        <v>6.4418421231923642</v>
      </c>
      <c r="P18" s="130">
        <f t="shared" si="6"/>
        <v>7.7240055109127299</v>
      </c>
      <c r="Q18" s="130">
        <f t="shared" si="6"/>
        <v>8.44407642516558</v>
      </c>
    </row>
    <row r="19" spans="1:23">
      <c r="A19" s="43"/>
      <c r="D19" s="33" t="s">
        <v>43</v>
      </c>
      <c r="E19" s="130">
        <f t="shared" si="6"/>
        <v>9.1202947247950483</v>
      </c>
      <c r="F19" s="130">
        <f t="shared" si="6"/>
        <v>9.6521432799139344</v>
      </c>
      <c r="G19" s="130">
        <f t="shared" si="6"/>
        <v>8.5114080533834002</v>
      </c>
      <c r="H19" s="130">
        <f t="shared" si="6"/>
        <v>8.12499925866795</v>
      </c>
      <c r="I19" s="130">
        <f t="shared" si="6"/>
        <v>6.4317349368531325</v>
      </c>
      <c r="J19" s="130">
        <f t="shared" si="6"/>
        <v>6.4031007566839619</v>
      </c>
      <c r="K19" s="130">
        <f t="shared" si="6"/>
        <v>6.3273034544336006</v>
      </c>
      <c r="L19" s="131">
        <f t="shared" si="6"/>
        <v>5.6798012069577561</v>
      </c>
      <c r="M19" s="130">
        <f t="shared" si="6"/>
        <v>5.7098644751403471</v>
      </c>
      <c r="N19" s="130">
        <f t="shared" si="6"/>
        <v>5.5181782516790516</v>
      </c>
      <c r="O19" s="130">
        <f t="shared" si="6"/>
        <v>4.7772521042658083</v>
      </c>
      <c r="P19" s="130">
        <f t="shared" si="6"/>
        <v>5.0456248487531017</v>
      </c>
      <c r="Q19" s="130">
        <f t="shared" si="6"/>
        <v>5.4562970038938854</v>
      </c>
    </row>
    <row r="20" spans="1:23">
      <c r="A20" s="43"/>
      <c r="D20" s="33" t="s">
        <v>107</v>
      </c>
      <c r="E20" s="130">
        <f t="shared" si="6"/>
        <v>1.6010369596180054</v>
      </c>
      <c r="F20" s="130">
        <f t="shared" si="6"/>
        <v>1.4497160072238033</v>
      </c>
      <c r="G20" s="130">
        <f t="shared" si="6"/>
        <v>1.540498604837236</v>
      </c>
      <c r="H20" s="130">
        <f t="shared" si="6"/>
        <v>1.8457959927125838</v>
      </c>
      <c r="I20" s="130">
        <f t="shared" si="6"/>
        <v>2.0690323785832687</v>
      </c>
      <c r="J20" s="130">
        <f t="shared" si="6"/>
        <v>1.2398489974952305</v>
      </c>
      <c r="K20" s="130">
        <f t="shared" si="6"/>
        <v>1.2429593563660823</v>
      </c>
      <c r="L20" s="130">
        <f t="shared" si="6"/>
        <v>0</v>
      </c>
      <c r="M20" s="130">
        <f t="shared" si="6"/>
        <v>0</v>
      </c>
      <c r="N20" s="130">
        <f t="shared" si="6"/>
        <v>0</v>
      </c>
      <c r="O20" s="130">
        <f t="shared" si="6"/>
        <v>0</v>
      </c>
      <c r="P20" s="130">
        <f t="shared" si="6"/>
        <v>0</v>
      </c>
      <c r="Q20" s="130">
        <f t="shared" si="6"/>
        <v>0</v>
      </c>
    </row>
    <row r="21" spans="1:23">
      <c r="D21" s="33" t="s">
        <v>203</v>
      </c>
      <c r="E21" s="130">
        <f>E17/E15</f>
        <v>0.13387046282108317</v>
      </c>
      <c r="F21" s="130">
        <f t="shared" ref="F21:Q21" si="7">F17/F15</f>
        <v>0.11527135925890997</v>
      </c>
      <c r="G21" s="130">
        <f t="shared" si="7"/>
        <v>0.13459665956954323</v>
      </c>
      <c r="H21" s="130">
        <f t="shared" si="7"/>
        <v>0.16475893574887737</v>
      </c>
      <c r="I21" s="130">
        <f t="shared" si="7"/>
        <v>0.26250656266406658</v>
      </c>
      <c r="J21" s="130">
        <f t="shared" si="7"/>
        <v>0.15206647874949666</v>
      </c>
      <c r="K21" s="130">
        <f t="shared" si="7"/>
        <v>0.14852688787185356</v>
      </c>
      <c r="L21" s="130">
        <f t="shared" si="7"/>
        <v>0</v>
      </c>
      <c r="M21" s="130">
        <f t="shared" si="7"/>
        <v>0</v>
      </c>
      <c r="N21" s="130">
        <f t="shared" si="7"/>
        <v>0</v>
      </c>
      <c r="O21" s="130">
        <f t="shared" si="7"/>
        <v>0</v>
      </c>
      <c r="P21" s="130">
        <f>P17/P15</f>
        <v>0</v>
      </c>
      <c r="Q21" s="130">
        <f t="shared" si="7"/>
        <v>0</v>
      </c>
    </row>
    <row r="22" spans="1:23">
      <c r="A22" s="43"/>
      <c r="D22" s="33" t="s">
        <v>204</v>
      </c>
      <c r="E22" s="130">
        <f>SUM(E17:F17)/SUM(E15:F15)</f>
        <v>0.124352095416603</v>
      </c>
      <c r="F22" s="130">
        <f t="shared" ref="F22:Q22" si="8">SUM(F17:G17)/SUM(F15:G15)</f>
        <v>0.12449454902680433</v>
      </c>
      <c r="G22" s="130">
        <f t="shared" si="8"/>
        <v>0.14949209751960002</v>
      </c>
      <c r="H22" s="130">
        <f t="shared" si="8"/>
        <v>0.20520424219645264</v>
      </c>
      <c r="I22" s="130">
        <f t="shared" si="8"/>
        <v>0.20662060278235742</v>
      </c>
      <c r="J22" s="130">
        <f t="shared" si="8"/>
        <v>0.15027584335714933</v>
      </c>
      <c r="K22" s="130">
        <f t="shared" si="8"/>
        <v>7.7604244507547451E-2</v>
      </c>
      <c r="L22" s="130">
        <f t="shared" si="8"/>
        <v>0</v>
      </c>
      <c r="M22" s="130">
        <f t="shared" si="8"/>
        <v>0</v>
      </c>
      <c r="N22" s="130">
        <f t="shared" si="8"/>
        <v>0</v>
      </c>
      <c r="O22" s="130">
        <f t="shared" si="8"/>
        <v>0</v>
      </c>
      <c r="P22" s="130">
        <f t="shared" si="8"/>
        <v>0</v>
      </c>
      <c r="Q22" s="130">
        <f t="shared" si="8"/>
        <v>0</v>
      </c>
    </row>
    <row r="23" spans="1:23">
      <c r="A23" s="43"/>
      <c r="D23" s="49" t="s">
        <v>209</v>
      </c>
      <c r="E23" s="130"/>
      <c r="F23" s="130">
        <f>(E18-F18)/E18</f>
        <v>-5.1586318501946705E-2</v>
      </c>
      <c r="G23" s="130">
        <f t="shared" ref="G23:Q23" si="9">(F18-G18)/F18</f>
        <v>8.9949468328944682E-2</v>
      </c>
      <c r="H23" s="130">
        <f t="shared" si="9"/>
        <v>2.116904972986371E-2</v>
      </c>
      <c r="I23" s="130">
        <f t="shared" si="9"/>
        <v>0.29645415743332865</v>
      </c>
      <c r="J23" s="130">
        <f t="shared" si="9"/>
        <v>-3.4446855659227074E-2</v>
      </c>
      <c r="K23" s="130">
        <f t="shared" si="9"/>
        <v>-2.6399757907043471E-2</v>
      </c>
      <c r="L23" s="130">
        <f>(K18-L18)/K18</f>
        <v>8.7346937916461323E-2</v>
      </c>
      <c r="M23" s="130">
        <f t="shared" si="9"/>
        <v>-2.6144053918500346E-2</v>
      </c>
      <c r="N23" s="130">
        <f t="shared" si="9"/>
        <v>1.4464498399981577E-2</v>
      </c>
      <c r="O23" s="130">
        <f t="shared" si="9"/>
        <v>0.16598875017745796</v>
      </c>
      <c r="P23" s="130">
        <f t="shared" si="9"/>
        <v>-0.19903676047946484</v>
      </c>
      <c r="Q23" s="130">
        <f t="shared" si="9"/>
        <v>-9.3225064797728352E-2</v>
      </c>
    </row>
    <row r="24" spans="1:23" s="9" customFormat="1">
      <c r="A24" s="43"/>
      <c r="B24" s="7"/>
      <c r="D24" s="49" t="s">
        <v>210</v>
      </c>
      <c r="E24" s="130"/>
      <c r="F24" s="130">
        <f>(E18-G18)/E18</f>
        <v>4.3003311749295677E-2</v>
      </c>
      <c r="G24" s="130">
        <f t="shared" ref="G24:P24" si="10">(F18-H18)/F18</f>
        <v>0.10921437329057815</v>
      </c>
      <c r="H24" s="130">
        <f t="shared" si="10"/>
        <v>0.31134755436186135</v>
      </c>
      <c r="I24" s="130">
        <f t="shared" si="10"/>
        <v>0.27221921534478521</v>
      </c>
      <c r="J24" s="130">
        <f t="shared" si="10"/>
        <v>-6.1756002216333011E-2</v>
      </c>
      <c r="K24" s="130">
        <f t="shared" si="10"/>
        <v>6.325311802433399E-2</v>
      </c>
      <c r="L24" s="130">
        <f t="shared" si="10"/>
        <v>6.3486487052464846E-2</v>
      </c>
      <c r="M24" s="130">
        <f t="shared" si="10"/>
        <v>-1.1301394892445587E-2</v>
      </c>
      <c r="N24" s="130">
        <f t="shared" si="10"/>
        <v>0.17805230456608276</v>
      </c>
      <c r="O24" s="130">
        <f t="shared" si="10"/>
        <v>-1.0147190650439706E-5</v>
      </c>
      <c r="P24" s="130">
        <f t="shared" si="10"/>
        <v>-0.31081704017002121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6.3262022234189724E-2</v>
      </c>
      <c r="G25" s="130">
        <f t="shared" ref="G25:O25" si="11">(F18-I18)/F18</f>
        <v>0.37329147571043941</v>
      </c>
      <c r="H25" s="130">
        <f t="shared" si="11"/>
        <v>0.28762564296759069</v>
      </c>
      <c r="I25" s="130">
        <f t="shared" si="11"/>
        <v>0.25300597882048942</v>
      </c>
      <c r="J25" s="130">
        <f t="shared" si="11"/>
        <v>3.0985133391687205E-2</v>
      </c>
      <c r="K25" s="130">
        <f t="shared" si="11"/>
        <v>3.8762757033975102E-2</v>
      </c>
      <c r="L25" s="130">
        <f t="shared" si="11"/>
        <v>7.7032685262055603E-2</v>
      </c>
      <c r="M25" s="130">
        <f t="shared" si="11"/>
        <v>0.15656325969847132</v>
      </c>
      <c r="N25" s="130">
        <f t="shared" si="11"/>
        <v>1.4454497983354065E-2</v>
      </c>
      <c r="O25" s="130">
        <f t="shared" si="11"/>
        <v>-9.3236157960884691E-2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0.34096189016855316</v>
      </c>
      <c r="G26" s="130">
        <f t="shared" ref="G26:N26" si="12">(F18-J18)/F18</f>
        <v>0.35170333763382972</v>
      </c>
      <c r="H26" s="130">
        <f t="shared" si="12"/>
        <v>0.26881913240274935</v>
      </c>
      <c r="I26" s="130">
        <f t="shared" si="12"/>
        <v>0.3182536192124239</v>
      </c>
      <c r="J26" s="130">
        <f t="shared" si="12"/>
        <v>5.6511564712510573E-3</v>
      </c>
      <c r="K26" s="130">
        <f t="shared" si="12"/>
        <v>5.2666571596859869E-2</v>
      </c>
      <c r="L26" s="130">
        <f t="shared" si="12"/>
        <v>0.23023487629005146</v>
      </c>
      <c r="M26" s="130">
        <f t="shared" si="12"/>
        <v>-1.1311656760504617E-2</v>
      </c>
      <c r="N26" s="130">
        <f t="shared" si="12"/>
        <v>-7.7423045303257457E-2</v>
      </c>
      <c r="O26" s="130"/>
      <c r="P26" s="130"/>
      <c r="Q26" s="130"/>
      <c r="W26" s="63"/>
    </row>
    <row r="27" spans="1:23">
      <c r="A27" s="43"/>
      <c r="D27" s="33" t="s">
        <v>213</v>
      </c>
      <c r="E27" s="130">
        <f>SUM(E17:G17)/SUM(E15:G15)</f>
        <v>0.12761445612855199</v>
      </c>
      <c r="F27" s="130">
        <f t="shared" ref="F27:O27" si="13">SUM(F17:H17)/SUM(F15:H15)</f>
        <v>0.1372868908062409</v>
      </c>
      <c r="G27" s="130">
        <f t="shared" si="13"/>
        <v>0.178703129307968</v>
      </c>
      <c r="H27" s="130">
        <f t="shared" si="13"/>
        <v>0.18938561939553619</v>
      </c>
      <c r="I27" s="130">
        <f t="shared" si="13"/>
        <v>0.18679454796158682</v>
      </c>
      <c r="J27" s="130">
        <f t="shared" si="13"/>
        <v>0.10276454944647165</v>
      </c>
      <c r="K27" s="130">
        <f t="shared" si="13"/>
        <v>5.1934088465481462E-2</v>
      </c>
      <c r="L27" s="130">
        <f t="shared" si="13"/>
        <v>0</v>
      </c>
      <c r="M27" s="130">
        <f t="shared" si="13"/>
        <v>0</v>
      </c>
      <c r="N27" s="130">
        <f t="shared" si="13"/>
        <v>0</v>
      </c>
      <c r="O27" s="130">
        <f t="shared" si="13"/>
        <v>0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1691612</v>
      </c>
      <c r="F31" s="7">
        <f t="shared" ref="F31:Q31" si="14">F14</f>
        <v>1686154</v>
      </c>
      <c r="G31" s="7">
        <f t="shared" si="14"/>
        <v>1691612</v>
      </c>
      <c r="H31" s="7">
        <f t="shared" si="14"/>
        <v>1686154</v>
      </c>
      <c r="I31" s="7">
        <f t="shared" si="14"/>
        <v>1691612</v>
      </c>
      <c r="J31" s="7">
        <f t="shared" si="14"/>
        <v>1675204</v>
      </c>
      <c r="K31" s="7">
        <f t="shared" si="14"/>
        <v>1671012</v>
      </c>
      <c r="L31" s="64">
        <f t="shared" si="14"/>
        <v>1673298</v>
      </c>
      <c r="M31" s="7">
        <f t="shared" si="14"/>
        <v>1687956</v>
      </c>
      <c r="N31" s="7">
        <f t="shared" si="14"/>
        <v>1707810</v>
      </c>
      <c r="O31" s="7">
        <f t="shared" si="14"/>
        <v>1731958</v>
      </c>
      <c r="P31" s="7">
        <f t="shared" si="14"/>
        <v>1764499</v>
      </c>
      <c r="Q31" s="7">
        <f t="shared" si="14"/>
        <v>1729378</v>
      </c>
      <c r="W31" s="64"/>
    </row>
    <row r="32" spans="1:23">
      <c r="A32" s="43"/>
      <c r="D32" s="33" t="s">
        <v>40</v>
      </c>
      <c r="E32" s="134">
        <v>13464</v>
      </c>
      <c r="F32" s="134">
        <v>13548</v>
      </c>
      <c r="G32" s="134">
        <v>13317</v>
      </c>
      <c r="H32" s="134">
        <v>12814</v>
      </c>
      <c r="I32" s="134">
        <v>9198</v>
      </c>
      <c r="J32" s="134">
        <f>AVERAGE(I32,K32)</f>
        <v>8513.5</v>
      </c>
      <c r="K32" s="134">
        <v>7829</v>
      </c>
      <c r="L32" s="134">
        <v>7518</v>
      </c>
      <c r="M32" s="134">
        <v>7119</v>
      </c>
      <c r="N32" s="134">
        <v>7673</v>
      </c>
      <c r="O32" s="134">
        <v>7657</v>
      </c>
      <c r="P32" s="134">
        <v>9677</v>
      </c>
      <c r="Q32" s="134">
        <v>10203</v>
      </c>
      <c r="R32" s="134">
        <v>11223</v>
      </c>
      <c r="S32" s="134">
        <v>11675</v>
      </c>
    </row>
    <row r="33" spans="1:23">
      <c r="A33" s="43"/>
      <c r="D33" s="33" t="s">
        <v>41</v>
      </c>
      <c r="E33" s="134">
        <v>5951</v>
      </c>
      <c r="F33" s="134">
        <v>6059</v>
      </c>
      <c r="G33" s="134">
        <v>6380</v>
      </c>
      <c r="H33" s="134">
        <v>5642</v>
      </c>
      <c r="I33" s="134">
        <v>4542</v>
      </c>
      <c r="J33" s="134">
        <f>AVERAGE(I33,K33)</f>
        <v>3734.5</v>
      </c>
      <c r="K33" s="134">
        <v>2927</v>
      </c>
      <c r="L33" s="134">
        <v>2824</v>
      </c>
      <c r="M33" s="134">
        <v>2154</v>
      </c>
      <c r="N33" s="134">
        <v>1967</v>
      </c>
      <c r="O33" s="134">
        <v>2110</v>
      </c>
      <c r="P33" s="134">
        <v>2574</v>
      </c>
      <c r="Q33" s="134">
        <v>2672</v>
      </c>
      <c r="R33" s="134">
        <v>2517</v>
      </c>
      <c r="S33" s="134">
        <v>3409</v>
      </c>
    </row>
    <row r="34" spans="1:23">
      <c r="A34" s="43"/>
      <c r="D34" s="33" t="s">
        <v>42</v>
      </c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5"/>
      <c r="P34" s="135"/>
      <c r="Q34" s="135"/>
      <c r="R34" s="137"/>
      <c r="S34" s="137"/>
    </row>
    <row r="35" spans="1:23">
      <c r="A35" s="43"/>
      <c r="D35" s="33" t="s">
        <v>122</v>
      </c>
      <c r="E35" s="130">
        <f t="shared" ref="E35:Q37" si="15">E32/E$14*1000</f>
        <v>7.95927198435575</v>
      </c>
      <c r="F35" s="130">
        <f t="shared" si="15"/>
        <v>8.0348532814914897</v>
      </c>
      <c r="G35" s="130">
        <f t="shared" si="15"/>
        <v>7.8723726244552541</v>
      </c>
      <c r="H35" s="130">
        <f t="shared" si="15"/>
        <v>7.5995431022314683</v>
      </c>
      <c r="I35" s="130">
        <f t="shared" si="15"/>
        <v>5.4374170909168296</v>
      </c>
      <c r="J35" s="130">
        <f t="shared" si="15"/>
        <v>5.0820676168395016</v>
      </c>
      <c r="K35" s="130">
        <f t="shared" si="15"/>
        <v>4.6851847862253528</v>
      </c>
      <c r="L35" s="131">
        <f t="shared" si="15"/>
        <v>4.4929235557563567</v>
      </c>
      <c r="M35" s="130">
        <f t="shared" si="15"/>
        <v>4.2175269971492151</v>
      </c>
      <c r="N35" s="130">
        <f t="shared" si="15"/>
        <v>4.4928885531762903</v>
      </c>
      <c r="O35" s="130">
        <f t="shared" si="15"/>
        <v>4.4210078997296707</v>
      </c>
      <c r="P35" s="130">
        <f t="shared" si="15"/>
        <v>5.4842762733217754</v>
      </c>
      <c r="Q35" s="130">
        <f t="shared" si="15"/>
        <v>5.8998090642994185</v>
      </c>
    </row>
    <row r="36" spans="1:23">
      <c r="A36" s="43"/>
      <c r="D36" s="33" t="s">
        <v>45</v>
      </c>
      <c r="E36" s="130">
        <f t="shared" si="15"/>
        <v>3.5179461956997229</v>
      </c>
      <c r="F36" s="130">
        <f t="shared" si="15"/>
        <v>3.5933847086327821</v>
      </c>
      <c r="G36" s="130">
        <f t="shared" si="15"/>
        <v>3.7715504501032155</v>
      </c>
      <c r="H36" s="130">
        <f t="shared" si="15"/>
        <v>3.3460763370368305</v>
      </c>
      <c r="I36" s="130">
        <f t="shared" si="15"/>
        <v>2.6850128752929159</v>
      </c>
      <c r="J36" s="130">
        <f t="shared" si="15"/>
        <v>2.2292807323764747</v>
      </c>
      <c r="K36" s="130">
        <f t="shared" si="15"/>
        <v>1.7516331420719899</v>
      </c>
      <c r="L36" s="131">
        <f t="shared" si="15"/>
        <v>1.6876850387677509</v>
      </c>
      <c r="M36" s="130">
        <f t="shared" si="15"/>
        <v>1.2760996139709804</v>
      </c>
      <c r="N36" s="130">
        <f t="shared" si="15"/>
        <v>1.151767468278087</v>
      </c>
      <c r="O36" s="130">
        <f t="shared" si="15"/>
        <v>1.2182743461446526</v>
      </c>
      <c r="P36" s="130">
        <f t="shared" si="15"/>
        <v>1.4587710165888448</v>
      </c>
      <c r="Q36" s="130">
        <f t="shared" si="15"/>
        <v>1.5450641791441779</v>
      </c>
    </row>
    <row r="37" spans="1:23">
      <c r="A37" s="43"/>
      <c r="D37" s="33" t="s">
        <v>108</v>
      </c>
      <c r="E37" s="130">
        <f t="shared" si="15"/>
        <v>0</v>
      </c>
      <c r="F37" s="130">
        <f t="shared" si="15"/>
        <v>0</v>
      </c>
      <c r="G37" s="130">
        <f t="shared" si="15"/>
        <v>0</v>
      </c>
      <c r="H37" s="130">
        <f t="shared" si="15"/>
        <v>0</v>
      </c>
      <c r="I37" s="130">
        <f t="shared" si="15"/>
        <v>0</v>
      </c>
      <c r="J37" s="130">
        <f t="shared" si="15"/>
        <v>0</v>
      </c>
      <c r="K37" s="130">
        <f t="shared" si="15"/>
        <v>0</v>
      </c>
      <c r="L37" s="130">
        <f t="shared" si="15"/>
        <v>0</v>
      </c>
      <c r="M37" s="130">
        <f t="shared" si="15"/>
        <v>0</v>
      </c>
      <c r="N37" s="130">
        <f t="shared" si="15"/>
        <v>0</v>
      </c>
      <c r="O37" s="130">
        <f t="shared" si="15"/>
        <v>0</v>
      </c>
      <c r="P37" s="130">
        <f t="shared" si="15"/>
        <v>0</v>
      </c>
      <c r="Q37" s="130">
        <f t="shared" si="15"/>
        <v>0</v>
      </c>
    </row>
    <row r="38" spans="1:23">
      <c r="A38" s="43"/>
      <c r="D38" s="33" t="s">
        <v>214</v>
      </c>
      <c r="E38" s="130">
        <f>E34/E32</f>
        <v>0</v>
      </c>
      <c r="F38" s="130">
        <f t="shared" ref="F38:O38" si="16">F34/F32</f>
        <v>0</v>
      </c>
      <c r="G38" s="130">
        <f t="shared" si="16"/>
        <v>0</v>
      </c>
      <c r="H38" s="130">
        <f t="shared" si="16"/>
        <v>0</v>
      </c>
      <c r="I38" s="130">
        <f t="shared" si="16"/>
        <v>0</v>
      </c>
      <c r="J38" s="130">
        <f t="shared" si="16"/>
        <v>0</v>
      </c>
      <c r="K38" s="130">
        <f t="shared" si="16"/>
        <v>0</v>
      </c>
      <c r="L38" s="130">
        <f t="shared" si="16"/>
        <v>0</v>
      </c>
      <c r="M38" s="130">
        <f t="shared" si="16"/>
        <v>0</v>
      </c>
      <c r="N38" s="130">
        <f t="shared" si="16"/>
        <v>0</v>
      </c>
      <c r="O38" s="130">
        <f t="shared" si="16"/>
        <v>0</v>
      </c>
      <c r="P38" s="130">
        <f>P34/P32</f>
        <v>0</v>
      </c>
      <c r="Q38" s="130">
        <f t="shared" ref="Q38" si="17">Q34/Q32</f>
        <v>0</v>
      </c>
    </row>
    <row r="39" spans="1:23">
      <c r="A39" s="43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0</v>
      </c>
      <c r="J39" s="130">
        <f t="shared" si="18"/>
        <v>0</v>
      </c>
      <c r="K39" s="130">
        <f t="shared" si="18"/>
        <v>0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>
        <f t="shared" si="18"/>
        <v>0</v>
      </c>
      <c r="Q39" s="130">
        <f t="shared" si="18"/>
        <v>0</v>
      </c>
    </row>
    <row r="40" spans="1:23">
      <c r="A40" s="43"/>
      <c r="D40" s="49" t="s">
        <v>208</v>
      </c>
      <c r="E40" s="130"/>
      <c r="F40" s="130">
        <f>(E35-F35)/E35</f>
        <v>-9.4960063287568997E-3</v>
      </c>
      <c r="G40" s="130">
        <f t="shared" ref="G40:K40" si="19">(F35-G35)/F35</f>
        <v>2.0221981826415467E-2</v>
      </c>
      <c r="H40" s="130">
        <f t="shared" si="19"/>
        <v>3.4656581343247173E-2</v>
      </c>
      <c r="I40" s="130">
        <f t="shared" si="19"/>
        <v>0.28450736869691146</v>
      </c>
      <c r="J40" s="130">
        <f t="shared" si="19"/>
        <v>6.5352623890291034E-2</v>
      </c>
      <c r="K40" s="130">
        <f t="shared" si="19"/>
        <v>7.8094756019985251E-2</v>
      </c>
      <c r="L40" s="130">
        <f>(K35-L35)/K35</f>
        <v>4.1035997349400714E-2</v>
      </c>
      <c r="M40" s="130">
        <f t="shared" ref="M40:Q40" si="20">(L35-M35)/L35</f>
        <v>6.1295625262598144E-2</v>
      </c>
      <c r="N40" s="130">
        <f t="shared" si="20"/>
        <v>-6.5289814674144936E-2</v>
      </c>
      <c r="O40" s="130">
        <f t="shared" si="20"/>
        <v>1.5998761731092336E-2</v>
      </c>
      <c r="P40" s="130">
        <f t="shared" si="20"/>
        <v>-0.24050361313697718</v>
      </c>
      <c r="Q40" s="130">
        <f t="shared" si="20"/>
        <v>-7.576802667637289E-2</v>
      </c>
    </row>
    <row r="41" spans="1:23" s="9" customFormat="1">
      <c r="A41" s="43"/>
      <c r="B41" s="7"/>
      <c r="D41" s="49" t="s">
        <v>216</v>
      </c>
      <c r="E41" s="130"/>
      <c r="F41" s="130">
        <f>(E35-G35)/E35</f>
        <v>1.0918003565062218E-2</v>
      </c>
      <c r="G41" s="130">
        <f t="shared" ref="G41:P41" si="21">(F35-H35)/F35</f>
        <v>5.4177738411573813E-2</v>
      </c>
      <c r="H41" s="130">
        <f t="shared" si="21"/>
        <v>0.30930389727416091</v>
      </c>
      <c r="I41" s="130">
        <f t="shared" si="21"/>
        <v>0.33126668952673688</v>
      </c>
      <c r="J41" s="130">
        <f t="shared" si="21"/>
        <v>0.13834368269229816</v>
      </c>
      <c r="K41" s="130">
        <f t="shared" si="21"/>
        <v>0.11592605716834775</v>
      </c>
      <c r="L41" s="130">
        <f t="shared" si="21"/>
        <v>9.9816295496193017E-2</v>
      </c>
      <c r="M41" s="130">
        <f t="shared" si="21"/>
        <v>7.7906021840822383E-6</v>
      </c>
      <c r="N41" s="130">
        <f t="shared" si="21"/>
        <v>-4.8246496754613774E-2</v>
      </c>
      <c r="O41" s="130">
        <f t="shared" si="21"/>
        <v>-0.22065709140383954</v>
      </c>
      <c r="P41" s="130">
        <f t="shared" si="21"/>
        <v>-0.33449412398927664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4.5196204229650948E-2</v>
      </c>
      <c r="G42" s="130">
        <f t="shared" ref="G42:O42" si="22">(F35-I35)/F35</f>
        <v>0.32327114131105883</v>
      </c>
      <c r="H42" s="130">
        <f t="shared" si="22"/>
        <v>0.35444269989809252</v>
      </c>
      <c r="I42" s="130">
        <f t="shared" si="22"/>
        <v>0.38349125425058345</v>
      </c>
      <c r="J42" s="130">
        <f t="shared" si="22"/>
        <v>0.17370260904543139</v>
      </c>
      <c r="K42" s="130">
        <f t="shared" si="22"/>
        <v>0.17011592227258432</v>
      </c>
      <c r="L42" s="130">
        <f t="shared" si="22"/>
        <v>4.1043468256454219E-2</v>
      </c>
      <c r="M42" s="130">
        <f t="shared" si="22"/>
        <v>1.6006427693288333E-2</v>
      </c>
      <c r="N42" s="130">
        <f t="shared" si="22"/>
        <v>-0.30035356668227703</v>
      </c>
      <c r="O42" s="130">
        <f t="shared" si="22"/>
        <v>-0.31314387046802938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0.31684491978609619</v>
      </c>
      <c r="G43" s="130">
        <f t="shared" ref="G43:N43" si="23">(F35-J35)/F35</f>
        <v>0.36749714788866311</v>
      </c>
      <c r="H43" s="130">
        <f t="shared" si="23"/>
        <v>0.40485733974647137</v>
      </c>
      <c r="I43" s="130">
        <f t="shared" si="23"/>
        <v>0.40879030550703882</v>
      </c>
      <c r="J43" s="130">
        <f t="shared" si="23"/>
        <v>0.22435102427684517</v>
      </c>
      <c r="K43" s="130">
        <f t="shared" si="23"/>
        <v>0.11593294463673767</v>
      </c>
      <c r="L43" s="130">
        <f t="shared" si="23"/>
        <v>5.6385585318293893E-2</v>
      </c>
      <c r="M43" s="130">
        <f t="shared" si="23"/>
        <v>-0.22064758175003724</v>
      </c>
      <c r="N43" s="130">
        <f t="shared" si="23"/>
        <v>-0.39887879041137642</v>
      </c>
      <c r="O43" s="130"/>
      <c r="P43" s="130"/>
      <c r="Q43" s="130"/>
      <c r="W43" s="63"/>
    </row>
    <row r="44" spans="1:23">
      <c r="A44" s="43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0</v>
      </c>
      <c r="I44" s="130">
        <f t="shared" si="24"/>
        <v>0</v>
      </c>
      <c r="J44" s="130">
        <f t="shared" si="24"/>
        <v>0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1691612</v>
      </c>
      <c r="F46" s="7">
        <f t="shared" ref="F46:Q46" si="25">F31</f>
        <v>1686154</v>
      </c>
      <c r="G46" s="7">
        <f t="shared" si="25"/>
        <v>1691612</v>
      </c>
      <c r="H46" s="7">
        <f t="shared" si="25"/>
        <v>1686154</v>
      </c>
      <c r="I46" s="7">
        <f t="shared" si="25"/>
        <v>1691612</v>
      </c>
      <c r="J46" s="7">
        <f t="shared" si="25"/>
        <v>1675204</v>
      </c>
      <c r="K46" s="7">
        <f t="shared" si="25"/>
        <v>1671012</v>
      </c>
      <c r="L46" s="64">
        <f t="shared" si="25"/>
        <v>1673298</v>
      </c>
      <c r="M46" s="7">
        <f t="shared" si="25"/>
        <v>1687956</v>
      </c>
      <c r="N46" s="7">
        <f t="shared" si="25"/>
        <v>1707810</v>
      </c>
      <c r="O46" s="7">
        <f t="shared" si="25"/>
        <v>1731958</v>
      </c>
      <c r="P46" s="7">
        <f t="shared" si="25"/>
        <v>1764499</v>
      </c>
      <c r="Q46" s="7">
        <f t="shared" si="25"/>
        <v>1729378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33695</v>
      </c>
      <c r="F47" s="7">
        <f t="shared" si="26"/>
        <v>34754</v>
      </c>
      <c r="G47" s="7">
        <f t="shared" si="26"/>
        <v>32678</v>
      </c>
      <c r="H47" s="7">
        <f t="shared" si="26"/>
        <v>31704</v>
      </c>
      <c r="I47" s="7">
        <f t="shared" si="26"/>
        <v>22531</v>
      </c>
      <c r="J47" s="7">
        <f t="shared" si="26"/>
        <v>22172</v>
      </c>
      <c r="K47" s="7">
        <f t="shared" si="26"/>
        <v>21813</v>
      </c>
      <c r="L47" s="64">
        <f t="shared" si="26"/>
        <v>20298</v>
      </c>
      <c r="M47" s="7">
        <f t="shared" si="26"/>
        <v>20348</v>
      </c>
      <c r="N47" s="7">
        <f t="shared" si="26"/>
        <v>20864</v>
      </c>
      <c r="O47" s="7">
        <f t="shared" si="26"/>
        <v>18814</v>
      </c>
      <c r="P47" s="7">
        <f t="shared" si="26"/>
        <v>23306</v>
      </c>
      <c r="Q47" s="7">
        <f t="shared" si="26"/>
        <v>24806</v>
      </c>
      <c r="W47" s="64"/>
    </row>
    <row r="48" spans="1:23" s="7" customFormat="1">
      <c r="A48" s="43"/>
      <c r="D48" s="69" t="s">
        <v>33</v>
      </c>
      <c r="E48" s="7">
        <f t="shared" si="26"/>
        <v>21379</v>
      </c>
      <c r="F48" s="7">
        <f t="shared" si="26"/>
        <v>22334</v>
      </c>
      <c r="G48" s="7">
        <f t="shared" si="26"/>
        <v>20778</v>
      </c>
      <c r="H48" s="7">
        <f t="shared" si="26"/>
        <v>19342</v>
      </c>
      <c r="I48" s="7">
        <f t="shared" si="26"/>
        <v>15422</v>
      </c>
      <c r="J48" s="7">
        <f t="shared" si="26"/>
        <v>14461</v>
      </c>
      <c r="K48" s="7">
        <f t="shared" si="26"/>
        <v>13500</v>
      </c>
      <c r="L48" s="64">
        <f t="shared" si="26"/>
        <v>12328</v>
      </c>
      <c r="M48" s="7">
        <f t="shared" si="26"/>
        <v>11792</v>
      </c>
      <c r="N48" s="7">
        <f t="shared" si="26"/>
        <v>11391</v>
      </c>
      <c r="O48" s="7">
        <f t="shared" si="26"/>
        <v>10384</v>
      </c>
      <c r="P48" s="7">
        <f t="shared" si="26"/>
        <v>11477</v>
      </c>
      <c r="Q48" s="7">
        <f t="shared" si="26"/>
        <v>12108</v>
      </c>
      <c r="W48" s="64"/>
    </row>
    <row r="49" spans="1:23" s="7" customFormat="1">
      <c r="A49" s="43"/>
      <c r="D49" s="69" t="s">
        <v>34</v>
      </c>
      <c r="E49" s="7">
        <f t="shared" si="26"/>
        <v>2708.3333333333335</v>
      </c>
      <c r="F49" s="7">
        <f t="shared" si="26"/>
        <v>2444.4444444444448</v>
      </c>
      <c r="G49" s="7">
        <f t="shared" si="26"/>
        <v>2605.9259259259265</v>
      </c>
      <c r="H49" s="7">
        <f t="shared" si="26"/>
        <v>3112.2962962962938</v>
      </c>
      <c r="I49" s="7">
        <f t="shared" si="26"/>
        <v>3500</v>
      </c>
      <c r="J49" s="7">
        <f t="shared" si="26"/>
        <v>2077</v>
      </c>
      <c r="K49" s="7">
        <f t="shared" si="26"/>
        <v>2077</v>
      </c>
      <c r="L49" s="64">
        <f t="shared" si="26"/>
        <v>0</v>
      </c>
      <c r="M49" s="7">
        <f t="shared" si="26"/>
        <v>0</v>
      </c>
      <c r="N49" s="7">
        <f t="shared" si="26"/>
        <v>0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130">
        <f t="shared" ref="E50:Q52" si="27">E47/E$14*1000</f>
        <v>19.918870284675208</v>
      </c>
      <c r="F50" s="130">
        <f t="shared" si="27"/>
        <v>20.611403228886566</v>
      </c>
      <c r="G50" s="130">
        <f t="shared" si="27"/>
        <v>19.317668590669729</v>
      </c>
      <c r="H50" s="130">
        <f t="shared" si="27"/>
        <v>18.802553028964141</v>
      </c>
      <c r="I50" s="130">
        <f t="shared" si="27"/>
        <v>13.31924814910275</v>
      </c>
      <c r="J50" s="130">
        <f t="shared" si="27"/>
        <v>13.235402971817164</v>
      </c>
      <c r="K50" s="130">
        <f t="shared" si="27"/>
        <v>13.053766220709367</v>
      </c>
      <c r="L50" s="131">
        <f t="shared" si="27"/>
        <v>12.130535027233641</v>
      </c>
      <c r="M50" s="130">
        <f t="shared" si="27"/>
        <v>12.054816594745359</v>
      </c>
      <c r="N50" s="130">
        <f t="shared" si="27"/>
        <v>12.216815687927815</v>
      </c>
      <c r="O50" s="130">
        <f t="shared" si="27"/>
        <v>10.862850022922034</v>
      </c>
      <c r="P50" s="130">
        <f t="shared" si="27"/>
        <v>13.208281784234504</v>
      </c>
      <c r="Q50" s="130">
        <f t="shared" si="27"/>
        <v>14.343885489464999</v>
      </c>
      <c r="W50" s="64"/>
    </row>
    <row r="51" spans="1:23" s="7" customFormat="1">
      <c r="A51" s="43"/>
      <c r="D51" s="69" t="s">
        <v>47</v>
      </c>
      <c r="E51" s="130">
        <f t="shared" si="27"/>
        <v>12.638240920494772</v>
      </c>
      <c r="F51" s="130">
        <f t="shared" si="27"/>
        <v>13.245527988546717</v>
      </c>
      <c r="G51" s="130">
        <f t="shared" si="27"/>
        <v>12.282958503486615</v>
      </c>
      <c r="H51" s="130">
        <f t="shared" si="27"/>
        <v>11.471075595704781</v>
      </c>
      <c r="I51" s="130">
        <f t="shared" si="27"/>
        <v>9.1167478121460483</v>
      </c>
      <c r="J51" s="130">
        <f t="shared" si="27"/>
        <v>8.6323814890604353</v>
      </c>
      <c r="K51" s="130">
        <f t="shared" si="27"/>
        <v>8.0789365965055904</v>
      </c>
      <c r="L51" s="131">
        <f t="shared" si="27"/>
        <v>7.367486245725507</v>
      </c>
      <c r="M51" s="130">
        <f t="shared" si="27"/>
        <v>6.9859640891113273</v>
      </c>
      <c r="N51" s="130">
        <f t="shared" si="27"/>
        <v>6.6699457199571386</v>
      </c>
      <c r="O51" s="130">
        <f t="shared" si="27"/>
        <v>5.99552645041046</v>
      </c>
      <c r="P51" s="130">
        <f t="shared" si="27"/>
        <v>6.5043958653419471</v>
      </c>
      <c r="Q51" s="130">
        <f t="shared" si="27"/>
        <v>7.0013611830380631</v>
      </c>
      <c r="W51" s="64"/>
    </row>
    <row r="52" spans="1:23" s="8" customFormat="1">
      <c r="A52" s="43"/>
      <c r="B52" s="7"/>
      <c r="D52" s="48" t="s">
        <v>48</v>
      </c>
      <c r="E52" s="130">
        <f t="shared" si="27"/>
        <v>1.6010369596180054</v>
      </c>
      <c r="F52" s="130">
        <f t="shared" si="27"/>
        <v>1.4497160072238033</v>
      </c>
      <c r="G52" s="130">
        <f t="shared" si="27"/>
        <v>1.540498604837236</v>
      </c>
      <c r="H52" s="130">
        <f t="shared" si="27"/>
        <v>1.8457959927125838</v>
      </c>
      <c r="I52" s="130">
        <f t="shared" si="27"/>
        <v>2.0690323785832687</v>
      </c>
      <c r="J52" s="130">
        <f t="shared" si="27"/>
        <v>1.2398489974952305</v>
      </c>
      <c r="K52" s="130">
        <f t="shared" si="27"/>
        <v>1.2429593563660823</v>
      </c>
      <c r="L52" s="130">
        <f t="shared" si="27"/>
        <v>0</v>
      </c>
      <c r="M52" s="130">
        <f t="shared" si="27"/>
        <v>0</v>
      </c>
      <c r="N52" s="130">
        <f t="shared" si="27"/>
        <v>0</v>
      </c>
      <c r="O52" s="130">
        <f t="shared" si="27"/>
        <v>0</v>
      </c>
      <c r="P52" s="130">
        <f t="shared" si="27"/>
        <v>0</v>
      </c>
      <c r="Q52" s="130">
        <f t="shared" si="27"/>
        <v>0</v>
      </c>
      <c r="W52" s="65"/>
    </row>
    <row r="53" spans="1:23" s="8" customFormat="1">
      <c r="A53" s="7"/>
      <c r="B53" s="7"/>
      <c r="D53" s="33" t="s">
        <v>220</v>
      </c>
      <c r="E53" s="130">
        <f>E49/E47</f>
        <v>8.0377899787307722E-2</v>
      </c>
      <c r="F53" s="130">
        <f t="shared" ref="F53:O53" si="28">F49/F47</f>
        <v>7.0335628832492517E-2</v>
      </c>
      <c r="G53" s="130">
        <f t="shared" si="28"/>
        <v>7.9745575797965804E-2</v>
      </c>
      <c r="H53" s="130">
        <f t="shared" si="28"/>
        <v>9.8167306847599473E-2</v>
      </c>
      <c r="I53" s="130">
        <f t="shared" si="28"/>
        <v>0.15534152944831564</v>
      </c>
      <c r="J53" s="130">
        <f t="shared" si="28"/>
        <v>9.3676709363160748E-2</v>
      </c>
      <c r="K53" s="130">
        <f t="shared" si="28"/>
        <v>9.5218447714665561E-2</v>
      </c>
      <c r="L53" s="130">
        <f t="shared" si="28"/>
        <v>0</v>
      </c>
      <c r="M53" s="130">
        <f t="shared" si="28"/>
        <v>0</v>
      </c>
      <c r="N53" s="130">
        <f t="shared" si="28"/>
        <v>0</v>
      </c>
      <c r="O53" s="130">
        <f t="shared" si="28"/>
        <v>0</v>
      </c>
      <c r="P53" s="130">
        <f>P49/P47</f>
        <v>0</v>
      </c>
      <c r="Q53" s="130">
        <f t="shared" ref="Q53" si="29">Q49/Q47</f>
        <v>0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7.5279080450814162E-2</v>
      </c>
      <c r="F54" s="130">
        <f t="shared" ref="F54:Q54" si="30">SUM(F49:G49)/SUM(F47:G47)</f>
        <v>7.4895752318934208E-2</v>
      </c>
      <c r="G54" s="130">
        <f t="shared" si="30"/>
        <v>8.8817095185334732E-2</v>
      </c>
      <c r="H54" s="130">
        <f t="shared" si="30"/>
        <v>0.12191935643581256</v>
      </c>
      <c r="I54" s="130">
        <f t="shared" si="30"/>
        <v>0.12475672773639353</v>
      </c>
      <c r="J54" s="130">
        <f t="shared" si="30"/>
        <v>9.4441286802318974E-2</v>
      </c>
      <c r="K54" s="130">
        <f t="shared" si="30"/>
        <v>4.9322029873429749E-2</v>
      </c>
      <c r="L54" s="130">
        <f t="shared" si="30"/>
        <v>0</v>
      </c>
      <c r="M54" s="130">
        <f t="shared" si="30"/>
        <v>0</v>
      </c>
      <c r="N54" s="130">
        <f t="shared" si="30"/>
        <v>0</v>
      </c>
      <c r="O54" s="130">
        <f t="shared" si="30"/>
        <v>0</v>
      </c>
      <c r="P54" s="130">
        <f t="shared" si="30"/>
        <v>0</v>
      </c>
      <c r="Q54" s="130">
        <f t="shared" si="30"/>
        <v>0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-3.4767681816983635E-2</v>
      </c>
      <c r="G55" s="130">
        <f t="shared" ref="G55:K55" si="31">(F50-G50)/F50</f>
        <v>6.2767906864472339E-2</v>
      </c>
      <c r="H55" s="130">
        <f t="shared" si="31"/>
        <v>2.6665513971721459E-2</v>
      </c>
      <c r="I55" s="130">
        <f t="shared" si="31"/>
        <v>0.29162555060553252</v>
      </c>
      <c r="J55" s="130">
        <f t="shared" si="31"/>
        <v>6.2950383044882091E-3</v>
      </c>
      <c r="K55" s="130">
        <f t="shared" si="31"/>
        <v>1.3723552769384207E-2</v>
      </c>
      <c r="L55" s="130">
        <f>(K50-L50)/K50</f>
        <v>7.0725274060067803E-2</v>
      </c>
      <c r="M55" s="130">
        <f t="shared" ref="M55:Q55" si="32">(L50-M50)/L50</f>
        <v>6.241969733263227E-3</v>
      </c>
      <c r="N55" s="130">
        <f t="shared" si="32"/>
        <v>-1.3438536530955602E-2</v>
      </c>
      <c r="O55" s="130">
        <f t="shared" si="32"/>
        <v>0.1108280340468521</v>
      </c>
      <c r="P55" s="130">
        <f t="shared" si="32"/>
        <v>-0.21591311270645391</v>
      </c>
      <c r="Q55" s="130">
        <f t="shared" si="32"/>
        <v>-8.597664130590843E-2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3.018251966167074E-2</v>
      </c>
      <c r="G56" s="130">
        <f t="shared" ref="G56:P56" si="33">(F50-H50)/F50</f>
        <v>8.7759682338723499E-2</v>
      </c>
      <c r="H56" s="130">
        <f t="shared" si="33"/>
        <v>0.31051471938307124</v>
      </c>
      <c r="I56" s="130">
        <f t="shared" si="33"/>
        <v>0.29608479489839146</v>
      </c>
      <c r="J56" s="130">
        <f t="shared" si="33"/>
        <v>1.9932200783515479E-2</v>
      </c>
      <c r="K56" s="130">
        <f t="shared" si="33"/>
        <v>8.3478224798759521E-2</v>
      </c>
      <c r="L56" s="130">
        <f t="shared" si="33"/>
        <v>7.6525778773271352E-2</v>
      </c>
      <c r="M56" s="130">
        <f t="shared" si="33"/>
        <v>-7.1126838594067964E-3</v>
      </c>
      <c r="N56" s="130">
        <f t="shared" si="33"/>
        <v>9.8878864100089114E-2</v>
      </c>
      <c r="O56" s="130">
        <f t="shared" si="33"/>
        <v>-8.1155852853409108E-2</v>
      </c>
      <c r="P56" s="130">
        <f t="shared" si="33"/>
        <v>-0.3204532382567673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5.6043201233652161E-2</v>
      </c>
      <c r="G57" s="130">
        <f t="shared" ref="G57:O57" si="34">(F50-I50)/F50</f>
        <v>0.35379226726125917</v>
      </c>
      <c r="H57" s="130">
        <f t="shared" si="34"/>
        <v>0.3148550556349356</v>
      </c>
      <c r="I57" s="130">
        <f t="shared" si="34"/>
        <v>0.30574501236077528</v>
      </c>
      <c r="J57" s="130">
        <f t="shared" si="34"/>
        <v>8.9247764480548858E-2</v>
      </c>
      <c r="K57" s="130">
        <f t="shared" si="34"/>
        <v>8.9199125979442337E-2</v>
      </c>
      <c r="L57" s="130">
        <f t="shared" si="34"/>
        <v>6.4115636715920174E-2</v>
      </c>
      <c r="M57" s="130">
        <f t="shared" si="34"/>
        <v>0.10450363495638014</v>
      </c>
      <c r="N57" s="130">
        <f t="shared" si="34"/>
        <v>-9.5685005277636098E-2</v>
      </c>
      <c r="O57" s="130">
        <f t="shared" si="34"/>
        <v>-0.17411000180997016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0.33132512242172424</v>
      </c>
      <c r="G58" s="130">
        <f t="shared" ref="G58:N58" si="35">(F50-J50)/F50</f>
        <v>0.35786016969150602</v>
      </c>
      <c r="H58" s="130">
        <f t="shared" si="35"/>
        <v>0.32425767843360637</v>
      </c>
      <c r="I58" s="130">
        <f t="shared" si="35"/>
        <v>0.35484638662912843</v>
      </c>
      <c r="J58" s="130">
        <f t="shared" si="35"/>
        <v>9.4932652369163095E-2</v>
      </c>
      <c r="K58" s="130">
        <f t="shared" si="35"/>
        <v>7.695929516149079E-2</v>
      </c>
      <c r="L58" s="130">
        <f t="shared" si="35"/>
        <v>0.16783786079388469</v>
      </c>
      <c r="M58" s="130">
        <f t="shared" si="35"/>
        <v>-8.8845772637502735E-2</v>
      </c>
      <c r="N58" s="130">
        <f t="shared" si="35"/>
        <v>-0.18988832196065381</v>
      </c>
      <c r="O58" s="130"/>
      <c r="P58" s="130"/>
      <c r="Q58" s="130"/>
      <c r="W58" s="63"/>
    </row>
    <row r="59" spans="1:23">
      <c r="A59" s="43"/>
      <c r="D59" s="33" t="s">
        <v>226</v>
      </c>
      <c r="E59" s="130">
        <f>SUM(E49:G49)/SUM(E47:G47)</f>
        <v>7.6722375861082645E-2</v>
      </c>
      <c r="F59" s="130">
        <f t="shared" ref="F59:O59" si="36">SUM(F49:H49)/SUM(F47:H47)</f>
        <v>8.2338067570475557E-2</v>
      </c>
      <c r="G59" s="130">
        <f t="shared" si="36"/>
        <v>0.1060626399068289</v>
      </c>
      <c r="H59" s="130">
        <f t="shared" si="36"/>
        <v>0.11372382499373479</v>
      </c>
      <c r="I59" s="130">
        <f t="shared" si="36"/>
        <v>0.11507005833182994</v>
      </c>
      <c r="J59" s="130">
        <f t="shared" si="36"/>
        <v>6.4620506199150635E-2</v>
      </c>
      <c r="K59" s="130">
        <f t="shared" si="36"/>
        <v>3.3253814502313517E-2</v>
      </c>
      <c r="L59" s="130">
        <f t="shared" si="36"/>
        <v>0</v>
      </c>
      <c r="M59" s="130">
        <f t="shared" si="36"/>
        <v>0</v>
      </c>
      <c r="N59" s="130">
        <f t="shared" si="36"/>
        <v>0</v>
      </c>
      <c r="O59" s="130">
        <f t="shared" si="36"/>
        <v>0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1">
      <c r="A65" s="7" t="s">
        <v>205</v>
      </c>
    </row>
    <row r="66" spans="1:1">
      <c r="A66" s="7" t="s">
        <v>206</v>
      </c>
    </row>
    <row r="67" spans="1:1">
      <c r="A67" s="7" t="s">
        <v>207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H1" workbookViewId="0">
      <selection activeCell="A23" sqref="A23:XFD26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9" width="7.44140625" customWidth="1"/>
  </cols>
  <sheetData>
    <row r="1" spans="1:33" s="116" customFormat="1">
      <c r="A1" s="125" t="str">
        <f>A11</f>
        <v>Dane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Dane</v>
      </c>
      <c r="B2" s="7">
        <f>K13</f>
        <v>2006</v>
      </c>
      <c r="C2" s="8" t="s">
        <v>50</v>
      </c>
      <c r="D2" s="48" t="e">
        <f>LOOKUP($B2,$E$13:$Q$13,$E$20:$Q$20)</f>
        <v>#DIV/0!</v>
      </c>
      <c r="E2" s="9" t="e">
        <f>LOOKUP($B2,$E$13:$Q$13,E$21:Q$21)</f>
        <v>#DIV/0!</v>
      </c>
      <c r="F2" s="9" t="e">
        <f>LOOKUP($B2,$E$13:$Q$13,E$22:Q$22)</f>
        <v>#DIV/0!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</v>
      </c>
      <c r="L2" s="64" t="str">
        <f>A2</f>
        <v>Dane</v>
      </c>
      <c r="M2" s="7">
        <f>N13</f>
        <v>2009</v>
      </c>
      <c r="N2" s="8" t="s">
        <v>50</v>
      </c>
      <c r="O2" s="9">
        <f>LOOKUP($M2,$E$13:$Q$13,$E$20:$Q$20)</f>
        <v>0</v>
      </c>
      <c r="P2" s="9">
        <f>LOOKUP($M2,$E$13:$Q$13,E$21:Q$21)</f>
        <v>0</v>
      </c>
      <c r="Q2" s="9">
        <f>LOOKUP($M2,$E$13:$Q$13,E$22:Q$22)</f>
        <v>0.14773167894532765</v>
      </c>
      <c r="R2" s="9">
        <f>LOOKUP($M2,$E$13:$Q$13,E$23:Q$23)</f>
        <v>3.270564915758168E-2</v>
      </c>
      <c r="S2" s="9">
        <f>LOOKUP($M2,$E$13:$Q$13,E$24:Q$24)</f>
        <v>5.0297324083250682E-2</v>
      </c>
      <c r="T2" s="9">
        <f>LOOKUP($M2,$E$13:$Q$13,E$25:Q$25)</f>
        <v>5.2279484638255699E-2</v>
      </c>
      <c r="U2" s="9">
        <f>LOOKUP($M2,$E$13:$Q$13,E$26:Q$26)</f>
        <v>1</v>
      </c>
      <c r="V2" s="9">
        <f>LOOKUP($M2,$E$13:$Q$13,E$27:Q$27)</f>
        <v>0.20498183705241307</v>
      </c>
      <c r="W2" s="64" t="str">
        <f t="shared" ref="W2:W10" si="0">L2</f>
        <v>Dane</v>
      </c>
      <c r="X2" s="7">
        <f>H13</f>
        <v>2003</v>
      </c>
      <c r="Y2" s="8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Dane</v>
      </c>
      <c r="B3" s="7">
        <f>K13</f>
        <v>2006</v>
      </c>
      <c r="C3" s="8" t="s">
        <v>51</v>
      </c>
      <c r="D3" s="48" t="e">
        <f>LOOKUP($B3,$E$13:$Q$13,$E$37:$Q$37)</f>
        <v>#DIV/0!</v>
      </c>
      <c r="E3" s="9" t="e">
        <f>LOOKUP($B3,$E$13:$Q$13,$E$38:$Q$38)</f>
        <v>#DIV/0!</v>
      </c>
      <c r="F3" s="9" t="e">
        <f>LOOKUP($B3,$E$13:$Q$13,$E$39:$Q$39)</f>
        <v>#DIV/0!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>Dane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-5.0297210791037945E-2</v>
      </c>
      <c r="S3" s="9">
        <f>LOOKUP($M3,$E$13:$Q$13,$E$41:$Q$41)</f>
        <v>-3.1092821216278051E-2</v>
      </c>
      <c r="T3" s="9">
        <f>LOOKUP($M3,$E$13:$Q$13,$E$42:$Q$42)</f>
        <v>-4.6181984453589398E-2</v>
      </c>
      <c r="U3" s="9">
        <f>LOOKUP($M3,$E$13:$Q$13,$E$43:$Q$43)</f>
        <v>1</v>
      </c>
      <c r="V3" s="9">
        <f>LOOKUP($M3,$E$13:$Q$13,$E$44:$Q$44)</f>
        <v>0</v>
      </c>
      <c r="W3" s="64" t="str">
        <f t="shared" si="0"/>
        <v>Dane</v>
      </c>
      <c r="X3" s="7">
        <f>X2</f>
        <v>2003</v>
      </c>
      <c r="Y3" s="8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Dane</v>
      </c>
      <c r="B4" s="7">
        <f>K13</f>
        <v>2006</v>
      </c>
      <c r="C4" s="8" t="s">
        <v>30</v>
      </c>
      <c r="D4" s="48" t="e">
        <f>LOOKUP($B4,$E$13:$Q$13,$E$52:$Q$52)</f>
        <v>#DIV/0!</v>
      </c>
      <c r="E4" s="9" t="e">
        <f>LOOKUP($B4,$E$13:$Q$13,$E$53:$Q$53)</f>
        <v>#DIV/0!</v>
      </c>
      <c r="F4" s="9" t="e">
        <f>LOOKUP($B4,$E$13:$Q$13,$E$54:$Q$54)</f>
        <v>#DIV/0!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0</v>
      </c>
      <c r="L4" s="64" t="str">
        <f t="shared" si="2"/>
        <v>Dane</v>
      </c>
      <c r="M4" s="7">
        <f>M3</f>
        <v>2009</v>
      </c>
      <c r="N4" s="8" t="s">
        <v>30</v>
      </c>
      <c r="O4" s="9">
        <f>LOOKUP($M4,$E$13:$Q$13,$E$52:$Q$52)</f>
        <v>0</v>
      </c>
      <c r="P4" s="9">
        <f>LOOKUP($M4,$E$13:$Q$13,$E$53:$Q$53)</f>
        <v>0</v>
      </c>
      <c r="Q4" s="9">
        <f>LOOKUP($M4,$E$13:$Q$13,$E$54:$Q$54)</f>
        <v>9.3010008951094472E-2</v>
      </c>
      <c r="R4" s="9">
        <f>LOOKUP(M4,$E$13:$Q$13,$E$55:$Q$55)</f>
        <v>3.5352723766671492E-3</v>
      </c>
      <c r="S4" s="9">
        <f>LOOKUP(M4,$E$13:$Q$13,$E$56:$Q$56)</f>
        <v>2.1693716856821411E-2</v>
      </c>
      <c r="T4" s="9">
        <f>LOOKUP(M4,$E$13:$Q$13,$E$57:$Q$57)</f>
        <v>1.767636188333601E-2</v>
      </c>
      <c r="U4" s="9">
        <f>LOOKUP(M4,$E$13:$Q$13,$E$58:$Q$58)</f>
        <v>1</v>
      </c>
      <c r="V4" s="9">
        <f>LOOKUP(M4,$E$13:$Q$13,$E$59:$Q$59)</f>
        <v>0.12879034887512228</v>
      </c>
      <c r="W4" s="64" t="str">
        <f t="shared" si="0"/>
        <v>Dane</v>
      </c>
      <c r="X4" s="7">
        <f>X3</f>
        <v>2003</v>
      </c>
      <c r="Y4" s="8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 t="str">
        <f t="shared" si="1"/>
        <v>Dane</v>
      </c>
      <c r="B5" s="7">
        <f>L13</f>
        <v>2007</v>
      </c>
      <c r="C5" s="8" t="str">
        <f t="shared" ref="C5:C10" si="3">C2</f>
        <v>cat</v>
      </c>
      <c r="D5" s="48" t="e">
        <f>LOOKUP($B5,$E$13:$Q$13,$E$20:$Q$20)</f>
        <v>#DIV/0!</v>
      </c>
      <c r="E5" s="9" t="e">
        <f>LOOKUP($B5,$E$13:$Q$13,E$21:Q$21)</f>
        <v>#DIV/0!</v>
      </c>
      <c r="F5" s="9">
        <f>LOOKUP($B5,$E$13:$Q$13,E$22:Q$22)</f>
        <v>0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9.708655397944449E-2</v>
      </c>
      <c r="L5" s="64" t="str">
        <f t="shared" si="2"/>
        <v>Dane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2.4642861762816231</v>
      </c>
      <c r="P5" s="9">
        <f ca="1">LOOKUP($M5,$E$13:$Q$13,E$21:Y$21)</f>
        <v>0.29819984346464912</v>
      </c>
      <c r="Q5" s="9">
        <f>LOOKUP($M5,$E$13:$Q$13,E$22:Q$22)</f>
        <v>0.30948028205797856</v>
      </c>
      <c r="R5" s="9">
        <f>LOOKUP($M5,$E$13:$Q$13,E$23:Q$23)</f>
        <v>1.8186475409836086E-2</v>
      </c>
      <c r="S5" s="9">
        <f>LOOKUP($M5,$E$13:$Q$13,E$24:Q$24)</f>
        <v>2.0235655737705003E-2</v>
      </c>
      <c r="T5" s="9">
        <f>LOOKUP($M5,$E$13:$Q$13,E$25:Q$25)</f>
        <v>1</v>
      </c>
      <c r="U5" s="9">
        <f>LOOKUP($M5,$E$13:$Q$13,E$26:Q$26)</f>
        <v>0</v>
      </c>
      <c r="V5" s="9">
        <f>LOOKUP($M5,$E$13:$Q$13,E$27:Q$27)</f>
        <v>0.30948028205797856</v>
      </c>
      <c r="W5" s="64" t="str">
        <f t="shared" si="0"/>
        <v>Dane</v>
      </c>
      <c r="X5" s="7">
        <f>I13</f>
        <v>2004</v>
      </c>
      <c r="Y5" s="8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>Dane</v>
      </c>
      <c r="B6" s="7">
        <f>B5</f>
        <v>2007</v>
      </c>
      <c r="C6" s="8" t="str">
        <f t="shared" si="3"/>
        <v>dog</v>
      </c>
      <c r="D6" s="48" t="e">
        <f>LOOKUP($B6,$E$13:$Q$13,$E$37:$Q$37)</f>
        <v>#DIV/0!</v>
      </c>
      <c r="E6" s="9" t="e">
        <f>LOOKUP($B6,$E$13:$Q$13,$E$38:$Q$38)</f>
        <v>#DIV/0!</v>
      </c>
      <c r="F6" s="9">
        <f>LOOKUP($B6,$E$13:$Q$13,$E$39:$Q$39)</f>
        <v>0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0</v>
      </c>
      <c r="L6" s="64" t="str">
        <f t="shared" si="2"/>
        <v>Dane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1.8284719198955111E-2</v>
      </c>
      <c r="S6" s="9">
        <f>LOOKUP($M6,$E$13:$Q$13,$E$41:$Q$41)</f>
        <v>3.9181541140618096E-3</v>
      </c>
      <c r="T6" s="9">
        <f>LOOKUP($M6,$E$13:$Q$13,$E$42:$Q$42)</f>
        <v>1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Dane</v>
      </c>
      <c r="X6" s="7">
        <f>X5</f>
        <v>2004</v>
      </c>
      <c r="Y6" s="8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>Dane</v>
      </c>
      <c r="B7" s="7">
        <f>B6</f>
        <v>2007</v>
      </c>
      <c r="C7" s="8" t="str">
        <f t="shared" si="3"/>
        <v>total</v>
      </c>
      <c r="D7" s="48" t="e">
        <f>LOOKUP($B7,$E$13:$Q$13,$E$52:$Q$52)</f>
        <v>#DIV/0!</v>
      </c>
      <c r="E7" s="9" t="e">
        <f>LOOKUP($B7,$E$13:$Q$13,$E$53:$Q$53)</f>
        <v>#DIV/0!</v>
      </c>
      <c r="F7" s="9">
        <f>LOOKUP($B7,$E$13:$Q$13,$E$54:$Q$54)</f>
        <v>0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>
        <f>LOOKUP($B7,$E$13:$Q$13,$E$59:$Q$59)</f>
        <v>0</v>
      </c>
      <c r="L7" s="64" t="str">
        <f t="shared" si="2"/>
        <v>Dane</v>
      </c>
      <c r="M7" s="7">
        <f>M6</f>
        <v>2010</v>
      </c>
      <c r="N7" s="8" t="str">
        <f t="shared" si="4"/>
        <v>total</v>
      </c>
      <c r="O7" s="9">
        <f>LOOKUP($M7,$E$13:$Q$13,$E$52:$Q$52)</f>
        <v>2.4642861762816231</v>
      </c>
      <c r="P7" s="9">
        <f>LOOKUP($M7,$E$13:$Q$13,$E$53:$Q$53)</f>
        <v>0.18774638633377136</v>
      </c>
      <c r="Q7" s="9">
        <f>LOOKUP($M7,$E$13:$Q$13,$E$54:$Q$54)</f>
        <v>0.19424637324809441</v>
      </c>
      <c r="R7" s="9">
        <f>LOOKUP($M7,$E$13:$Q$13,$E$55:$Q$55)</f>
        <v>1.8222867279471047E-2</v>
      </c>
      <c r="S7" s="9">
        <f>LOOKUP($M7,$E$13:$Q$13,$E$56:$Q$56)</f>
        <v>1.4191259474278394E-2</v>
      </c>
      <c r="T7" s="9">
        <f>LOOKUP($M7,$E$13:$Q$13,$E$57:$Q$57)</f>
        <v>1</v>
      </c>
      <c r="U7" s="9">
        <f>LOOKUP($M7,$E$13:$Q$13,$E$58:$Q$58)</f>
        <v>0</v>
      </c>
      <c r="V7" s="9">
        <f>LOOKUP($M7,$E$13:$Q$13,$E$59:$Q$59)</f>
        <v>0.19424637324809441</v>
      </c>
      <c r="W7" s="64" t="str">
        <f t="shared" si="0"/>
        <v>Dane</v>
      </c>
      <c r="X7" s="7">
        <f>X6</f>
        <v>2004</v>
      </c>
      <c r="Y7" s="8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 s="8" customFormat="1">
      <c r="A8" s="43" t="str">
        <f t="shared" si="1"/>
        <v>Dane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0</v>
      </c>
      <c r="G8" s="9" t="e">
        <f>LOOKUP($B8,$E$13:$Q$13,E$23:Q$23)</f>
        <v>#DIV/0!</v>
      </c>
      <c r="H8" s="9" t="e">
        <f>LOOKUP($B8,$E$13:$Q$13,E$24:Q$24)</f>
        <v>#DIV/0!</v>
      </c>
      <c r="I8" s="9" t="e">
        <f>LOOKUP($B8,$E$13:$Q$13,E$25:Q$25)</f>
        <v>#DIV/0!</v>
      </c>
      <c r="J8" s="9" t="e">
        <f>LOOKUP($B8,$E$13:$Q$13,E$26:Q$26)</f>
        <v>#DIV/0!</v>
      </c>
      <c r="K8" s="9">
        <f>LOOKUP($B8,$E$13:$Q$13,E$27:Q$27)</f>
        <v>9.708655397944449E-2</v>
      </c>
      <c r="L8" s="64" t="str">
        <f t="shared" si="2"/>
        <v>Dane</v>
      </c>
      <c r="M8" s="7">
        <f>P13</f>
        <v>2011</v>
      </c>
      <c r="N8" s="8" t="str">
        <f t="shared" si="4"/>
        <v>cat</v>
      </c>
      <c r="O8" s="9">
        <f>LOOKUP($M8,$E$13:$Q$13,$E$20:$Q$20)</f>
        <v>2.6453885724388022</v>
      </c>
      <c r="P8" s="9">
        <f>LOOKUP($M8,$E$13:$Q$13,E$21:Q$21)</f>
        <v>0.32078431372549021</v>
      </c>
      <c r="Q8" s="9">
        <f>LOOKUP($M8,$E$13:$Q$13,E$22:Q$22)</f>
        <v>0.32078431372549021</v>
      </c>
      <c r="R8" s="9">
        <f>LOOKUP($M8,$E$13:$Q$13,E$23:Q$23)</f>
        <v>2.0871380120011098E-3</v>
      </c>
      <c r="S8" s="9">
        <f>LOOKUP($M8,$E$13:$Q$13,E$24:Q$24)</f>
        <v>1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Dane</v>
      </c>
      <c r="X8" s="7">
        <f>J13</f>
        <v>2005</v>
      </c>
      <c r="Y8" s="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 s="8" customFormat="1">
      <c r="A9" s="43" t="str">
        <f t="shared" si="1"/>
        <v>Dane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 t="e">
        <f>LOOKUP($B9,$E$13:$Q$13,$E$40:$Q$40)</f>
        <v>#DIV/0!</v>
      </c>
      <c r="H9" s="9" t="e">
        <f>LOOKUP($B9,$E$13:$Q$13,$E$41:$Q$41)</f>
        <v>#DIV/0!</v>
      </c>
      <c r="I9" s="9" t="e">
        <f>LOOKUP($B9,$E$13:$Q$13,$E$42:$Q$42)</f>
        <v>#DIV/0!</v>
      </c>
      <c r="J9" s="9" t="e">
        <f>LOOKUP($B9,$E$13:$Q$13,$E$43:$Q$43)</f>
        <v>#DIV/0!</v>
      </c>
      <c r="K9" s="9">
        <f>LOOKUP($B9,$E$13:$Q$13,$E$44:$Q$44)</f>
        <v>0</v>
      </c>
      <c r="L9" s="64" t="str">
        <f t="shared" si="2"/>
        <v>Dane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-1.4634146341463376E-2</v>
      </c>
      <c r="S9" s="9">
        <f>LOOKUP($M9,$E$13:$Q$13,$E$41:$Q$41)</f>
        <v>1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Dane</v>
      </c>
      <c r="X9" s="7">
        <f>X8</f>
        <v>2005</v>
      </c>
      <c r="Y9" s="8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 s="8" customFormat="1">
      <c r="A10" s="43" t="str">
        <f t="shared" si="1"/>
        <v>Dane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0</v>
      </c>
      <c r="G10" s="9" t="e">
        <f>LOOKUP($B10,$E$13:$Q$13,$E$55:$Q$55)</f>
        <v>#DIV/0!</v>
      </c>
      <c r="H10" s="9" t="e">
        <f>LOOKUP($B10,$E$13:$Q$13,$E$56:$Q$56)</f>
        <v>#DIV/0!</v>
      </c>
      <c r="I10" s="9" t="e">
        <f>LOOKUP($B10,$E$13:$Q$13,$E$57:$Q$57)</f>
        <v>#DIV/0!</v>
      </c>
      <c r="J10" s="9" t="e">
        <f>LOOKUP($B10,$E$13:$Q$13,$E$58:$Q$58)</f>
        <v>#DIV/0!</v>
      </c>
      <c r="K10" s="9">
        <f>LOOKUP($B10,$E$13:$Q$13,$E$59:$Q$59)</f>
        <v>6.174373379429559E-2</v>
      </c>
      <c r="L10" s="64" t="str">
        <f t="shared" si="2"/>
        <v>Dane</v>
      </c>
      <c r="M10" s="7">
        <f>M9</f>
        <v>2011</v>
      </c>
      <c r="N10" s="8" t="str">
        <f t="shared" si="4"/>
        <v>total</v>
      </c>
      <c r="O10" s="9">
        <f>LOOKUP($M10,$E$13:$Q$13,$E$52:$Q$52)</f>
        <v>2.6453885724388022</v>
      </c>
      <c r="P10" s="9">
        <f>LOOKUP($M10,$E$13:$Q$13,$E$53:$Q$53)</f>
        <v>0.20071977752331097</v>
      </c>
      <c r="Q10" s="9">
        <f>LOOKUP($M10,$E$13:$Q$13,$E$54:$Q$54)</f>
        <v>0.20071977752331097</v>
      </c>
      <c r="R10" s="9">
        <f>LOOKUP($M10,$E$13:$Q$13,$E$55:$Q$55)</f>
        <v>-4.1064388961891685E-3</v>
      </c>
      <c r="S10" s="9">
        <f>LOOKUP($M10,$E$13:$Q$13,$E$56:$Q$56)</f>
        <v>1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Dane</v>
      </c>
      <c r="X10" s="7">
        <f>X9</f>
        <v>2005</v>
      </c>
      <c r="Y10" s="8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 t="e">
        <f>LOOKUP($X10,$E$13:$Q$13,$E$59:$Q$59)</f>
        <v>#DIV/0!</v>
      </c>
    </row>
    <row r="11" spans="1:33">
      <c r="A11" s="3" t="s">
        <v>86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M14" s="22">
        <v>463826</v>
      </c>
      <c r="N14" s="22">
        <v>463826</v>
      </c>
      <c r="O14" s="22">
        <v>463826</v>
      </c>
      <c r="P14" s="22">
        <v>463826</v>
      </c>
      <c r="Q14" s="22">
        <v>463826</v>
      </c>
    </row>
    <row r="15" spans="1:33">
      <c r="A15" s="3"/>
      <c r="D15" t="s">
        <v>37</v>
      </c>
      <c r="M15" s="23">
        <v>4036</v>
      </c>
      <c r="N15" s="23">
        <v>3904</v>
      </c>
      <c r="O15" s="23">
        <v>3833</v>
      </c>
      <c r="P15" s="23">
        <v>3825</v>
      </c>
    </row>
    <row r="16" spans="1:33">
      <c r="A16" s="3"/>
      <c r="D16" t="s">
        <v>38</v>
      </c>
      <c r="M16" s="23">
        <v>927</v>
      </c>
      <c r="N16" s="23">
        <v>800</v>
      </c>
      <c r="O16" s="23">
        <v>871</v>
      </c>
      <c r="P16" s="23">
        <v>762</v>
      </c>
    </row>
    <row r="17" spans="1:23">
      <c r="A17" s="3"/>
      <c r="D17" t="s">
        <v>56</v>
      </c>
      <c r="M17" s="23"/>
      <c r="N17" s="23"/>
      <c r="O17" s="24">
        <v>1143</v>
      </c>
      <c r="P17" s="25">
        <v>1227</v>
      </c>
    </row>
    <row r="18" spans="1:23">
      <c r="A18" s="43"/>
      <c r="B18" s="7"/>
      <c r="D18" s="33" t="s">
        <v>121</v>
      </c>
      <c r="E18" s="8" t="e">
        <f t="shared" ref="E18:Q20" si="6">E15/E$14*1000</f>
        <v>#DIV/0!</v>
      </c>
      <c r="F18" s="8" t="e">
        <f t="shared" si="6"/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64" t="e">
        <f t="shared" si="6"/>
        <v>#DIV/0!</v>
      </c>
      <c r="M18" s="7">
        <f t="shared" si="6"/>
        <v>8.7015389391711544</v>
      </c>
      <c r="N18" s="8">
        <f t="shared" si="6"/>
        <v>8.4169494594955871</v>
      </c>
      <c r="O18" s="8">
        <f t="shared" si="6"/>
        <v>8.2638748151246375</v>
      </c>
      <c r="P18" s="8">
        <f t="shared" si="6"/>
        <v>8.2466269678715722</v>
      </c>
      <c r="Q18" s="8">
        <f t="shared" si="6"/>
        <v>0</v>
      </c>
      <c r="W18" s="62"/>
    </row>
    <row r="19" spans="1:23">
      <c r="A19" s="43"/>
      <c r="B19" s="7"/>
      <c r="D19" s="33" t="s">
        <v>43</v>
      </c>
      <c r="E19" s="8" t="e">
        <f t="shared" si="6"/>
        <v>#DIV/0!</v>
      </c>
      <c r="F19" s="8" t="e">
        <f t="shared" si="6"/>
        <v>#DIV/0!</v>
      </c>
      <c r="G19" s="8" t="e">
        <f t="shared" si="6"/>
        <v>#DIV/0!</v>
      </c>
      <c r="H19" s="8" t="e">
        <f t="shared" si="6"/>
        <v>#DIV/0!</v>
      </c>
      <c r="I19" s="8" t="e">
        <f t="shared" si="6"/>
        <v>#DIV/0!</v>
      </c>
      <c r="J19" s="8" t="e">
        <f t="shared" si="6"/>
        <v>#DIV/0!</v>
      </c>
      <c r="K19" s="8" t="e">
        <f t="shared" si="6"/>
        <v>#DIV/0!</v>
      </c>
      <c r="L19" s="64" t="e">
        <f t="shared" si="6"/>
        <v>#DIV/0!</v>
      </c>
      <c r="M19" s="7">
        <f t="shared" si="6"/>
        <v>1.9985943004488753</v>
      </c>
      <c r="N19" s="8">
        <f t="shared" si="6"/>
        <v>1.7247847253064728</v>
      </c>
      <c r="O19" s="8">
        <f t="shared" si="6"/>
        <v>1.8778593696774222</v>
      </c>
      <c r="P19" s="8">
        <f t="shared" si="6"/>
        <v>1.6428574508544151</v>
      </c>
      <c r="Q19" s="8">
        <f t="shared" si="6"/>
        <v>0</v>
      </c>
      <c r="W19" s="62"/>
    </row>
    <row r="20" spans="1:23">
      <c r="A20" s="43"/>
      <c r="B20" s="7"/>
      <c r="D20" s="33" t="s">
        <v>107</v>
      </c>
      <c r="E20" s="8" t="e">
        <f t="shared" si="6"/>
        <v>#DIV/0!</v>
      </c>
      <c r="F20" s="8" t="e">
        <f t="shared" si="6"/>
        <v>#DIV/0!</v>
      </c>
      <c r="G20" s="8" t="e">
        <f t="shared" si="6"/>
        <v>#DIV/0!</v>
      </c>
      <c r="H20" s="8" t="e">
        <f t="shared" si="6"/>
        <v>#DIV/0!</v>
      </c>
      <c r="I20" s="8" t="e">
        <f t="shared" si="6"/>
        <v>#DIV/0!</v>
      </c>
      <c r="J20" s="8" t="e">
        <f t="shared" si="6"/>
        <v>#DIV/0!</v>
      </c>
      <c r="K20" s="8" t="e">
        <f t="shared" si="6"/>
        <v>#DIV/0!</v>
      </c>
      <c r="L20" s="7" t="e">
        <f t="shared" si="6"/>
        <v>#DIV/0!</v>
      </c>
      <c r="M20" s="7">
        <f t="shared" si="6"/>
        <v>0</v>
      </c>
      <c r="N20" s="8">
        <f t="shared" si="6"/>
        <v>0</v>
      </c>
      <c r="O20" s="8">
        <f t="shared" si="6"/>
        <v>2.4642861762816231</v>
      </c>
      <c r="P20" s="8">
        <f t="shared" si="6"/>
        <v>2.6453885724388022</v>
      </c>
      <c r="Q20" s="8">
        <f t="shared" si="6"/>
        <v>0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7" t="e">
        <f t="shared" si="7"/>
        <v>#DIV/0!</v>
      </c>
      <c r="M21" s="7">
        <f t="shared" si="7"/>
        <v>0</v>
      </c>
      <c r="N21" s="8">
        <f t="shared" si="7"/>
        <v>0</v>
      </c>
      <c r="O21" s="8">
        <f t="shared" si="7"/>
        <v>0.29819984346464912</v>
      </c>
      <c r="P21" s="8">
        <f>P17/P15</f>
        <v>0.32078431372549021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 t="e">
        <f t="shared" si="8"/>
        <v>#DIV/0!</v>
      </c>
      <c r="L22" s="130">
        <f t="shared" si="8"/>
        <v>0</v>
      </c>
      <c r="M22" s="130">
        <f t="shared" si="8"/>
        <v>0</v>
      </c>
      <c r="N22" s="130">
        <f t="shared" si="8"/>
        <v>0.14773167894532765</v>
      </c>
      <c r="O22" s="130">
        <f t="shared" si="8"/>
        <v>0.30948028205797856</v>
      </c>
      <c r="P22" s="130">
        <f t="shared" si="8"/>
        <v>0.32078431372549021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 t="e">
        <f t="shared" si="9"/>
        <v>#DIV/0!</v>
      </c>
      <c r="N23" s="130">
        <f t="shared" si="9"/>
        <v>3.270564915758168E-2</v>
      </c>
      <c r="O23" s="130">
        <f t="shared" si="9"/>
        <v>1.8186475409836086E-2</v>
      </c>
      <c r="P23" s="130">
        <f t="shared" si="9"/>
        <v>2.0871380120011098E-3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 t="e">
        <f t="shared" si="10"/>
        <v>#DIV/0!</v>
      </c>
      <c r="N24" s="130">
        <f t="shared" si="10"/>
        <v>5.0297324083250682E-2</v>
      </c>
      <c r="O24" s="130">
        <f t="shared" si="10"/>
        <v>2.0235655737705003E-2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 t="e">
        <f t="shared" si="11"/>
        <v>#DIV/0!</v>
      </c>
      <c r="N25" s="130">
        <f t="shared" si="11"/>
        <v>5.2279484638255699E-2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 t="e">
        <f t="shared" si="12"/>
        <v>#DIV/0!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 t="e">
        <f t="shared" si="13"/>
        <v>#DIV/0!</v>
      </c>
      <c r="K27" s="130">
        <f t="shared" si="13"/>
        <v>0</v>
      </c>
      <c r="L27" s="130">
        <f t="shared" si="13"/>
        <v>0</v>
      </c>
      <c r="M27" s="130">
        <f t="shared" si="13"/>
        <v>9.708655397944449E-2</v>
      </c>
      <c r="N27" s="130">
        <f t="shared" si="13"/>
        <v>0.20498183705241307</v>
      </c>
      <c r="O27" s="130">
        <f t="shared" si="13"/>
        <v>0.30948028205797856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>
        <f t="shared" si="14"/>
        <v>0</v>
      </c>
      <c r="H31" s="7">
        <f t="shared" si="14"/>
        <v>0</v>
      </c>
      <c r="I31" s="7">
        <f t="shared" si="14"/>
        <v>0</v>
      </c>
      <c r="J31" s="7">
        <f t="shared" si="14"/>
        <v>0</v>
      </c>
      <c r="K31" s="7">
        <f t="shared" si="14"/>
        <v>0</v>
      </c>
      <c r="L31" s="64">
        <f t="shared" si="14"/>
        <v>0</v>
      </c>
      <c r="M31" s="7">
        <f t="shared" si="14"/>
        <v>463826</v>
      </c>
      <c r="N31" s="7">
        <f t="shared" si="14"/>
        <v>463826</v>
      </c>
      <c r="O31" s="7">
        <f t="shared" si="14"/>
        <v>463826</v>
      </c>
      <c r="P31" s="7">
        <f t="shared" si="14"/>
        <v>463826</v>
      </c>
      <c r="Q31" s="7">
        <f t="shared" si="14"/>
        <v>463826</v>
      </c>
      <c r="W31" s="64"/>
    </row>
    <row r="32" spans="1:23">
      <c r="A32" s="3"/>
      <c r="D32" t="s">
        <v>40</v>
      </c>
      <c r="M32" s="23">
        <v>2187</v>
      </c>
      <c r="N32" s="23">
        <v>2297</v>
      </c>
      <c r="O32" s="23">
        <v>2255</v>
      </c>
      <c r="P32" s="23">
        <v>2288</v>
      </c>
    </row>
    <row r="33" spans="1:23">
      <c r="A33" s="3"/>
      <c r="D33" t="s">
        <v>41</v>
      </c>
      <c r="M33" s="23">
        <v>265</v>
      </c>
      <c r="N33" s="23">
        <v>268</v>
      </c>
      <c r="O33" s="23">
        <v>373</v>
      </c>
      <c r="P33" s="23">
        <v>418</v>
      </c>
    </row>
    <row r="34" spans="1:23">
      <c r="A34" s="3"/>
      <c r="D34" t="s">
        <v>42</v>
      </c>
    </row>
    <row r="35" spans="1:23">
      <c r="A35" s="43"/>
      <c r="B35" s="7"/>
      <c r="D35" s="33" t="s">
        <v>122</v>
      </c>
      <c r="E35" s="8" t="e">
        <f t="shared" ref="E35:Q37" si="15">E32/E$14*1000</f>
        <v>#DIV/0!</v>
      </c>
      <c r="F35" s="8" t="e">
        <f t="shared" si="15"/>
        <v>#DIV/0!</v>
      </c>
      <c r="G35" s="8" t="e">
        <f t="shared" si="15"/>
        <v>#DIV/0!</v>
      </c>
      <c r="H35" s="8" t="e">
        <f t="shared" si="15"/>
        <v>#DIV/0!</v>
      </c>
      <c r="I35" s="8" t="e">
        <f t="shared" si="15"/>
        <v>#DIV/0!</v>
      </c>
      <c r="J35" s="8" t="e">
        <f t="shared" si="15"/>
        <v>#DIV/0!</v>
      </c>
      <c r="K35" s="8" t="e">
        <f t="shared" si="15"/>
        <v>#DIV/0!</v>
      </c>
      <c r="L35" s="64" t="e">
        <f t="shared" si="15"/>
        <v>#DIV/0!</v>
      </c>
      <c r="M35" s="7">
        <f t="shared" si="15"/>
        <v>4.7151302428065698</v>
      </c>
      <c r="N35" s="8">
        <f t="shared" si="15"/>
        <v>4.9522881425362097</v>
      </c>
      <c r="O35" s="8">
        <f t="shared" si="15"/>
        <v>4.8617369444576202</v>
      </c>
      <c r="P35" s="8">
        <f t="shared" si="15"/>
        <v>4.932884314376512</v>
      </c>
      <c r="Q35" s="8">
        <f t="shared" si="15"/>
        <v>0</v>
      </c>
      <c r="W35" s="62"/>
    </row>
    <row r="36" spans="1:23">
      <c r="A36" s="43"/>
      <c r="B36" s="7"/>
      <c r="D36" s="33" t="s">
        <v>45</v>
      </c>
      <c r="E36" s="8" t="e">
        <f t="shared" si="15"/>
        <v>#DIV/0!</v>
      </c>
      <c r="F36" s="8" t="e">
        <f t="shared" si="15"/>
        <v>#DIV/0!</v>
      </c>
      <c r="G36" s="8" t="e">
        <f t="shared" si="15"/>
        <v>#DIV/0!</v>
      </c>
      <c r="H36" s="8" t="e">
        <f t="shared" si="15"/>
        <v>#DIV/0!</v>
      </c>
      <c r="I36" s="8" t="e">
        <f t="shared" si="15"/>
        <v>#DIV/0!</v>
      </c>
      <c r="J36" s="8" t="e">
        <f t="shared" si="15"/>
        <v>#DIV/0!</v>
      </c>
      <c r="K36" s="8" t="e">
        <f t="shared" si="15"/>
        <v>#DIV/0!</v>
      </c>
      <c r="L36" s="64" t="e">
        <f t="shared" si="15"/>
        <v>#DIV/0!</v>
      </c>
      <c r="M36" s="7">
        <f t="shared" si="15"/>
        <v>0.5713349402577691</v>
      </c>
      <c r="N36" s="8">
        <f t="shared" si="15"/>
        <v>0.57780288297766835</v>
      </c>
      <c r="O36" s="8">
        <f t="shared" si="15"/>
        <v>0.80418087817414297</v>
      </c>
      <c r="P36" s="8">
        <f t="shared" si="15"/>
        <v>0.90120001897263191</v>
      </c>
      <c r="Q36" s="8">
        <f t="shared" si="15"/>
        <v>0</v>
      </c>
      <c r="W36" s="62"/>
    </row>
    <row r="37" spans="1:23">
      <c r="A37" s="43"/>
      <c r="B37" s="7"/>
      <c r="D37" s="33" t="s">
        <v>108</v>
      </c>
      <c r="E37" s="8" t="e">
        <f t="shared" si="15"/>
        <v>#DIV/0!</v>
      </c>
      <c r="F37" s="8" t="e">
        <f t="shared" si="15"/>
        <v>#DIV/0!</v>
      </c>
      <c r="G37" s="8" t="e">
        <f t="shared" si="15"/>
        <v>#DIV/0!</v>
      </c>
      <c r="H37" s="8" t="e">
        <f t="shared" si="15"/>
        <v>#DIV/0!</v>
      </c>
      <c r="I37" s="8" t="e">
        <f t="shared" si="15"/>
        <v>#DIV/0!</v>
      </c>
      <c r="J37" s="8" t="e">
        <f t="shared" si="15"/>
        <v>#DIV/0!</v>
      </c>
      <c r="K37" s="8" t="e">
        <f t="shared" si="15"/>
        <v>#DIV/0!</v>
      </c>
      <c r="L37" s="7" t="e">
        <f t="shared" si="15"/>
        <v>#DIV/0!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>
        <f t="shared" si="15"/>
        <v>0</v>
      </c>
      <c r="Q37" s="8">
        <f t="shared" si="15"/>
        <v>0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7" t="e">
        <f t="shared" si="16"/>
        <v>#DIV/0!</v>
      </c>
      <c r="M38" s="7">
        <f t="shared" si="16"/>
        <v>0</v>
      </c>
      <c r="N38" s="8">
        <f t="shared" si="16"/>
        <v>0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 t="e">
        <f t="shared" si="18"/>
        <v>#DIV/0!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 t="e">
        <f t="shared" ref="M40:Q40" si="20">(L35-M35)/L35</f>
        <v>#DIV/0!</v>
      </c>
      <c r="N40" s="130">
        <f t="shared" si="20"/>
        <v>-5.0297210791037945E-2</v>
      </c>
      <c r="O40" s="130">
        <f t="shared" si="20"/>
        <v>1.8284719198955111E-2</v>
      </c>
      <c r="P40" s="130">
        <f t="shared" si="20"/>
        <v>-1.4634146341463376E-2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 t="e">
        <f t="shared" si="21"/>
        <v>#DIV/0!</v>
      </c>
      <c r="N41" s="130">
        <f t="shared" si="21"/>
        <v>-3.1092821216278051E-2</v>
      </c>
      <c r="O41" s="130">
        <f t="shared" si="21"/>
        <v>3.9181541140618096E-3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 t="e">
        <f t="shared" si="22"/>
        <v>#DIV/0!</v>
      </c>
      <c r="N42" s="130">
        <f t="shared" si="22"/>
        <v>-4.6181984453589398E-2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 t="e">
        <f t="shared" si="23"/>
        <v>#DIV/0!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 t="e">
        <f t="shared" si="24"/>
        <v>#DIV/0!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5">F31</f>
        <v>0</v>
      </c>
      <c r="G46" s="7">
        <f t="shared" si="25"/>
        <v>0</v>
      </c>
      <c r="H46" s="7">
        <f t="shared" si="25"/>
        <v>0</v>
      </c>
      <c r="I46" s="7">
        <f t="shared" si="25"/>
        <v>0</v>
      </c>
      <c r="J46" s="7">
        <f t="shared" si="25"/>
        <v>0</v>
      </c>
      <c r="K46" s="7">
        <f t="shared" si="25"/>
        <v>0</v>
      </c>
      <c r="L46" s="64">
        <f t="shared" si="25"/>
        <v>0</v>
      </c>
      <c r="M46" s="7">
        <f t="shared" si="25"/>
        <v>463826</v>
      </c>
      <c r="N46" s="7">
        <f t="shared" si="25"/>
        <v>463826</v>
      </c>
      <c r="O46" s="7">
        <f t="shared" si="25"/>
        <v>463826</v>
      </c>
      <c r="P46" s="7">
        <f t="shared" si="25"/>
        <v>463826</v>
      </c>
      <c r="Q46" s="7">
        <f t="shared" si="25"/>
        <v>463826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0</v>
      </c>
      <c r="H47" s="7">
        <f t="shared" si="26"/>
        <v>0</v>
      </c>
      <c r="I47" s="7">
        <f t="shared" si="26"/>
        <v>0</v>
      </c>
      <c r="J47" s="7">
        <f t="shared" si="26"/>
        <v>0</v>
      </c>
      <c r="K47" s="7">
        <f t="shared" si="26"/>
        <v>0</v>
      </c>
      <c r="L47" s="64">
        <f t="shared" si="26"/>
        <v>0</v>
      </c>
      <c r="M47" s="7">
        <f t="shared" si="26"/>
        <v>6223</v>
      </c>
      <c r="N47" s="7">
        <f t="shared" si="26"/>
        <v>6201</v>
      </c>
      <c r="O47" s="7">
        <f t="shared" si="26"/>
        <v>6088</v>
      </c>
      <c r="P47" s="7">
        <f t="shared" si="26"/>
        <v>6113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 s="7">
        <f t="shared" si="26"/>
        <v>0</v>
      </c>
      <c r="I48" s="7">
        <f t="shared" si="26"/>
        <v>0</v>
      </c>
      <c r="J48" s="7">
        <f t="shared" si="26"/>
        <v>0</v>
      </c>
      <c r="K48" s="7">
        <f t="shared" si="26"/>
        <v>0</v>
      </c>
      <c r="L48" s="64">
        <f t="shared" si="26"/>
        <v>0</v>
      </c>
      <c r="M48" s="7">
        <f t="shared" si="26"/>
        <v>1192</v>
      </c>
      <c r="N48" s="7">
        <f t="shared" si="26"/>
        <v>1068</v>
      </c>
      <c r="O48" s="7">
        <f t="shared" si="26"/>
        <v>1244</v>
      </c>
      <c r="P48" s="7">
        <f t="shared" si="26"/>
        <v>1180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0</v>
      </c>
      <c r="N49" s="7">
        <f t="shared" si="26"/>
        <v>0</v>
      </c>
      <c r="O49" s="7">
        <f t="shared" si="26"/>
        <v>1143</v>
      </c>
      <c r="P49" s="7">
        <f t="shared" si="26"/>
        <v>1227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 t="e">
        <f t="shared" ref="E50:Q52" si="27">E47/E$14*1000</f>
        <v>#DIV/0!</v>
      </c>
      <c r="F50" s="8" t="e">
        <f t="shared" si="27"/>
        <v>#DIV/0!</v>
      </c>
      <c r="G50" s="8" t="e">
        <f t="shared" si="27"/>
        <v>#DIV/0!</v>
      </c>
      <c r="H50" s="8" t="e">
        <f t="shared" si="27"/>
        <v>#DIV/0!</v>
      </c>
      <c r="I50" s="8" t="e">
        <f t="shared" si="27"/>
        <v>#DIV/0!</v>
      </c>
      <c r="J50" s="8" t="e">
        <f t="shared" si="27"/>
        <v>#DIV/0!</v>
      </c>
      <c r="K50" s="8" t="e">
        <f t="shared" si="27"/>
        <v>#DIV/0!</v>
      </c>
      <c r="L50" s="64" t="e">
        <f t="shared" si="27"/>
        <v>#DIV/0!</v>
      </c>
      <c r="M50" s="7">
        <f t="shared" si="27"/>
        <v>13.416669181977724</v>
      </c>
      <c r="N50" s="8">
        <f t="shared" si="27"/>
        <v>13.369237602031797</v>
      </c>
      <c r="O50" s="8">
        <f t="shared" si="27"/>
        <v>13.125611759582258</v>
      </c>
      <c r="P50" s="8">
        <f t="shared" si="27"/>
        <v>13.179511282248084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 t="e">
        <f t="shared" si="27"/>
        <v>#DIV/0!</v>
      </c>
      <c r="F51" s="8" t="e">
        <f t="shared" si="27"/>
        <v>#DIV/0!</v>
      </c>
      <c r="G51" s="8" t="e">
        <f t="shared" si="27"/>
        <v>#DIV/0!</v>
      </c>
      <c r="H51" s="8" t="e">
        <f t="shared" si="27"/>
        <v>#DIV/0!</v>
      </c>
      <c r="I51" s="8" t="e">
        <f t="shared" si="27"/>
        <v>#DIV/0!</v>
      </c>
      <c r="J51" s="8" t="e">
        <f t="shared" si="27"/>
        <v>#DIV/0!</v>
      </c>
      <c r="K51" s="8" t="e">
        <f t="shared" si="27"/>
        <v>#DIV/0!</v>
      </c>
      <c r="L51" s="64" t="e">
        <f t="shared" si="27"/>
        <v>#DIV/0!</v>
      </c>
      <c r="M51" s="7">
        <f t="shared" si="27"/>
        <v>2.5699292407066441</v>
      </c>
      <c r="N51" s="8">
        <f t="shared" si="27"/>
        <v>2.3025876082841408</v>
      </c>
      <c r="O51" s="8">
        <f t="shared" si="27"/>
        <v>2.6820402478515648</v>
      </c>
      <c r="P51" s="8">
        <f t="shared" si="27"/>
        <v>2.5440574698270471</v>
      </c>
      <c r="Q51" s="8">
        <f t="shared" si="27"/>
        <v>0</v>
      </c>
      <c r="W51" s="64"/>
    </row>
    <row r="52" spans="1:23" s="8" customFormat="1">
      <c r="A52" s="43"/>
      <c r="B52" s="7"/>
      <c r="D52" s="48" t="s">
        <v>48</v>
      </c>
      <c r="E52" s="8" t="e">
        <f t="shared" si="27"/>
        <v>#DIV/0!</v>
      </c>
      <c r="F52" s="8" t="e">
        <f t="shared" si="27"/>
        <v>#DIV/0!</v>
      </c>
      <c r="G52" s="8" t="e">
        <f t="shared" si="27"/>
        <v>#DIV/0!</v>
      </c>
      <c r="H52" s="8" t="e">
        <f t="shared" si="27"/>
        <v>#DIV/0!</v>
      </c>
      <c r="I52" s="8" t="e">
        <f t="shared" si="27"/>
        <v>#DIV/0!</v>
      </c>
      <c r="J52" s="8" t="e">
        <f t="shared" si="27"/>
        <v>#DIV/0!</v>
      </c>
      <c r="K52" s="8" t="e">
        <f t="shared" si="27"/>
        <v>#DIV/0!</v>
      </c>
      <c r="L52" s="7" t="e">
        <f t="shared" si="27"/>
        <v>#DIV/0!</v>
      </c>
      <c r="M52" s="7">
        <f t="shared" si="27"/>
        <v>0</v>
      </c>
      <c r="N52" s="8">
        <f t="shared" si="27"/>
        <v>0</v>
      </c>
      <c r="O52" s="8">
        <f t="shared" si="27"/>
        <v>2.4642861762816231</v>
      </c>
      <c r="P52" s="8">
        <f t="shared" si="27"/>
        <v>2.6453885724388022</v>
      </c>
      <c r="Q52" s="8">
        <f t="shared" si="27"/>
        <v>0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 t="e">
        <f t="shared" si="28"/>
        <v>#DIV/0!</v>
      </c>
      <c r="I53" s="8" t="e">
        <f t="shared" si="28"/>
        <v>#DIV/0!</v>
      </c>
      <c r="J53" s="8" t="e">
        <f t="shared" si="28"/>
        <v>#DIV/0!</v>
      </c>
      <c r="K53" s="8" t="e">
        <f t="shared" si="28"/>
        <v>#DIV/0!</v>
      </c>
      <c r="L53" s="7" t="e">
        <f t="shared" si="28"/>
        <v>#DIV/0!</v>
      </c>
      <c r="M53" s="7">
        <f t="shared" si="28"/>
        <v>0</v>
      </c>
      <c r="N53" s="8">
        <f t="shared" si="28"/>
        <v>0</v>
      </c>
      <c r="O53" s="8">
        <f t="shared" si="28"/>
        <v>0.18774638633377136</v>
      </c>
      <c r="P53" s="8">
        <f>P49/P47</f>
        <v>0.20071977752331097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 t="e">
        <f t="shared" si="30"/>
        <v>#DIV/0!</v>
      </c>
      <c r="J54" s="130" t="e">
        <f t="shared" si="30"/>
        <v>#DIV/0!</v>
      </c>
      <c r="K54" s="130" t="e">
        <f t="shared" si="30"/>
        <v>#DIV/0!</v>
      </c>
      <c r="L54" s="130">
        <f t="shared" si="30"/>
        <v>0</v>
      </c>
      <c r="M54" s="130">
        <f t="shared" si="30"/>
        <v>0</v>
      </c>
      <c r="N54" s="130">
        <f t="shared" si="30"/>
        <v>9.3010008951094472E-2</v>
      </c>
      <c r="O54" s="130">
        <f t="shared" si="30"/>
        <v>0.19424637324809441</v>
      </c>
      <c r="P54" s="130">
        <f t="shared" si="30"/>
        <v>0.20071977752331097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 t="e">
        <f t="shared" si="31"/>
        <v>#DIV/0!</v>
      </c>
      <c r="L55" s="130" t="e">
        <f>(K50-L50)/K50</f>
        <v>#DIV/0!</v>
      </c>
      <c r="M55" s="130" t="e">
        <f t="shared" ref="M55:Q55" si="32">(L50-M50)/L50</f>
        <v>#DIV/0!</v>
      </c>
      <c r="N55" s="130">
        <f t="shared" si="32"/>
        <v>3.5352723766671492E-3</v>
      </c>
      <c r="O55" s="130">
        <f t="shared" si="32"/>
        <v>1.8222867279471047E-2</v>
      </c>
      <c r="P55" s="130">
        <f t="shared" si="32"/>
        <v>-4.1064388961891685E-3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 t="e">
        <f t="shared" si="33"/>
        <v>#DIV/0!</v>
      </c>
      <c r="L56" s="130" t="e">
        <f t="shared" si="33"/>
        <v>#DIV/0!</v>
      </c>
      <c r="M56" s="130" t="e">
        <f t="shared" si="33"/>
        <v>#DIV/0!</v>
      </c>
      <c r="N56" s="130">
        <f t="shared" si="33"/>
        <v>2.1693716856821411E-2</v>
      </c>
      <c r="O56" s="130">
        <f t="shared" si="33"/>
        <v>1.4191259474278394E-2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 t="e">
        <f t="shared" si="34"/>
        <v>#DIV/0!</v>
      </c>
      <c r="L57" s="130" t="e">
        <f t="shared" si="34"/>
        <v>#DIV/0!</v>
      </c>
      <c r="M57" s="130" t="e">
        <f t="shared" si="34"/>
        <v>#DIV/0!</v>
      </c>
      <c r="N57" s="130">
        <f t="shared" si="34"/>
        <v>1.767636188333601E-2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 t="e">
        <f t="shared" si="35"/>
        <v>#DIV/0!</v>
      </c>
      <c r="L58" s="130" t="e">
        <f t="shared" si="35"/>
        <v>#DIV/0!</v>
      </c>
      <c r="M58" s="130" t="e">
        <f t="shared" si="35"/>
        <v>#DIV/0!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6">SUM(F49:H49)/SUM(F47:H47)</f>
        <v>#DIV/0!</v>
      </c>
      <c r="G59" s="130" t="e">
        <f t="shared" si="36"/>
        <v>#DIV/0!</v>
      </c>
      <c r="H59" s="130" t="e">
        <f t="shared" si="36"/>
        <v>#DIV/0!</v>
      </c>
      <c r="I59" s="130" t="e">
        <f t="shared" si="36"/>
        <v>#DIV/0!</v>
      </c>
      <c r="J59" s="130" t="e">
        <f t="shared" si="36"/>
        <v>#DIV/0!</v>
      </c>
      <c r="K59" s="130">
        <f t="shared" si="36"/>
        <v>0</v>
      </c>
      <c r="L59" s="130">
        <f t="shared" si="36"/>
        <v>0</v>
      </c>
      <c r="M59" s="130">
        <f t="shared" si="36"/>
        <v>6.174373379429559E-2</v>
      </c>
      <c r="N59" s="130">
        <f t="shared" si="36"/>
        <v>0.12879034887512228</v>
      </c>
      <c r="O59" s="130">
        <f t="shared" si="36"/>
        <v>0.19424637324809441</v>
      </c>
      <c r="P59" s="130"/>
      <c r="Q59" s="130"/>
      <c r="W59" s="62"/>
    </row>
    <row r="60" spans="1:23">
      <c r="A60" s="7"/>
      <c r="B60" s="7"/>
      <c r="D60" s="33"/>
      <c r="L60" s="64"/>
      <c r="M60" s="7"/>
      <c r="W60" s="62"/>
    </row>
    <row r="61" spans="1:23">
      <c r="A61" s="7" t="s">
        <v>136</v>
      </c>
      <c r="B61" s="7"/>
      <c r="D61" s="33"/>
      <c r="L61" s="64"/>
      <c r="M61" s="7"/>
      <c r="W61" s="62"/>
    </row>
    <row r="62" spans="1:23">
      <c r="A62" s="7" t="s">
        <v>117</v>
      </c>
      <c r="B62" s="7"/>
      <c r="D62" s="33"/>
      <c r="L62" s="64"/>
      <c r="M62" s="7"/>
      <c r="W62" s="62"/>
    </row>
    <row r="63" spans="1:23">
      <c r="A63" s="7" t="s">
        <v>135</v>
      </c>
      <c r="B63" s="7"/>
      <c r="D63" s="33"/>
      <c r="L63" s="64"/>
      <c r="M63" s="7"/>
      <c r="W63" s="62"/>
    </row>
    <row r="64" spans="1:23">
      <c r="A64" s="7" t="s">
        <v>137</v>
      </c>
      <c r="B64" s="7"/>
      <c r="D64" s="33"/>
      <c r="L64" s="64"/>
      <c r="M64" s="7"/>
      <c r="W64" s="62"/>
    </row>
    <row r="65" spans="1:23">
      <c r="A65" s="7" t="s">
        <v>205</v>
      </c>
      <c r="B65" s="7"/>
      <c r="D65" s="33"/>
      <c r="L65" s="64"/>
      <c r="M65" s="7"/>
      <c r="W65" s="62"/>
    </row>
    <row r="66" spans="1:23">
      <c r="A66" s="7" t="s">
        <v>206</v>
      </c>
      <c r="B66" s="7"/>
      <c r="D66" s="33"/>
      <c r="L66" s="64"/>
      <c r="M66" s="7"/>
      <c r="W66" s="62"/>
    </row>
    <row r="67" spans="1:23">
      <c r="A67" s="7" t="s">
        <v>207</v>
      </c>
      <c r="B67" s="7"/>
      <c r="D67" s="33"/>
      <c r="L67" s="64"/>
      <c r="M67" s="7"/>
      <c r="W67" s="6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"/>
  <sheetViews>
    <sheetView workbookViewId="0">
      <selection activeCell="A23" sqref="A23:XFD26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30" customFormat="1">
      <c r="A1" s="46" t="str">
        <f>A11</f>
        <v>Marion/Polk</v>
      </c>
      <c r="B1" s="30" t="s">
        <v>54</v>
      </c>
      <c r="C1" s="30" t="s">
        <v>55</v>
      </c>
      <c r="D1" s="44" t="s">
        <v>3</v>
      </c>
      <c r="E1" s="30" t="s">
        <v>227</v>
      </c>
      <c r="F1" s="30" t="s">
        <v>228</v>
      </c>
      <c r="G1" s="115" t="s">
        <v>229</v>
      </c>
      <c r="H1" s="115" t="s">
        <v>230</v>
      </c>
      <c r="I1" s="115" t="s">
        <v>231</v>
      </c>
      <c r="J1" s="115" t="s">
        <v>232</v>
      </c>
      <c r="K1" s="30" t="s">
        <v>233</v>
      </c>
      <c r="L1" s="61" t="s">
        <v>53</v>
      </c>
      <c r="M1" s="30" t="s">
        <v>54</v>
      </c>
      <c r="N1" s="30" t="s">
        <v>55</v>
      </c>
      <c r="O1" s="47" t="s">
        <v>3</v>
      </c>
      <c r="P1" s="30" t="s">
        <v>227</v>
      </c>
      <c r="Q1" s="30" t="s">
        <v>228</v>
      </c>
      <c r="R1" s="115" t="s">
        <v>229</v>
      </c>
      <c r="S1" s="115" t="s">
        <v>230</v>
      </c>
      <c r="T1" s="115" t="s">
        <v>231</v>
      </c>
      <c r="U1" s="115" t="s">
        <v>232</v>
      </c>
      <c r="V1" s="30" t="s">
        <v>233</v>
      </c>
      <c r="W1" s="61" t="s">
        <v>53</v>
      </c>
      <c r="X1" s="30" t="s">
        <v>54</v>
      </c>
      <c r="Y1" s="30" t="s">
        <v>55</v>
      </c>
      <c r="Z1" s="47" t="s">
        <v>3</v>
      </c>
      <c r="AA1" s="30" t="s">
        <v>227</v>
      </c>
      <c r="AB1" s="30" t="s">
        <v>228</v>
      </c>
      <c r="AC1" s="115" t="s">
        <v>229</v>
      </c>
      <c r="AD1" s="115" t="s">
        <v>230</v>
      </c>
      <c r="AE1" s="115" t="s">
        <v>231</v>
      </c>
      <c r="AF1" s="115" t="s">
        <v>232</v>
      </c>
      <c r="AG1" s="30" t="s">
        <v>233</v>
      </c>
    </row>
    <row r="2" spans="1:33" ht="16.8" customHeight="1">
      <c r="A2" s="3" t="str">
        <f>A1</f>
        <v>Marion/Polk</v>
      </c>
      <c r="B2">
        <f>K13</f>
        <v>2006</v>
      </c>
      <c r="C2" t="s">
        <v>50</v>
      </c>
      <c r="D2" s="48">
        <f>LOOKUP($B2,$E$13:$Q$13,$E$20:$Q$20)</f>
        <v>0</v>
      </c>
      <c r="E2" s="8">
        <f>LOOKUP($B2,$E$13:$Q$13,E$21:Q$21)</f>
        <v>0</v>
      </c>
      <c r="F2" s="8">
        <f>LOOKUP($B2,$E$13:$Q$13,E$22:Q$22)</f>
        <v>0</v>
      </c>
      <c r="G2" s="8">
        <f>LOOKUP($B2,$E$13:$Q$13,E$23:Q$23)</f>
        <v>1.9013314601697473E-2</v>
      </c>
      <c r="H2" s="8">
        <f>LOOKUP($B2,$E$13:$Q$13,E$24:Q$24)</f>
        <v>7.9996048505487125E-2</v>
      </c>
      <c r="I2" s="8">
        <f>LOOKUP($B2,$E$13:$Q$13,E$25:Q$25)</f>
        <v>9.6242715870829096E-2</v>
      </c>
      <c r="J2" s="8">
        <f>LOOKUP($B2,$E$13:$Q$13,E$26:Q$26)</f>
        <v>0.10888746450601716</v>
      </c>
      <c r="K2" s="8">
        <f>LOOKUP($B2,$E$13:$Q$13,E$27:Q$27)</f>
        <v>0</v>
      </c>
      <c r="L2" s="62" t="str">
        <f>A2</f>
        <v>Marion/Polk</v>
      </c>
      <c r="M2">
        <f>N13</f>
        <v>2009</v>
      </c>
      <c r="N2" t="s">
        <v>50</v>
      </c>
      <c r="O2" s="8">
        <f>LOOKUP($M2,$E$13:$Q$13,$E$20:$Q$20)</f>
        <v>0</v>
      </c>
      <c r="P2" s="8">
        <f>LOOKUP($M2,$E$13:$Q$13,E$21:Q$21)</f>
        <v>0</v>
      </c>
      <c r="Q2" s="8">
        <f>LOOKUP($M2,$E$13:$Q$13,E$22:Q$22)</f>
        <v>0.26313494658818398</v>
      </c>
      <c r="R2" s="8">
        <f>LOOKUP($M2,$E$13:$Q$13,E$23:Q$23)</f>
        <v>1.3991310340997258E-2</v>
      </c>
      <c r="S2" s="8">
        <f>LOOKUP($M2,$E$13:$Q$13,E$24:Q$24)</f>
        <v>-9.6213235971469198E-3</v>
      </c>
      <c r="T2" s="8">
        <f>LOOKUP($M2,$E$13:$Q$13,E$25:Q$25)</f>
        <v>0.25128877116324377</v>
      </c>
      <c r="U2" s="8">
        <f>LOOKUP($M2,$E$13:$Q$13,E$26:Q$26)</f>
        <v>1</v>
      </c>
      <c r="V2" s="8">
        <f>LOOKUP($M2,$E$13:$Q$13,E$27:Q$27)</f>
        <v>0.37863306686431258</v>
      </c>
      <c r="W2" s="62" t="str">
        <f t="shared" ref="W2:W10" si="0">L2</f>
        <v>Marion/Polk</v>
      </c>
      <c r="X2">
        <f>H13</f>
        <v>2003</v>
      </c>
      <c r="Y2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0</v>
      </c>
      <c r="AC2" s="8">
        <f>LOOKUP($X2,$E$13:$Q$13,$E$23:$Q$23)</f>
        <v>-1.3103990321558371E-2</v>
      </c>
      <c r="AD2" s="8">
        <f>LOOKUP($X2,$E$13:$Q$13,$E$24:$Q$24)</f>
        <v>-1.0550459038516608E-2</v>
      </c>
      <c r="AE2" s="8">
        <f>LOOKUP($X2,$E$13:$Q$13,$E$25:$Q$25)</f>
        <v>0.11371379702471011</v>
      </c>
      <c r="AF2" s="8">
        <f>LOOKUP($X2,$E$13:$Q$13,$E$26:$Q$26)</f>
        <v>0.1305650354290232</v>
      </c>
      <c r="AG2" s="8">
        <f>LOOKUP($X2,$E$13:$Q$13,$E$27:$Q$27)</f>
        <v>0</v>
      </c>
    </row>
    <row r="3" spans="1:33">
      <c r="A3" s="3" t="str">
        <f t="shared" ref="A3:A10" si="1">A2</f>
        <v>Marion/Polk</v>
      </c>
      <c r="B3">
        <f>K13</f>
        <v>2006</v>
      </c>
      <c r="C3" t="s">
        <v>51</v>
      </c>
      <c r="D3" s="48">
        <f>LOOKUP($B3,$E$13:$Q$13,$E$37:$Q$37)</f>
        <v>0</v>
      </c>
      <c r="E3" s="8">
        <f>LOOKUP($B3,$E$13:$Q$13,$E$38:$Q$38)</f>
        <v>0</v>
      </c>
      <c r="F3" s="8">
        <f>LOOKUP($B3,$E$13:$Q$13,$E$39:$Q$39)</f>
        <v>0</v>
      </c>
      <c r="G3" s="8">
        <f>LOOKUP($B3,$E$13:$Q$13,$E$40:$Q$40)</f>
        <v>1.313773550851168E-2</v>
      </c>
      <c r="H3" s="8">
        <f>LOOKUP($B3,$E$13:$Q$13,$E$41:$Q$41)</f>
        <v>0.52618899287758003</v>
      </c>
      <c r="I3" s="8">
        <f>LOOKUP($B3,$E$13:$Q$13,$E$42:$Q$42)</f>
        <v>3.6317125128303353E-2</v>
      </c>
      <c r="J3" s="8">
        <f>LOOKUP($B3,$E$13:$Q$13,$E$43:$Q$43)</f>
        <v>5.0699057755133788E-2</v>
      </c>
      <c r="K3" s="8">
        <f>LOOKUP($B3,$E$13:$Q$13,$E$44:$Q$44)</f>
        <v>0</v>
      </c>
      <c r="L3" s="62" t="str">
        <f t="shared" ref="L3:L10" si="2">A3</f>
        <v>Marion/Polk</v>
      </c>
      <c r="M3">
        <f>M2</f>
        <v>2009</v>
      </c>
      <c r="N3" t="s">
        <v>51</v>
      </c>
      <c r="O3" s="8">
        <f>LOOKUP($M3,$E$13:$Q$13,$E$37:$Q$37)</f>
        <v>0</v>
      </c>
      <c r="P3" s="8">
        <f>LOOKUP($M3,$E$13:$Q$13,$E$38:$Q$38)</f>
        <v>0</v>
      </c>
      <c r="Q3" s="8">
        <f>LOOKUP($M3,$E$13:$Q$13,$E$39:$Q$39)</f>
        <v>0.17526555386949924</v>
      </c>
      <c r="R3" s="8">
        <f>LOOKUP($M3,$E$13:$Q$13,$E$40:$Q$40)</f>
        <v>1.4923926741714926E-2</v>
      </c>
      <c r="S3" s="8">
        <f>LOOKUP($M3,$E$13:$Q$13,$E$41:$Q$41)</f>
        <v>0.12950304051484979</v>
      </c>
      <c r="T3" s="8">
        <f>LOOKUP($M3,$E$13:$Q$13,$E$42:$Q$42)</f>
        <v>0.22995408797105082</v>
      </c>
      <c r="U3" s="8">
        <f>LOOKUP($M3,$E$13:$Q$13,$E$43:$Q$43)</f>
        <v>1</v>
      </c>
      <c r="V3" s="8">
        <f>LOOKUP($M3,$E$13:$Q$13,$E$44:$Q$44)</f>
        <v>0.25479133082572092</v>
      </c>
      <c r="W3" s="62" t="str">
        <f t="shared" si="0"/>
        <v>Marion/Polk</v>
      </c>
      <c r="X3">
        <f>X2</f>
        <v>2003</v>
      </c>
      <c r="Y3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>
        <f>LOOKUP($X3,$E$13:$Q$13,$E$40:$Q$40)</f>
        <v>1.7006662590366487E-2</v>
      </c>
      <c r="AD3" s="8">
        <f>LOOKUP($X3,$E$13:$Q$13,$E$41:$Q$41)</f>
        <v>-2.1622656838425704E-2</v>
      </c>
      <c r="AE3" s="8">
        <f>LOOKUP($X3,$E$13:$Q$13,$E$42:$Q$42)</f>
        <v>-7.1860627735556626E-2</v>
      </c>
      <c r="AF3" s="8">
        <f>LOOKUP($X3,$E$13:$Q$13,$E$43:$Q$43)</f>
        <v>-5.7778806306379583E-2</v>
      </c>
      <c r="AG3" s="8">
        <f>LOOKUP($X3,$E$13:$Q$13,$E$44:$Q$44)</f>
        <v>0</v>
      </c>
    </row>
    <row r="4" spans="1:33">
      <c r="A4" s="3" t="str">
        <f t="shared" si="1"/>
        <v>Marion/Polk</v>
      </c>
      <c r="B4">
        <f>K13</f>
        <v>2006</v>
      </c>
      <c r="C4" t="s">
        <v>30</v>
      </c>
      <c r="D4" s="48">
        <f>LOOKUP($B4,$E$13:$Q$13,$E$52:$Q$52)</f>
        <v>0</v>
      </c>
      <c r="E4" s="8">
        <f>LOOKUP($B4,$E$13:$Q$13,$E$53:$Q$53)</f>
        <v>0</v>
      </c>
      <c r="F4" s="8">
        <f>LOOKUP($B4,$E$13:$Q$13,$E$54:$Q$54)</f>
        <v>0</v>
      </c>
      <c r="G4" s="8">
        <f>LOOKUP($B4,$E$13:$Q$13,$E$55:$Q$55)</f>
        <v>1.6858057801015677E-2</v>
      </c>
      <c r="H4" s="8">
        <f>LOOKUP($B4,$E$13:$Q$13,$E$56:$Q$56)</f>
        <v>0.24366678844828671</v>
      </c>
      <c r="I4" s="8">
        <f>LOOKUP($B4,$E$13:$Q$13,$E$57:$Q$57)</f>
        <v>7.4261046500998434E-2</v>
      </c>
      <c r="J4" s="8">
        <f>LOOKUP($B4,$E$13:$Q$13,$E$58:$Q$58)</f>
        <v>8.7543022131626805E-2</v>
      </c>
      <c r="K4" s="8">
        <f>LOOKUP($B4,$E$13:$Q$13,$E$59:$Q$59)</f>
        <v>0</v>
      </c>
      <c r="L4" s="62" t="str">
        <f t="shared" si="2"/>
        <v>Marion/Polk</v>
      </c>
      <c r="M4">
        <f>M3</f>
        <v>2009</v>
      </c>
      <c r="N4" t="s">
        <v>30</v>
      </c>
      <c r="O4" s="8">
        <f>LOOKUP($M4,$E$13:$Q$13,$E$52:$Q$52)</f>
        <v>0</v>
      </c>
      <c r="P4" s="8">
        <f>LOOKUP($M4,$E$13:$Q$13,$E$53:$Q$53)</f>
        <v>0</v>
      </c>
      <c r="Q4" s="8">
        <f>LOOKUP($M4,$E$13:$Q$13,$E$54:$Q$54)</f>
        <v>0.23106742350823758</v>
      </c>
      <c r="R4" s="8">
        <f>LOOKUP(M4,$E$13:$Q$13,$E$55:$Q$55)</f>
        <v>1.4347430860964301E-2</v>
      </c>
      <c r="S4" s="8">
        <f>LOOKUP(M4,$E$13:$Q$13,$E$56:$Q$56)</f>
        <v>4.3503456161736634E-2</v>
      </c>
      <c r="T4" s="8">
        <f>LOOKUP(M4,$E$13:$Q$13,$E$57:$Q$57)</f>
        <v>0.24314210071450501</v>
      </c>
      <c r="U4" s="8">
        <f>LOOKUP(M4,$E$13:$Q$13,$E$58:$Q$58)</f>
        <v>1</v>
      </c>
      <c r="V4" s="8">
        <f>LOOKUP(M4,$E$13:$Q$13,$E$59:$Q$59)</f>
        <v>0.33262352354017632</v>
      </c>
      <c r="W4" s="62" t="str">
        <f t="shared" si="0"/>
        <v>Marion/Polk</v>
      </c>
      <c r="X4">
        <f>X3</f>
        <v>2003</v>
      </c>
      <c r="Y4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>
        <f>LOOKUP($X4,$E$13:$Q$13,$E$55:$Q$55)</f>
        <v>-3.3518464621817173E-3</v>
      </c>
      <c r="AD4" s="8">
        <f>LOOKUP($X4,$E$13:$Q$13,$E$56:$Q$56)</f>
        <v>-1.4136487747359984E-2</v>
      </c>
      <c r="AE4" s="8">
        <f>LOOKUP($X4,$E$13:$Q$13,$E$57:$Q$57)</f>
        <v>5.361053416366323E-2</v>
      </c>
      <c r="AF4" s="8">
        <f>LOOKUP($X4,$E$13:$Q$13,$E$58:$Q$58)</f>
        <v>6.956482248100454E-2</v>
      </c>
      <c r="AG4" s="8">
        <f>LOOKUP($X4,$E$13:$Q$13,$E$59:$Q$59)</f>
        <v>0</v>
      </c>
    </row>
    <row r="5" spans="1:33">
      <c r="A5" s="3" t="str">
        <f t="shared" si="1"/>
        <v>Marion/Polk</v>
      </c>
      <c r="B5">
        <f>L13</f>
        <v>2007</v>
      </c>
      <c r="C5" t="str">
        <f t="shared" ref="C5:C10" si="3">C2</f>
        <v>cat</v>
      </c>
      <c r="D5" s="48">
        <f>LOOKUP($B5,$E$13:$Q$13,$E$20:$Q$20)</f>
        <v>0</v>
      </c>
      <c r="E5" s="8">
        <f>LOOKUP($B5,$E$13:$Q$13,E$21:Q$21)</f>
        <v>0</v>
      </c>
      <c r="F5" s="8">
        <f>LOOKUP($B5,$E$13:$Q$13,E$22:Q$22)</f>
        <v>0</v>
      </c>
      <c r="G5" s="8">
        <f>LOOKUP($B5,$E$13:$Q$13,E$23:Q$23)</f>
        <v>6.216469072567412E-2</v>
      </c>
      <c r="H5" s="8">
        <f>LOOKUP($B5,$E$13:$Q$13,E$24:Q$24)</f>
        <v>7.8726248193444898E-2</v>
      </c>
      <c r="I5" s="8">
        <f>LOOKUP($B5,$E$13:$Q$13,E$25:Q$25)</f>
        <v>9.1616075163985303E-2</v>
      </c>
      <c r="J5" s="8">
        <f>LOOKUP($B5,$E$13:$Q$13,E$26:Q$26)</f>
        <v>6.9862375305756425E-2</v>
      </c>
      <c r="K5" s="8">
        <f>LOOKUP($B5,$E$13:$Q$13,F$27:R$27)</f>
        <v>0.17571698937254332</v>
      </c>
      <c r="L5" s="62" t="str">
        <f t="shared" si="2"/>
        <v>Marion/Polk</v>
      </c>
      <c r="M5">
        <f>O13</f>
        <v>2010</v>
      </c>
      <c r="N5" t="str">
        <f t="shared" ref="N5:N10" si="4">N2</f>
        <v>cat</v>
      </c>
      <c r="O5" s="8">
        <f>LOOKUP($M5,$E$13:$Q$13,$E$20:$Q$20)</f>
        <v>9.267079219323433</v>
      </c>
      <c r="P5" s="8">
        <f ca="1">LOOKUP($M5,$E$13:$Q$13,E$21:Y$21)</f>
        <v>0.52364425162689809</v>
      </c>
      <c r="Q5" s="8">
        <f>LOOKUP($M5,$E$13:$Q$13,E$22:Q$22)</f>
        <v>0.59387195881424892</v>
      </c>
      <c r="R5" s="8">
        <f>LOOKUP($M5,$E$13:$Q$13,E$23:Q$23)</f>
        <v>-2.3947693550561179E-2</v>
      </c>
      <c r="S5" s="8">
        <f>LOOKUP($M5,$E$13:$Q$13,E$24:Q$24)</f>
        <v>0.24066467497797867</v>
      </c>
      <c r="T5" s="8">
        <f>LOOKUP($M5,$E$13:$Q$13,E$25:Q$25)</f>
        <v>1</v>
      </c>
      <c r="U5" s="8">
        <f>LOOKUP($M5,$E$13:$Q$13,E$26:Q$26)</f>
        <v>0</v>
      </c>
      <c r="V5" s="8">
        <f>LOOKUP($M5,$E$13:$Q$13,E$27:Q$27)</f>
        <v>0.87893382047662538</v>
      </c>
      <c r="W5" s="62" t="str">
        <f t="shared" si="0"/>
        <v>Marion/Polk</v>
      </c>
      <c r="X5">
        <f>I13</f>
        <v>2004</v>
      </c>
      <c r="Y5" t="str">
        <f t="shared" ref="Y5:Y10" si="5">Y2</f>
        <v>cat</v>
      </c>
      <c r="Z5" s="8">
        <f>LOOKUP($X5,$E$13:$Q$13,$E$20:$Q$20)</f>
        <v>0</v>
      </c>
      <c r="AA5" s="8">
        <f>LOOKUP($X5,$E$13:$Q$13,E$21:Q$21)</f>
        <v>0</v>
      </c>
      <c r="AB5" s="8">
        <f>LOOKUP($X5,$E$13:$Q$13,E$22:Q$22)</f>
        <v>0</v>
      </c>
      <c r="AC5" s="8">
        <f>LOOKUP($X5,$E$13:$Q$13,$E$23:$Q$23)</f>
        <v>2.5205026408308532E-3</v>
      </c>
      <c r="AD5" s="8">
        <f>LOOKUP($X5,$E$13:$Q$13,$E$24:$Q$24)</f>
        <v>0.12517746308157035</v>
      </c>
      <c r="AE5" s="8">
        <f>LOOKUP($X5,$E$13:$Q$13,$E$25:$Q$25)</f>
        <v>0.14181073919665557</v>
      </c>
      <c r="AF5" s="8">
        <f>LOOKUP($X5,$E$13:$Q$13,$E$26:$Q$26)</f>
        <v>0.19515980917859035</v>
      </c>
      <c r="AG5" s="8">
        <f>LOOKUP($X5,$E$13:$Q$13,$E$27:$Q$27)</f>
        <v>0</v>
      </c>
    </row>
    <row r="6" spans="1:33">
      <c r="A6" s="3" t="str">
        <f t="shared" si="1"/>
        <v>Marion/Polk</v>
      </c>
      <c r="B6">
        <f>B5</f>
        <v>2007</v>
      </c>
      <c r="C6" t="str">
        <f t="shared" si="3"/>
        <v>dog</v>
      </c>
      <c r="D6" s="48">
        <f>LOOKUP($B6,$E$13:$Q$13,$E$37:$Q$37)</f>
        <v>0</v>
      </c>
      <c r="E6" s="8">
        <f>LOOKUP($B6,$E$13:$Q$13,$E$38:$Q$38)</f>
        <v>0</v>
      </c>
      <c r="F6" s="8">
        <f>LOOKUP($B6,$E$13:$Q$13,$E$39:$Q$39)</f>
        <v>0</v>
      </c>
      <c r="G6" s="8">
        <f>LOOKUP($B6,$E$13:$Q$13,$E$40:$Q$40)</f>
        <v>0.51988132065565817</v>
      </c>
      <c r="H6" s="8">
        <f>LOOKUP($B6,$E$13:$Q$13,$E$41:$Q$41)</f>
        <v>2.3487968335414649E-2</v>
      </c>
      <c r="I6" s="8">
        <f>LOOKUP($B6,$E$13:$Q$13,$E$42:$Q$42)</f>
        <v>3.8061362358380126E-2</v>
      </c>
      <c r="J6" s="8">
        <f>LOOKUP($B6,$E$13:$Q$13,$E$43:$Q$43)</f>
        <v>0.14994924553531172</v>
      </c>
      <c r="K6" s="8">
        <f>LOOKUP($B6,$E$13:$Q$13,$E$44:$Q$44)</f>
        <v>0</v>
      </c>
      <c r="L6" s="62" t="str">
        <f t="shared" si="2"/>
        <v>Marion/Polk</v>
      </c>
      <c r="M6">
        <f>M5</f>
        <v>2010</v>
      </c>
      <c r="N6" t="str">
        <f t="shared" si="4"/>
        <v>dog</v>
      </c>
      <c r="O6" s="8">
        <f>LOOKUP($M6,$E$13:$Q$13,$E$37:$Q$37)</f>
        <v>3.5471338851097158</v>
      </c>
      <c r="P6" s="8">
        <f>LOOKUP($M6,$E$13:$Q$13,$E$38:$Q$38)</f>
        <v>0.37632364919902256</v>
      </c>
      <c r="Q6" s="8">
        <f>LOOKUP($M6,$E$13:$Q$13,$E$39:$Q$39)</f>
        <v>0.40988330211785046</v>
      </c>
      <c r="R6" s="8">
        <f>LOOKUP($M6,$E$13:$Q$13,$E$40:$Q$40)</f>
        <v>0.11631499016532548</v>
      </c>
      <c r="S6" s="8">
        <f>LOOKUP($M6,$E$13:$Q$13,$E$41:$Q$41)</f>
        <v>0.21828787346147976</v>
      </c>
      <c r="T6" s="8">
        <f>LOOKUP($M6,$E$13:$Q$13,$E$42:$Q$42)</f>
        <v>1</v>
      </c>
      <c r="U6" s="8">
        <f>LOOKUP($M6,$E$13:$Q$13,$E$43:$Q$43)</f>
        <v>0</v>
      </c>
      <c r="V6" s="8">
        <f>LOOKUP($M6,$E$13:$Q$13,$E$44:$Q$44)</f>
        <v>0.60826970177207895</v>
      </c>
      <c r="W6" s="62" t="str">
        <f t="shared" si="0"/>
        <v>Marion/Polk</v>
      </c>
      <c r="X6">
        <f>X5</f>
        <v>2004</v>
      </c>
      <c r="Y6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0</v>
      </c>
      <c r="AC6" s="8">
        <f>LOOKUP($X6,$E$13:$Q$13,$E$40:$Q$40)</f>
        <v>-3.9297641152469545E-2</v>
      </c>
      <c r="AD6" s="8">
        <f>LOOKUP($X6,$E$13:$Q$13,$E$41:$Q$41)</f>
        <v>-9.0404773810679739E-2</v>
      </c>
      <c r="AE6" s="8">
        <f>LOOKUP($X6,$E$13:$Q$13,$E$42:$Q$42)</f>
        <v>-7.607932429513653E-2</v>
      </c>
      <c r="AF6" s="8">
        <f>LOOKUP($X6,$E$13:$Q$13,$E$43:$Q$43)</f>
        <v>0.48335421594966727</v>
      </c>
      <c r="AG6" s="8">
        <f>LOOKUP($X6,$E$13:$Q$13,$E$44:$Q$44)</f>
        <v>0</v>
      </c>
    </row>
    <row r="7" spans="1:33">
      <c r="A7" s="3" t="str">
        <f t="shared" si="1"/>
        <v>Marion/Polk</v>
      </c>
      <c r="B7">
        <f>B6</f>
        <v>2007</v>
      </c>
      <c r="C7" t="str">
        <f t="shared" si="3"/>
        <v>total</v>
      </c>
      <c r="D7" s="48">
        <f>LOOKUP($B7,$E$13:$Q$13,$E$52:$Q$52)</f>
        <v>0</v>
      </c>
      <c r="E7" s="8">
        <f>LOOKUP($B7,$E$13:$Q$13,$E$53:$Q$53)</f>
        <v>0</v>
      </c>
      <c r="F7" s="8">
        <f>LOOKUP($B7,$E$13:$Q$13,$E$54:$Q$54)</f>
        <v>0</v>
      </c>
      <c r="G7" s="8">
        <f>LOOKUP($B7,$E$13:$Q$13,$E$55:$Q$55)</f>
        <v>0.23069784830862783</v>
      </c>
      <c r="H7" s="8">
        <f>LOOKUP($B7,$E$13:$Q$13,$E$56:$Q$56)</f>
        <v>5.8387284924077222E-2</v>
      </c>
      <c r="I7" s="8">
        <f>LOOKUP($B7,$E$13:$Q$13,$E$57:$Q$57)</f>
        <v>7.18970082514339E-2</v>
      </c>
      <c r="J7" s="8">
        <f>LOOKUP($B7,$E$13:$Q$13,$E$58:$Q$58)</f>
        <v>9.9350692395716436E-2</v>
      </c>
      <c r="K7" s="8">
        <f>LOOKUP($B7,$E$13:$Q$13,$E$59:$Q$59)</f>
        <v>0</v>
      </c>
      <c r="L7" s="62" t="str">
        <f t="shared" si="2"/>
        <v>Marion/Polk</v>
      </c>
      <c r="M7">
        <f>M6</f>
        <v>2010</v>
      </c>
      <c r="N7" t="str">
        <f t="shared" si="4"/>
        <v>total</v>
      </c>
      <c r="O7" s="8">
        <f>LOOKUP($M7,$E$13:$Q$13,$E$52:$Q$52)</f>
        <v>12.814213104433149</v>
      </c>
      <c r="P7" s="8">
        <f>LOOKUP($M7,$E$13:$Q$13,$E$53:$Q$53)</f>
        <v>0.4724476316286092</v>
      </c>
      <c r="Q7" s="8">
        <f>LOOKUP($M7,$E$13:$Q$13,$E$54:$Q$54)</f>
        <v>0.52660134850400342</v>
      </c>
      <c r="R7" s="8">
        <f>LOOKUP($M7,$E$13:$Q$13,$E$55:$Q$55)</f>
        <v>2.9580428452837117E-2</v>
      </c>
      <c r="S7" s="8">
        <f>LOOKUP($M7,$E$13:$Q$13,$E$56:$Q$56)</f>
        <v>0.2321250682209372</v>
      </c>
      <c r="T7" s="8">
        <f>LOOKUP($M7,$E$13:$Q$13,$E$57:$Q$57)</f>
        <v>1</v>
      </c>
      <c r="U7" s="8">
        <f>LOOKUP($M7,$E$13:$Q$13,$E$58:$Q$58)</f>
        <v>0</v>
      </c>
      <c r="V7" s="8">
        <f>LOOKUP($M7,$E$13:$Q$13,$E$59:$Q$59)</f>
        <v>0.77997260851243155</v>
      </c>
      <c r="W7" s="62" t="str">
        <f t="shared" si="0"/>
        <v>Marion/Polk</v>
      </c>
      <c r="X7">
        <f>X6</f>
        <v>2004</v>
      </c>
      <c r="Y7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-1.074861358276751E-2</v>
      </c>
      <c r="AD7" s="8">
        <f>LOOKUP($X7,$E$13:$Q$13,$E$56:$Q$56)</f>
        <v>5.6772089299176834E-2</v>
      </c>
      <c r="AE7" s="8">
        <f>LOOKUP($X7,$E$13:$Q$13,$E$57:$Q$57)</f>
        <v>7.267307993730257E-2</v>
      </c>
      <c r="AF7" s="8">
        <f>LOOKUP($X7,$E$13:$Q$13,$E$58:$Q$58)</f>
        <v>0.28660540507443377</v>
      </c>
      <c r="AG7" s="8">
        <f>LOOKUP($X7,$E$13:$Q$13,$E$59:$Q$59)</f>
        <v>0</v>
      </c>
    </row>
    <row r="8" spans="1:33">
      <c r="A8" s="3" t="str">
        <f t="shared" si="1"/>
        <v>Marion/Polk</v>
      </c>
      <c r="B8">
        <f>M13</f>
        <v>2008</v>
      </c>
      <c r="C8" t="str">
        <f t="shared" si="3"/>
        <v>cat</v>
      </c>
      <c r="D8" s="48">
        <f>LOOKUP($B8,$E$13:$Q$13,$E$20:$Q$20)</f>
        <v>0</v>
      </c>
      <c r="E8" s="8">
        <f>LOOKUP($B8,$E$13:$Q$13,E$21:Q$21)</f>
        <v>0</v>
      </c>
      <c r="F8" s="8">
        <f>LOOKUP($B8,$E$13:$Q$13,E$22:Q$22)</f>
        <v>0</v>
      </c>
      <c r="G8" s="8">
        <f>LOOKUP($B8,$E$13:$Q$13,E$23:Q$23)</f>
        <v>1.7659345200582943E-2</v>
      </c>
      <c r="H8" s="8">
        <f>LOOKUP($B8,$E$13:$Q$13,E$24:Q$24)</f>
        <v>3.1403578162460047E-2</v>
      </c>
      <c r="I8" s="8">
        <f>LOOKUP($B8,$E$13:$Q$13,E$25:Q$25)</f>
        <v>8.207927878124556E-3</v>
      </c>
      <c r="J8" s="8">
        <f>LOOKUP($B8,$E$13:$Q$13,E$26:Q$26)</f>
        <v>0.26451052120882473</v>
      </c>
      <c r="K8" s="8">
        <f>LOOKUP($B8,$E$13:$Q$13,E$27:Q$27)</f>
        <v>0.17571698937254332</v>
      </c>
      <c r="L8" s="62" t="str">
        <f t="shared" si="2"/>
        <v>Marion/Polk</v>
      </c>
      <c r="M8">
        <f>P13</f>
        <v>2011</v>
      </c>
      <c r="N8" t="str">
        <f t="shared" si="4"/>
        <v>cat</v>
      </c>
      <c r="O8" s="8">
        <f>LOOKUP($M8,$E$13:$Q$13,$E$20:$Q$20)</f>
        <v>9.0367458501604645</v>
      </c>
      <c r="P8" s="8">
        <f>LOOKUP($M8,$E$13:$Q$13,E$21:Q$21)</f>
        <v>0.6885725429017161</v>
      </c>
      <c r="Q8" s="8">
        <f>LOOKUP($M8,$E$13:$Q$13,E$22:Q$22)</f>
        <v>1.358034321372855</v>
      </c>
      <c r="R8" s="8">
        <f>LOOKUP($M8,$E$13:$Q$13,E$23:Q$23)</f>
        <v>0.25842371655820684</v>
      </c>
      <c r="S8" s="8">
        <f>LOOKUP($M8,$E$13:$Q$13,E$24:Q$24)</f>
        <v>1</v>
      </c>
      <c r="T8" s="8">
        <f>LOOKUP($M8,$E$13:$Q$13,E$25:Q$25)</f>
        <v>0</v>
      </c>
      <c r="U8" s="8">
        <f>LOOKUP($M8,$E$13:$Q$13,E$26:Q$26)</f>
        <v>0</v>
      </c>
      <c r="V8" s="8">
        <f>LOOKUP($M8,$E$13:$Q$13,E$27:Q$27)</f>
        <v>0</v>
      </c>
      <c r="W8" s="62" t="str">
        <f t="shared" si="0"/>
        <v>Marion/Polk</v>
      </c>
      <c r="X8">
        <f>J13</f>
        <v>2005</v>
      </c>
      <c r="Y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>
        <f>LOOKUP($X8,$E$13:$Q$13,$E$23:$Q$23)</f>
        <v>0.12296689883398534</v>
      </c>
      <c r="AD8" s="8">
        <f>LOOKUP($X8,$E$13:$Q$13,$E$24:$Q$24)</f>
        <v>0.13964220510255715</v>
      </c>
      <c r="AE8" s="8">
        <f>LOOKUP($X8,$E$13:$Q$13,$E$25:$Q$25)</f>
        <v>0.19312608133577963</v>
      </c>
      <c r="AF8" s="8">
        <f>LOOKUP($X8,$E$13:$Q$13,$E$26:$Q$26)</f>
        <v>0.20737494639881821</v>
      </c>
      <c r="AG8" s="8">
        <f>LOOKUP($X8,$E$13:$Q$13,$E$27:$Q$27)</f>
        <v>0</v>
      </c>
    </row>
    <row r="9" spans="1:33">
      <c r="A9" s="3" t="str">
        <f t="shared" si="1"/>
        <v>Marion/Polk</v>
      </c>
      <c r="B9">
        <f>B8</f>
        <v>2008</v>
      </c>
      <c r="C9" t="str">
        <f t="shared" si="3"/>
        <v>dog</v>
      </c>
      <c r="D9" s="48">
        <f>LOOKUP($B9,$E$13:$Q$13,$E$37:$Q$37)</f>
        <v>0</v>
      </c>
      <c r="E9" s="8">
        <f>LOOKUP($B9,$E$13:$Q$13,$E$38:$Q$38)</f>
        <v>0</v>
      </c>
      <c r="F9" s="8">
        <f>LOOKUP($B9,$E$13:$Q$13,$E$39:$Q$39)</f>
        <v>0</v>
      </c>
      <c r="G9" s="8">
        <f>LOOKUP($B9,$E$13:$Q$13,$E$40:$Q$40)</f>
        <v>-1.0338971876664464</v>
      </c>
      <c r="H9" s="8">
        <f>LOOKUP($B9,$E$13:$Q$13,$E$41:$Q$41)</f>
        <v>-1.0035434550375324</v>
      </c>
      <c r="I9" s="8">
        <f>LOOKUP($B9,$E$13:$Q$13,$E$42:$Q$42)</f>
        <v>-0.77050131776903963</v>
      </c>
      <c r="J9" s="8">
        <f>LOOKUP($B9,$E$13:$Q$13,$E$43:$Q$43)</f>
        <v>-0.56619421484972365</v>
      </c>
      <c r="K9" s="8">
        <f>LOOKUP($B9,$E$13:$Q$13,$E$44:$Q$44)</f>
        <v>0.11419625937216775</v>
      </c>
      <c r="L9" s="62" t="str">
        <f t="shared" si="2"/>
        <v>Marion/Polk</v>
      </c>
      <c r="M9">
        <f>M8</f>
        <v>2011</v>
      </c>
      <c r="N9" t="str">
        <f t="shared" si="4"/>
        <v>dog</v>
      </c>
      <c r="O9" s="8">
        <f>LOOKUP($M9,$E$13:$Q$13,$E$37:$Q$37)</f>
        <v>3.7339598400974565</v>
      </c>
      <c r="P9" s="8">
        <f>LOOKUP($M9,$E$13:$Q$13,$E$38:$Q$38)</f>
        <v>0.44782074892572132</v>
      </c>
      <c r="Q9" s="8">
        <f>LOOKUP($M9,$E$13:$Q$13,$E$39:$Q$39)</f>
        <v>0.87047268262737876</v>
      </c>
      <c r="R9" s="8">
        <f>LOOKUP($M9,$E$13:$Q$13,$E$40:$Q$40)</f>
        <v>0.11539505837632351</v>
      </c>
      <c r="S9" s="8">
        <f>LOOKUP($M9,$E$13:$Q$13,$E$41:$Q$41)</f>
        <v>1</v>
      </c>
      <c r="T9" s="8">
        <f>LOOKUP($M9,$E$13:$Q$13,$E$42:$Q$42)</f>
        <v>0</v>
      </c>
      <c r="U9" s="8">
        <f>LOOKUP($M9,$E$13:$Q$13,$E$43:$Q$43)</f>
        <v>0</v>
      </c>
      <c r="V9" s="8">
        <f>LOOKUP($M9,$E$13:$Q$13,$E$44:$Q$44)</f>
        <v>0</v>
      </c>
      <c r="W9" s="62" t="str">
        <f t="shared" si="0"/>
        <v>Marion/Polk</v>
      </c>
      <c r="X9">
        <f>X8</f>
        <v>2005</v>
      </c>
      <c r="Y9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>
        <f>LOOKUP($X9,$E$13:$Q$13,$E$40:$Q$40)</f>
        <v>-4.9174683588753147E-2</v>
      </c>
      <c r="AD9" s="8">
        <f>LOOKUP($X9,$E$13:$Q$13,$E$41:$Q$41)</f>
        <v>-3.5390904093537678E-2</v>
      </c>
      <c r="AE9" s="8">
        <f>LOOKUP($X9,$E$13:$Q$13,$E$42:$Q$42)</f>
        <v>0.50288948652146659</v>
      </c>
      <c r="AF9" s="8">
        <f>LOOKUP($X9,$E$13:$Q$13,$E$43:$Q$43)</f>
        <v>-1.1071675323412317E-2</v>
      </c>
      <c r="AG9" s="8">
        <f>LOOKUP($X9,$E$13:$Q$13,$E$44:$Q$44)</f>
        <v>0</v>
      </c>
    </row>
    <row r="10" spans="1:33">
      <c r="A10" s="3" t="str">
        <f t="shared" si="1"/>
        <v>Marion/Polk</v>
      </c>
      <c r="B10">
        <f>B9</f>
        <v>2008</v>
      </c>
      <c r="C10" t="str">
        <f t="shared" si="3"/>
        <v>total</v>
      </c>
      <c r="D10" s="48">
        <f>LOOKUP($B10,$E$13:$Q$13,$E$52:$Q$52)</f>
        <v>0</v>
      </c>
      <c r="E10" s="8">
        <f>LOOKUP($B10,$E$13:$Q$13,$E$53:$Q$53)</f>
        <v>0</v>
      </c>
      <c r="F10" s="8">
        <f>LOOKUP($B10,$E$13:$Q$13,$E$54:$Q$54)</f>
        <v>0</v>
      </c>
      <c r="G10" s="8">
        <f>LOOKUP($B10,$E$13:$Q$13,$E$55:$Q$55)</f>
        <v>-0.2239829474098208</v>
      </c>
      <c r="H10" s="8">
        <f>LOOKUP($B10,$E$13:$Q$13,$E$56:$Q$56)</f>
        <v>-0.2064219366968591</v>
      </c>
      <c r="I10" s="8">
        <f>LOOKUP($B10,$E$13:$Q$13,$E$57:$Q$57)</f>
        <v>-0.17073545891446446</v>
      </c>
      <c r="J10" s="8">
        <f>LOOKUP($B10,$E$13:$Q$13,$E$58:$Q$58)</f>
        <v>7.361883766213452E-2</v>
      </c>
      <c r="K10" s="8">
        <f>LOOKUP($B10,$E$13:$Q$13,$E$59:$Q$59)</f>
        <v>0.15291351087222085</v>
      </c>
      <c r="L10" s="62" t="str">
        <f t="shared" si="2"/>
        <v>Marion/Polk</v>
      </c>
      <c r="M10">
        <f>M9</f>
        <v>2011</v>
      </c>
      <c r="N10" t="str">
        <f t="shared" si="4"/>
        <v>total</v>
      </c>
      <c r="O10" s="8">
        <f>LOOKUP($M10,$E$13:$Q$13,$E$52:$Q$52)</f>
        <v>12.770705690257921</v>
      </c>
      <c r="P10" s="8">
        <f>LOOKUP($M10,$E$13:$Q$13,$E$53:$Q$53)</f>
        <v>0.59503935129978536</v>
      </c>
      <c r="Q10" s="8">
        <f>LOOKUP($M10,$E$13:$Q$13,$E$54:$Q$54)</f>
        <v>1.1686143572621035</v>
      </c>
      <c r="R10" s="8">
        <f>LOOKUP($M10,$E$13:$Q$13,$E$55:$Q$55)</f>
        <v>0.20871862615587852</v>
      </c>
      <c r="S10" s="8">
        <f>LOOKUP($M10,$E$13:$Q$13,$E$56:$Q$56)</f>
        <v>1</v>
      </c>
      <c r="T10" s="8">
        <f>LOOKUP($M10,$E$13:$Q$13,$E$57:$Q$57)</f>
        <v>0</v>
      </c>
      <c r="U10" s="8">
        <f>LOOKUP($M10,$E$13:$Q$13,$E$58:$Q$58)</f>
        <v>0</v>
      </c>
      <c r="V10" s="8">
        <f>LOOKUP($M10,$E$13:$Q$13,$E$59:$Q$59)</f>
        <v>0</v>
      </c>
      <c r="W10" s="62" t="str">
        <f t="shared" si="0"/>
        <v>Marion/Polk</v>
      </c>
      <c r="X10">
        <f>X9</f>
        <v>2005</v>
      </c>
      <c r="Y10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6.6802666829891486E-2</v>
      </c>
      <c r="AD10" s="8">
        <f>LOOKUP($X10,$E$13:$Q$13,$E$56:$Q$56)</f>
        <v>8.2534561412226856E-2</v>
      </c>
      <c r="AE10" s="8">
        <f>LOOKUP($X10,$E$13:$Q$13,$E$57:$Q$57)</f>
        <v>0.29419186399195763</v>
      </c>
      <c r="AF10" s="8">
        <f>LOOKUP($X10,$E$13:$Q$13,$E$58:$Q$58)</f>
        <v>0.13610287738304463</v>
      </c>
      <c r="AG10" s="8">
        <f>LOOKUP($X10,$E$13:$Q$13,$E$59:$Q$59)</f>
        <v>0</v>
      </c>
    </row>
    <row r="11" spans="1:33">
      <c r="A11" s="3" t="s">
        <v>77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 s="1">
        <v>348222</v>
      </c>
      <c r="F14" s="1">
        <v>352544</v>
      </c>
      <c r="G14" s="1">
        <v>358302</v>
      </c>
      <c r="H14" s="1">
        <v>362463</v>
      </c>
      <c r="I14" s="1">
        <v>366499</v>
      </c>
      <c r="J14" s="1">
        <v>371482</v>
      </c>
      <c r="K14" s="1">
        <v>378682</v>
      </c>
      <c r="L14" s="1">
        <v>385065</v>
      </c>
      <c r="M14" s="1">
        <v>390561</v>
      </c>
      <c r="N14" s="1">
        <v>396103</v>
      </c>
      <c r="O14" s="1">
        <v>390738</v>
      </c>
      <c r="P14" s="1">
        <v>390738</v>
      </c>
      <c r="Q14" s="1">
        <v>390738</v>
      </c>
    </row>
    <row r="15" spans="1:33">
      <c r="A15" s="3"/>
      <c r="D15" t="s">
        <v>37</v>
      </c>
      <c r="E15">
        <v>6388</v>
      </c>
      <c r="F15">
        <v>6771</v>
      </c>
      <c r="G15">
        <v>7841</v>
      </c>
      <c r="H15">
        <v>8036</v>
      </c>
      <c r="I15">
        <v>8105</v>
      </c>
      <c r="J15">
        <v>7205</v>
      </c>
      <c r="K15">
        <v>7205</v>
      </c>
      <c r="L15">
        <v>6871</v>
      </c>
      <c r="M15">
        <v>6846</v>
      </c>
      <c r="N15">
        <v>6846</v>
      </c>
      <c r="O15">
        <v>6915</v>
      </c>
      <c r="P15">
        <v>5128</v>
      </c>
    </row>
    <row r="16" spans="1:33">
      <c r="A16" s="3"/>
      <c r="D16" t="s">
        <v>38</v>
      </c>
      <c r="E16">
        <v>4658</v>
      </c>
      <c r="F16">
        <v>4947</v>
      </c>
      <c r="G16">
        <v>5285</v>
      </c>
      <c r="H16">
        <v>6085</v>
      </c>
      <c r="I16">
        <v>6093</v>
      </c>
      <c r="J16">
        <v>4812</v>
      </c>
      <c r="K16">
        <v>4634</v>
      </c>
      <c r="L16">
        <v>3824</v>
      </c>
      <c r="M16">
        <v>3765</v>
      </c>
      <c r="N16">
        <v>3765</v>
      </c>
      <c r="O16">
        <v>4612</v>
      </c>
      <c r="P16">
        <v>3157</v>
      </c>
    </row>
    <row r="17" spans="1:23">
      <c r="A17" s="3"/>
      <c r="D17" t="s">
        <v>56</v>
      </c>
      <c r="O17">
        <v>3621</v>
      </c>
      <c r="P17">
        <v>3531</v>
      </c>
      <c r="Q17">
        <v>3433</v>
      </c>
    </row>
    <row r="18" spans="1:23">
      <c r="A18" s="3"/>
      <c r="D18" s="33" t="s">
        <v>121</v>
      </c>
      <c r="E18" s="8">
        <f t="shared" ref="E18:Q20" si="6">E15/E$14*1000</f>
        <v>18.34461923715331</v>
      </c>
      <c r="F18" s="8">
        <f t="shared" si="6"/>
        <v>19.206113279477172</v>
      </c>
      <c r="G18" s="8">
        <f t="shared" si="6"/>
        <v>21.883774023030849</v>
      </c>
      <c r="H18" s="8">
        <f t="shared" si="6"/>
        <v>22.170538786027816</v>
      </c>
      <c r="I18" s="8">
        <f t="shared" si="6"/>
        <v>22.11465788446899</v>
      </c>
      <c r="J18" s="8">
        <f t="shared" si="6"/>
        <v>19.395286985641295</v>
      </c>
      <c r="K18" s="8">
        <f t="shared" si="6"/>
        <v>19.026518292393089</v>
      </c>
      <c r="L18" s="65">
        <f t="shared" si="6"/>
        <v>17.843740667160091</v>
      </c>
      <c r="M18" s="8">
        <f t="shared" si="6"/>
        <v>17.528631891049031</v>
      </c>
      <c r="N18" s="8">
        <f t="shared" si="6"/>
        <v>17.283383362408262</v>
      </c>
      <c r="O18" s="8">
        <f t="shared" si="6"/>
        <v>17.697280530688083</v>
      </c>
      <c r="P18" s="8">
        <f t="shared" si="6"/>
        <v>13.123883522974474</v>
      </c>
      <c r="Q18" s="8">
        <f t="shared" si="6"/>
        <v>0</v>
      </c>
      <c r="W18" s="62"/>
    </row>
    <row r="19" spans="1:23">
      <c r="A19" s="3"/>
      <c r="D19" s="33" t="s">
        <v>43</v>
      </c>
      <c r="E19" s="8">
        <f t="shared" si="6"/>
        <v>13.376524171361948</v>
      </c>
      <c r="F19" s="8">
        <f t="shared" si="6"/>
        <v>14.032291004810748</v>
      </c>
      <c r="G19" s="8">
        <f t="shared" si="6"/>
        <v>14.75012698784824</v>
      </c>
      <c r="H19" s="8">
        <f t="shared" si="6"/>
        <v>16.787920422222406</v>
      </c>
      <c r="I19" s="8">
        <f t="shared" si="6"/>
        <v>16.624874829126412</v>
      </c>
      <c r="J19" s="8">
        <f t="shared" si="6"/>
        <v>12.953521301166678</v>
      </c>
      <c r="K19" s="8">
        <f t="shared" si="6"/>
        <v>12.237180536703619</v>
      </c>
      <c r="L19" s="65">
        <f t="shared" si="6"/>
        <v>9.9307909054315502</v>
      </c>
      <c r="M19" s="8">
        <f t="shared" si="6"/>
        <v>9.639979414227227</v>
      </c>
      <c r="N19" s="8">
        <f t="shared" si="6"/>
        <v>9.5051034705619504</v>
      </c>
      <c r="O19" s="8">
        <f t="shared" si="6"/>
        <v>11.803305539773454</v>
      </c>
      <c r="P19" s="8">
        <f t="shared" si="6"/>
        <v>8.0795827383054633</v>
      </c>
      <c r="Q19" s="8">
        <f t="shared" si="6"/>
        <v>0</v>
      </c>
      <c r="W19" s="62"/>
    </row>
    <row r="20" spans="1:23">
      <c r="A20" s="3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8">
        <f t="shared" si="6"/>
        <v>0</v>
      </c>
      <c r="M20" s="8">
        <f t="shared" si="6"/>
        <v>0</v>
      </c>
      <c r="N20" s="8">
        <f t="shared" si="6"/>
        <v>0</v>
      </c>
      <c r="O20" s="8">
        <f t="shared" si="6"/>
        <v>9.267079219323433</v>
      </c>
      <c r="P20" s="8">
        <f t="shared" si="6"/>
        <v>9.0367458501604645</v>
      </c>
      <c r="Q20" s="8">
        <f t="shared" si="6"/>
        <v>8.7859384037385677</v>
      </c>
      <c r="W20" s="62"/>
    </row>
    <row r="21" spans="1:23">
      <c r="D21" s="33" t="s">
        <v>203</v>
      </c>
      <c r="E21" s="8">
        <f>E17/E15</f>
        <v>0</v>
      </c>
      <c r="F21" s="8">
        <f t="shared" ref="F21:Q21" si="7">F17/F15</f>
        <v>0</v>
      </c>
      <c r="G21" s="8">
        <f t="shared" si="7"/>
        <v>0</v>
      </c>
      <c r="H21" s="8">
        <f t="shared" si="7"/>
        <v>0</v>
      </c>
      <c r="I21" s="8">
        <f t="shared" si="7"/>
        <v>0</v>
      </c>
      <c r="J21" s="8">
        <f t="shared" si="7"/>
        <v>0</v>
      </c>
      <c r="K21" s="8">
        <f t="shared" si="7"/>
        <v>0</v>
      </c>
      <c r="L21" s="8">
        <f t="shared" si="7"/>
        <v>0</v>
      </c>
      <c r="M21" s="8">
        <f t="shared" si="7"/>
        <v>0</v>
      </c>
      <c r="N21" s="8">
        <f t="shared" si="7"/>
        <v>0</v>
      </c>
      <c r="O21" s="8">
        <f t="shared" si="7"/>
        <v>0.52364425162689809</v>
      </c>
      <c r="P21" s="8">
        <f>P17/P15</f>
        <v>0.6885725429017161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8">SUM(F17:G17)/SUM(F15:G15)</f>
        <v>0</v>
      </c>
      <c r="G22" s="130">
        <f t="shared" si="8"/>
        <v>0</v>
      </c>
      <c r="H22" s="130">
        <f t="shared" si="8"/>
        <v>0</v>
      </c>
      <c r="I22" s="130">
        <f t="shared" si="8"/>
        <v>0</v>
      </c>
      <c r="J22" s="130">
        <f t="shared" si="8"/>
        <v>0</v>
      </c>
      <c r="K22" s="130">
        <f t="shared" si="8"/>
        <v>0</v>
      </c>
      <c r="L22" s="130">
        <f t="shared" si="8"/>
        <v>0</v>
      </c>
      <c r="M22" s="130">
        <f t="shared" si="8"/>
        <v>0</v>
      </c>
      <c r="N22" s="130">
        <f t="shared" si="8"/>
        <v>0.26313494658818398</v>
      </c>
      <c r="O22" s="130">
        <f t="shared" si="8"/>
        <v>0.59387195881424892</v>
      </c>
      <c r="P22" s="130">
        <f t="shared" si="8"/>
        <v>1.358034321372855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>
        <f>(E18-F18)/E18</f>
        <v>-4.6961674766139626E-2</v>
      </c>
      <c r="G23" s="130">
        <f t="shared" ref="G23:Q23" si="9">(F18-G18)/F18</f>
        <v>-0.13941710665712412</v>
      </c>
      <c r="H23" s="130">
        <f t="shared" si="9"/>
        <v>-1.3103990321558371E-2</v>
      </c>
      <c r="I23" s="130">
        <f t="shared" si="9"/>
        <v>2.5205026408308532E-3</v>
      </c>
      <c r="J23" s="130">
        <f t="shared" si="9"/>
        <v>0.12296689883398534</v>
      </c>
      <c r="K23" s="130">
        <f t="shared" si="9"/>
        <v>1.9013314601697473E-2</v>
      </c>
      <c r="L23" s="130">
        <f>(K18-L18)/K18</f>
        <v>6.216469072567412E-2</v>
      </c>
      <c r="M23" s="130">
        <f t="shared" si="9"/>
        <v>1.7659345200582943E-2</v>
      </c>
      <c r="N23" s="130">
        <f t="shared" si="9"/>
        <v>1.3991310340997258E-2</v>
      </c>
      <c r="O23" s="130">
        <f t="shared" si="9"/>
        <v>-2.3947693550561179E-2</v>
      </c>
      <c r="P23" s="130">
        <f t="shared" si="9"/>
        <v>0.25842371655820684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>
        <f>(E18-G18)/E18</f>
        <v>-0.19292604224293181</v>
      </c>
      <c r="G24" s="130">
        <f t="shared" ref="G24:P24" si="10">(F18-H18)/F18</f>
        <v>-0.15434801739497711</v>
      </c>
      <c r="H24" s="130">
        <f t="shared" si="10"/>
        <v>-1.0550459038516608E-2</v>
      </c>
      <c r="I24" s="130">
        <f t="shared" si="10"/>
        <v>0.12517746308157035</v>
      </c>
      <c r="J24" s="130">
        <f t="shared" si="10"/>
        <v>0.13964220510255715</v>
      </c>
      <c r="K24" s="130">
        <f t="shared" si="10"/>
        <v>7.9996048505487125E-2</v>
      </c>
      <c r="L24" s="130">
        <f t="shared" si="10"/>
        <v>7.8726248193444898E-2</v>
      </c>
      <c r="M24" s="130">
        <f t="shared" si="10"/>
        <v>3.1403578162460047E-2</v>
      </c>
      <c r="N24" s="130">
        <f t="shared" si="10"/>
        <v>-9.6213235971469198E-3</v>
      </c>
      <c r="O24" s="130">
        <f t="shared" si="10"/>
        <v>0.24066467497797867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-0.20855813355481811</v>
      </c>
      <c r="G25" s="130">
        <f t="shared" ref="G25:O25" si="11">(F18-I18)/F18</f>
        <v>-0.15143848016869521</v>
      </c>
      <c r="H25" s="130">
        <f t="shared" si="11"/>
        <v>0.11371379702471011</v>
      </c>
      <c r="I25" s="130">
        <f t="shared" si="11"/>
        <v>0.14181073919665557</v>
      </c>
      <c r="J25" s="130">
        <f t="shared" si="11"/>
        <v>0.19312608133577963</v>
      </c>
      <c r="K25" s="130">
        <f t="shared" si="11"/>
        <v>9.6242715870829096E-2</v>
      </c>
      <c r="L25" s="130">
        <f t="shared" si="11"/>
        <v>9.1616075163985303E-2</v>
      </c>
      <c r="M25" s="130">
        <f t="shared" si="11"/>
        <v>8.207927878124556E-3</v>
      </c>
      <c r="N25" s="130">
        <f t="shared" si="11"/>
        <v>0.25128877116324377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-0.20551195958759558</v>
      </c>
      <c r="G26" s="130">
        <f t="shared" ref="G26:N26" si="12">(F18-J18)/F18</f>
        <v>-9.8496610642334319E-3</v>
      </c>
      <c r="H26" s="130">
        <f t="shared" si="12"/>
        <v>0.1305650354290232</v>
      </c>
      <c r="I26" s="130">
        <f t="shared" si="12"/>
        <v>0.19515980917859035</v>
      </c>
      <c r="J26" s="130">
        <f t="shared" si="12"/>
        <v>0.20737494639881821</v>
      </c>
      <c r="K26" s="130">
        <f t="shared" si="12"/>
        <v>0.10888746450601716</v>
      </c>
      <c r="L26" s="130">
        <f t="shared" si="12"/>
        <v>6.9862375305756425E-2</v>
      </c>
      <c r="M26" s="130">
        <f t="shared" si="12"/>
        <v>0.26451052120882473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0</v>
      </c>
      <c r="G27" s="130">
        <f t="shared" si="13"/>
        <v>0</v>
      </c>
      <c r="H27" s="130">
        <f t="shared" si="13"/>
        <v>0</v>
      </c>
      <c r="I27" s="130">
        <f t="shared" si="13"/>
        <v>0</v>
      </c>
      <c r="J27" s="130">
        <f t="shared" si="13"/>
        <v>0</v>
      </c>
      <c r="K27" s="130">
        <f t="shared" si="13"/>
        <v>0</v>
      </c>
      <c r="L27" s="130">
        <f t="shared" si="13"/>
        <v>0</v>
      </c>
      <c r="M27" s="130">
        <f t="shared" si="13"/>
        <v>0.17571698937254332</v>
      </c>
      <c r="N27" s="130">
        <f t="shared" si="13"/>
        <v>0.37863306686431258</v>
      </c>
      <c r="O27" s="130">
        <f t="shared" si="13"/>
        <v>0.87893382047662538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348222</v>
      </c>
      <c r="F31" s="7">
        <f t="shared" ref="F31:Q31" si="14">F14</f>
        <v>352544</v>
      </c>
      <c r="G31" s="7">
        <f t="shared" si="14"/>
        <v>358302</v>
      </c>
      <c r="H31" s="7">
        <f t="shared" si="14"/>
        <v>362463</v>
      </c>
      <c r="I31" s="7">
        <f t="shared" si="14"/>
        <v>366499</v>
      </c>
      <c r="J31" s="7">
        <f t="shared" si="14"/>
        <v>371482</v>
      </c>
      <c r="K31" s="7">
        <f t="shared" si="14"/>
        <v>378682</v>
      </c>
      <c r="L31" s="64">
        <f t="shared" si="14"/>
        <v>385065</v>
      </c>
      <c r="M31" s="7">
        <f t="shared" si="14"/>
        <v>390561</v>
      </c>
      <c r="N31" s="7">
        <f t="shared" si="14"/>
        <v>396103</v>
      </c>
      <c r="O31" s="7">
        <f t="shared" si="14"/>
        <v>390738</v>
      </c>
      <c r="P31" s="7">
        <f t="shared" si="14"/>
        <v>390738</v>
      </c>
      <c r="Q31" s="7">
        <f t="shared" si="14"/>
        <v>390738</v>
      </c>
      <c r="W31" s="64"/>
    </row>
    <row r="32" spans="1:23">
      <c r="A32" s="3"/>
      <c r="D32" t="s">
        <v>40</v>
      </c>
      <c r="E32">
        <v>3359</v>
      </c>
      <c r="F32">
        <v>3606</v>
      </c>
      <c r="G32">
        <v>3756</v>
      </c>
      <c r="H32">
        <v>3735</v>
      </c>
      <c r="I32">
        <v>3925</v>
      </c>
      <c r="J32">
        <v>4174</v>
      </c>
      <c r="K32">
        <v>4199</v>
      </c>
      <c r="L32">
        <v>2050</v>
      </c>
      <c r="M32">
        <v>4229</v>
      </c>
      <c r="N32">
        <v>4225</v>
      </c>
      <c r="O32">
        <v>3683</v>
      </c>
      <c r="P32">
        <v>3258</v>
      </c>
    </row>
    <row r="33" spans="1:23">
      <c r="A33" s="3"/>
      <c r="D33" t="s">
        <v>41</v>
      </c>
      <c r="E33">
        <v>1567</v>
      </c>
      <c r="F33">
        <v>1239</v>
      </c>
      <c r="G33">
        <v>1204</v>
      </c>
      <c r="H33">
        <v>1420</v>
      </c>
      <c r="I33">
        <v>1284</v>
      </c>
      <c r="J33">
        <v>1289</v>
      </c>
      <c r="K33">
        <v>1524</v>
      </c>
      <c r="L33">
        <v>496</v>
      </c>
      <c r="M33">
        <v>1219</v>
      </c>
      <c r="N33">
        <v>1018</v>
      </c>
      <c r="O33">
        <v>871</v>
      </c>
      <c r="P33">
        <v>756</v>
      </c>
    </row>
    <row r="34" spans="1:23">
      <c r="A34" s="3"/>
      <c r="D34" t="s">
        <v>42</v>
      </c>
      <c r="O34">
        <v>1386</v>
      </c>
      <c r="P34">
        <v>1459</v>
      </c>
      <c r="Q34">
        <v>1377</v>
      </c>
    </row>
    <row r="35" spans="1:23">
      <c r="A35" s="3"/>
      <c r="D35" s="33" t="s">
        <v>122</v>
      </c>
      <c r="E35" s="8">
        <f t="shared" ref="E35:Q37" si="15">E32/E$14*1000</f>
        <v>9.6461452751405723</v>
      </c>
      <c r="F35" s="8">
        <f t="shared" si="15"/>
        <v>10.228510483797766</v>
      </c>
      <c r="G35" s="8">
        <f t="shared" si="15"/>
        <v>10.482777098648626</v>
      </c>
      <c r="H35" s="8">
        <f t="shared" si="15"/>
        <v>10.304500045521888</v>
      </c>
      <c r="I35" s="8">
        <f t="shared" si="15"/>
        <v>10.709442590566413</v>
      </c>
      <c r="J35" s="8">
        <f t="shared" si="15"/>
        <v>11.236076041369433</v>
      </c>
      <c r="K35" s="8">
        <f t="shared" si="15"/>
        <v>11.088459446184396</v>
      </c>
      <c r="L35" s="65">
        <f t="shared" si="15"/>
        <v>5.3237765052653447</v>
      </c>
      <c r="M35" s="8">
        <f t="shared" si="15"/>
        <v>10.828014061823888</v>
      </c>
      <c r="N35" s="8">
        <f t="shared" si="15"/>
        <v>10.666417573206969</v>
      </c>
      <c r="O35" s="8">
        <f t="shared" si="15"/>
        <v>9.4257533180801456</v>
      </c>
      <c r="P35" s="8">
        <f t="shared" si="15"/>
        <v>8.3380679636994621</v>
      </c>
      <c r="Q35" s="8">
        <f t="shared" si="15"/>
        <v>0</v>
      </c>
      <c r="W35" s="62"/>
    </row>
    <row r="36" spans="1:23">
      <c r="A36" s="3"/>
      <c r="D36" s="33" t="s">
        <v>45</v>
      </c>
      <c r="E36" s="8">
        <f t="shared" si="15"/>
        <v>4.5000028717312519</v>
      </c>
      <c r="F36" s="8">
        <f t="shared" si="15"/>
        <v>3.5144549332849233</v>
      </c>
      <c r="G36" s="8">
        <f t="shared" si="15"/>
        <v>3.3602938303442347</v>
      </c>
      <c r="H36" s="8">
        <f t="shared" si="15"/>
        <v>3.917641248899888</v>
      </c>
      <c r="I36" s="8">
        <f t="shared" si="15"/>
        <v>3.5034202003279682</v>
      </c>
      <c r="J36" s="8">
        <f t="shared" si="15"/>
        <v>3.4698854857032106</v>
      </c>
      <c r="K36" s="8">
        <f t="shared" si="15"/>
        <v>4.0244849240259635</v>
      </c>
      <c r="L36" s="65">
        <f t="shared" si="15"/>
        <v>1.2880942178593224</v>
      </c>
      <c r="M36" s="8">
        <f t="shared" si="15"/>
        <v>3.1211513694403692</v>
      </c>
      <c r="N36" s="8">
        <f t="shared" si="15"/>
        <v>2.5700386010709337</v>
      </c>
      <c r="O36" s="8">
        <f t="shared" si="15"/>
        <v>2.229115161566062</v>
      </c>
      <c r="P36" s="8">
        <f t="shared" si="15"/>
        <v>1.9348003009689356</v>
      </c>
      <c r="Q36" s="8">
        <f t="shared" si="15"/>
        <v>0</v>
      </c>
      <c r="W36" s="62"/>
    </row>
    <row r="37" spans="1:23">
      <c r="A37" s="3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8">
        <f t="shared" si="15"/>
        <v>0</v>
      </c>
      <c r="M37" s="8">
        <f t="shared" si="15"/>
        <v>0</v>
      </c>
      <c r="N37" s="8">
        <f t="shared" si="15"/>
        <v>0</v>
      </c>
      <c r="O37" s="8">
        <f t="shared" si="15"/>
        <v>3.5471338851097158</v>
      </c>
      <c r="P37" s="8">
        <f t="shared" si="15"/>
        <v>3.7339598400974565</v>
      </c>
      <c r="Q37" s="8">
        <f t="shared" si="15"/>
        <v>3.5241005481934189</v>
      </c>
      <c r="W37" s="62"/>
    </row>
    <row r="38" spans="1:23">
      <c r="A38" s="3"/>
      <c r="D38" s="33" t="s">
        <v>214</v>
      </c>
      <c r="E38" s="8">
        <f>E34/E32</f>
        <v>0</v>
      </c>
      <c r="F38" s="8">
        <f t="shared" ref="F38:O38" si="16">F34/F32</f>
        <v>0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0</v>
      </c>
      <c r="K38" s="8">
        <f t="shared" si="16"/>
        <v>0</v>
      </c>
      <c r="L38" s="8">
        <f t="shared" si="16"/>
        <v>0</v>
      </c>
      <c r="M38" s="8">
        <f t="shared" si="16"/>
        <v>0</v>
      </c>
      <c r="N38" s="8">
        <f t="shared" si="16"/>
        <v>0</v>
      </c>
      <c r="O38" s="8">
        <f t="shared" si="16"/>
        <v>0.37632364919902256</v>
      </c>
      <c r="P38" s="8">
        <f>P34/P32</f>
        <v>0.44782074892572132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0</v>
      </c>
      <c r="J39" s="130">
        <f t="shared" si="18"/>
        <v>0</v>
      </c>
      <c r="K39" s="130">
        <f t="shared" si="18"/>
        <v>0</v>
      </c>
      <c r="L39" s="130">
        <f t="shared" si="18"/>
        <v>0</v>
      </c>
      <c r="M39" s="130">
        <f t="shared" si="18"/>
        <v>0</v>
      </c>
      <c r="N39" s="130">
        <f t="shared" si="18"/>
        <v>0.17526555386949924</v>
      </c>
      <c r="O39" s="130">
        <f t="shared" si="18"/>
        <v>0.40988330211785046</v>
      </c>
      <c r="P39" s="130">
        <f t="shared" si="18"/>
        <v>0.87047268262737876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>
        <f>(E35-F35)/E35</f>
        <v>-6.0372842420073056E-2</v>
      </c>
      <c r="G40" s="130">
        <f t="shared" ref="G40:K40" si="19">(F35-G35)/F35</f>
        <v>-2.4858616047138491E-2</v>
      </c>
      <c r="H40" s="130">
        <f t="shared" si="19"/>
        <v>1.7006662590366487E-2</v>
      </c>
      <c r="I40" s="130">
        <f t="shared" si="19"/>
        <v>-3.9297641152469545E-2</v>
      </c>
      <c r="J40" s="130">
        <f t="shared" si="19"/>
        <v>-4.9174683588753147E-2</v>
      </c>
      <c r="K40" s="130">
        <f t="shared" si="19"/>
        <v>1.313773550851168E-2</v>
      </c>
      <c r="L40" s="130">
        <f>(K35-L35)/K35</f>
        <v>0.51988132065565817</v>
      </c>
      <c r="M40" s="130">
        <f t="shared" ref="M40:Q40" si="20">(L35-M35)/L35</f>
        <v>-1.0338971876664464</v>
      </c>
      <c r="N40" s="130">
        <f t="shared" si="20"/>
        <v>1.4923926741714926E-2</v>
      </c>
      <c r="O40" s="130">
        <f t="shared" si="20"/>
        <v>0.11631499016532548</v>
      </c>
      <c r="P40" s="130">
        <f t="shared" si="20"/>
        <v>0.11539505837632351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>
        <f>(E35-G35)/E35</f>
        <v>-8.673224377660653E-2</v>
      </c>
      <c r="G41" s="130">
        <f t="shared" ref="G41:P41" si="21">(F35-H35)/F35</f>
        <v>-7.4291913611948483E-3</v>
      </c>
      <c r="H41" s="130">
        <f t="shared" si="21"/>
        <v>-2.1622656838425704E-2</v>
      </c>
      <c r="I41" s="130">
        <f t="shared" si="21"/>
        <v>-9.0404773810679739E-2</v>
      </c>
      <c r="J41" s="130">
        <f t="shared" si="21"/>
        <v>-3.5390904093537678E-2</v>
      </c>
      <c r="K41" s="130">
        <f t="shared" si="21"/>
        <v>0.52618899287758003</v>
      </c>
      <c r="L41" s="130">
        <f t="shared" si="21"/>
        <v>2.3487968335414649E-2</v>
      </c>
      <c r="M41" s="130">
        <f t="shared" si="21"/>
        <v>-1.0035434550375324</v>
      </c>
      <c r="N41" s="130">
        <f t="shared" si="21"/>
        <v>0.12950304051484979</v>
      </c>
      <c r="O41" s="130">
        <f t="shared" si="21"/>
        <v>0.21828787346147976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-6.825055518062588E-2</v>
      </c>
      <c r="G42" s="130">
        <f t="shared" ref="G42:O42" si="22">(F35-I35)/F35</f>
        <v>-4.7018782209829656E-2</v>
      </c>
      <c r="H42" s="130">
        <f t="shared" si="22"/>
        <v>-7.1860627735556626E-2</v>
      </c>
      <c r="I42" s="130">
        <f t="shared" si="22"/>
        <v>-7.607932429513653E-2</v>
      </c>
      <c r="J42" s="130">
        <f t="shared" si="22"/>
        <v>0.50288948652146659</v>
      </c>
      <c r="K42" s="130">
        <f t="shared" si="22"/>
        <v>3.6317125128303353E-2</v>
      </c>
      <c r="L42" s="130">
        <f t="shared" si="22"/>
        <v>3.8061362358380126E-2</v>
      </c>
      <c r="M42" s="130">
        <f t="shared" si="22"/>
        <v>-0.77050131776903963</v>
      </c>
      <c r="N42" s="130">
        <f t="shared" si="22"/>
        <v>0.22995408797105082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-0.11023028215904049</v>
      </c>
      <c r="G43" s="130">
        <f t="shared" ref="G43:N43" si="23">(F35-J35)/F35</f>
        <v>-9.8505599536479665E-2</v>
      </c>
      <c r="H43" s="130">
        <f t="shared" si="23"/>
        <v>-5.7778806306379583E-2</v>
      </c>
      <c r="I43" s="130">
        <f t="shared" si="23"/>
        <v>0.48335421594966727</v>
      </c>
      <c r="J43" s="130">
        <f t="shared" si="23"/>
        <v>-1.1071675323412317E-2</v>
      </c>
      <c r="K43" s="130">
        <f t="shared" si="23"/>
        <v>5.0699057755133788E-2</v>
      </c>
      <c r="L43" s="130">
        <f t="shared" si="23"/>
        <v>0.14994924553531172</v>
      </c>
      <c r="M43" s="130">
        <f t="shared" si="23"/>
        <v>-0.56619421484972365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0</v>
      </c>
      <c r="I44" s="130">
        <f t="shared" si="24"/>
        <v>0</v>
      </c>
      <c r="J44" s="130">
        <f t="shared" si="24"/>
        <v>0</v>
      </c>
      <c r="K44" s="130">
        <f t="shared" si="24"/>
        <v>0</v>
      </c>
      <c r="L44" s="130">
        <f t="shared" si="24"/>
        <v>0</v>
      </c>
      <c r="M44" s="130">
        <f t="shared" si="24"/>
        <v>0.11419625937216775</v>
      </c>
      <c r="N44" s="130">
        <f t="shared" si="24"/>
        <v>0.25479133082572092</v>
      </c>
      <c r="O44" s="130">
        <f t="shared" si="24"/>
        <v>0.60826970177207895</v>
      </c>
      <c r="P44" s="130"/>
      <c r="Q44" s="130"/>
      <c r="W44" s="62"/>
    </row>
    <row r="45" spans="1:23">
      <c r="A45" s="3"/>
      <c r="D45" s="3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348222</v>
      </c>
      <c r="F46" s="7">
        <f t="shared" ref="F46:Q46" si="25">F31</f>
        <v>352544</v>
      </c>
      <c r="G46" s="7">
        <f t="shared" si="25"/>
        <v>358302</v>
      </c>
      <c r="H46" s="7">
        <f t="shared" si="25"/>
        <v>362463</v>
      </c>
      <c r="I46" s="7">
        <f t="shared" si="25"/>
        <v>366499</v>
      </c>
      <c r="J46" s="7">
        <f t="shared" si="25"/>
        <v>371482</v>
      </c>
      <c r="K46" s="7">
        <f t="shared" si="25"/>
        <v>378682</v>
      </c>
      <c r="L46" s="64">
        <f t="shared" si="25"/>
        <v>385065</v>
      </c>
      <c r="M46" s="7">
        <f t="shared" si="25"/>
        <v>390561</v>
      </c>
      <c r="N46" s="7">
        <f t="shared" si="25"/>
        <v>396103</v>
      </c>
      <c r="O46" s="7">
        <f t="shared" si="25"/>
        <v>390738</v>
      </c>
      <c r="P46" s="7">
        <f t="shared" si="25"/>
        <v>390738</v>
      </c>
      <c r="Q46" s="7">
        <f t="shared" si="25"/>
        <v>390738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9747</v>
      </c>
      <c r="F47" s="7">
        <f t="shared" si="26"/>
        <v>10377</v>
      </c>
      <c r="G47" s="7">
        <f t="shared" si="26"/>
        <v>11597</v>
      </c>
      <c r="H47" s="7">
        <f t="shared" si="26"/>
        <v>11771</v>
      </c>
      <c r="I47" s="7">
        <f t="shared" si="26"/>
        <v>12030</v>
      </c>
      <c r="J47" s="7">
        <f t="shared" si="26"/>
        <v>11379</v>
      </c>
      <c r="K47" s="7">
        <f t="shared" si="26"/>
        <v>11404</v>
      </c>
      <c r="L47" s="64">
        <f t="shared" si="26"/>
        <v>8921</v>
      </c>
      <c r="M47" s="7">
        <f t="shared" si="26"/>
        <v>11075</v>
      </c>
      <c r="N47" s="7">
        <f t="shared" si="26"/>
        <v>11071</v>
      </c>
      <c r="O47" s="7">
        <f t="shared" si="26"/>
        <v>10598</v>
      </c>
      <c r="P47" s="7">
        <f t="shared" si="26"/>
        <v>8386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6225</v>
      </c>
      <c r="F48" s="7">
        <f t="shared" si="26"/>
        <v>6186</v>
      </c>
      <c r="G48" s="7">
        <f t="shared" si="26"/>
        <v>6489</v>
      </c>
      <c r="H48" s="7">
        <f t="shared" si="26"/>
        <v>7505</v>
      </c>
      <c r="I48" s="7">
        <f t="shared" si="26"/>
        <v>7377</v>
      </c>
      <c r="J48" s="7">
        <f t="shared" si="26"/>
        <v>6101</v>
      </c>
      <c r="K48" s="7">
        <f t="shared" si="26"/>
        <v>6158</v>
      </c>
      <c r="L48" s="64">
        <f t="shared" si="26"/>
        <v>4320</v>
      </c>
      <c r="M48" s="7">
        <f t="shared" si="26"/>
        <v>4984</v>
      </c>
      <c r="N48" s="7">
        <f t="shared" si="26"/>
        <v>4783</v>
      </c>
      <c r="O48" s="7">
        <f t="shared" si="26"/>
        <v>5483</v>
      </c>
      <c r="P48" s="7">
        <f t="shared" si="26"/>
        <v>3913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0</v>
      </c>
      <c r="N49" s="7">
        <f t="shared" si="26"/>
        <v>0</v>
      </c>
      <c r="O49" s="7">
        <f t="shared" si="26"/>
        <v>5007</v>
      </c>
      <c r="P49" s="7">
        <f t="shared" si="26"/>
        <v>4990</v>
      </c>
      <c r="Q49" s="7">
        <f t="shared" si="26"/>
        <v>4810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27.990764512293882</v>
      </c>
      <c r="F50" s="8">
        <f t="shared" si="27"/>
        <v>29.434623763274939</v>
      </c>
      <c r="G50" s="8">
        <f t="shared" si="27"/>
        <v>32.366551121679478</v>
      </c>
      <c r="H50" s="8">
        <f t="shared" si="27"/>
        <v>32.475038831549703</v>
      </c>
      <c r="I50" s="8">
        <f t="shared" si="27"/>
        <v>32.824100475035401</v>
      </c>
      <c r="J50" s="8">
        <f t="shared" si="27"/>
        <v>30.631363027010728</v>
      </c>
      <c r="K50" s="8">
        <f t="shared" si="27"/>
        <v>30.114977738577487</v>
      </c>
      <c r="L50" s="65">
        <f t="shared" si="27"/>
        <v>23.167517172425434</v>
      </c>
      <c r="M50" s="8">
        <f t="shared" si="27"/>
        <v>28.35664595287292</v>
      </c>
      <c r="N50" s="8">
        <f t="shared" si="27"/>
        <v>27.949800935615233</v>
      </c>
      <c r="O50" s="8">
        <f t="shared" si="27"/>
        <v>27.123033848768227</v>
      </c>
      <c r="P50" s="8">
        <f t="shared" si="27"/>
        <v>21.461951486673932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17.876527043093198</v>
      </c>
      <c r="F51" s="8">
        <f t="shared" si="27"/>
        <v>17.546745938095668</v>
      </c>
      <c r="G51" s="8">
        <f t="shared" si="27"/>
        <v>18.110420818192473</v>
      </c>
      <c r="H51" s="8">
        <f t="shared" si="27"/>
        <v>20.705561671122293</v>
      </c>
      <c r="I51" s="8">
        <f t="shared" si="27"/>
        <v>20.128295029454378</v>
      </c>
      <c r="J51" s="8">
        <f t="shared" si="27"/>
        <v>16.42340678686989</v>
      </c>
      <c r="K51" s="8">
        <f t="shared" si="27"/>
        <v>16.261665460729585</v>
      </c>
      <c r="L51" s="65">
        <f t="shared" si="27"/>
        <v>11.218885123290873</v>
      </c>
      <c r="M51" s="8">
        <f t="shared" si="27"/>
        <v>12.761130783667596</v>
      </c>
      <c r="N51" s="8">
        <f t="shared" si="27"/>
        <v>12.075142071632884</v>
      </c>
      <c r="O51" s="8">
        <f t="shared" si="27"/>
        <v>14.032420701339516</v>
      </c>
      <c r="P51" s="8">
        <f t="shared" si="27"/>
        <v>10.014383039274398</v>
      </c>
      <c r="Q51" s="8">
        <f t="shared" si="27"/>
        <v>0</v>
      </c>
      <c r="W51" s="64"/>
    </row>
    <row r="52" spans="1:23" s="8" customFormat="1">
      <c r="A52" s="42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8">
        <f t="shared" si="27"/>
        <v>0</v>
      </c>
      <c r="M52" s="8">
        <f t="shared" si="27"/>
        <v>0</v>
      </c>
      <c r="N52" s="8">
        <f t="shared" si="27"/>
        <v>0</v>
      </c>
      <c r="O52" s="8">
        <f t="shared" si="27"/>
        <v>12.814213104433149</v>
      </c>
      <c r="P52" s="8">
        <f t="shared" si="27"/>
        <v>12.770705690257921</v>
      </c>
      <c r="Q52" s="8">
        <f t="shared" si="27"/>
        <v>12.310038951931984</v>
      </c>
      <c r="W52" s="65"/>
    </row>
    <row r="53" spans="1:23" s="8" customFormat="1">
      <c r="D53" s="33" t="s">
        <v>220</v>
      </c>
      <c r="E53" s="8">
        <f>E49/E47</f>
        <v>0</v>
      </c>
      <c r="F53" s="8">
        <f t="shared" ref="F53:O53" si="28">F49/F47</f>
        <v>0</v>
      </c>
      <c r="G53" s="8">
        <f t="shared" si="28"/>
        <v>0</v>
      </c>
      <c r="H53" s="8">
        <f t="shared" si="28"/>
        <v>0</v>
      </c>
      <c r="I53" s="8">
        <f t="shared" si="28"/>
        <v>0</v>
      </c>
      <c r="J53" s="8">
        <f t="shared" si="28"/>
        <v>0</v>
      </c>
      <c r="K53" s="8">
        <f t="shared" si="28"/>
        <v>0</v>
      </c>
      <c r="L53" s="8">
        <f t="shared" si="28"/>
        <v>0</v>
      </c>
      <c r="M53" s="8">
        <f t="shared" si="28"/>
        <v>0</v>
      </c>
      <c r="N53" s="8">
        <f t="shared" si="28"/>
        <v>0</v>
      </c>
      <c r="O53" s="8">
        <f t="shared" si="28"/>
        <v>0.4724476316286092</v>
      </c>
      <c r="P53" s="8">
        <f>P49/P47</f>
        <v>0.59503935129978536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0">SUM(F49:G49)/SUM(F47:G47)</f>
        <v>0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0</v>
      </c>
      <c r="L54" s="130">
        <f t="shared" si="30"/>
        <v>0</v>
      </c>
      <c r="M54" s="130">
        <f t="shared" si="30"/>
        <v>0</v>
      </c>
      <c r="N54" s="130">
        <f t="shared" si="30"/>
        <v>0.23106742350823758</v>
      </c>
      <c r="O54" s="130">
        <f t="shared" si="30"/>
        <v>0.52660134850400342</v>
      </c>
      <c r="P54" s="130">
        <f t="shared" si="30"/>
        <v>1.1686143572621035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-5.1583416035203174E-2</v>
      </c>
      <c r="G55" s="130">
        <f t="shared" ref="G55:K55" si="31">(F50-G50)/F50</f>
        <v>-9.9608113967560002E-2</v>
      </c>
      <c r="H55" s="130">
        <f t="shared" si="31"/>
        <v>-3.3518464621817173E-3</v>
      </c>
      <c r="I55" s="130">
        <f t="shared" si="31"/>
        <v>-1.074861358276751E-2</v>
      </c>
      <c r="J55" s="130">
        <f t="shared" si="31"/>
        <v>6.6802666829891486E-2</v>
      </c>
      <c r="K55" s="130">
        <f t="shared" si="31"/>
        <v>1.6858057801015677E-2</v>
      </c>
      <c r="L55" s="130">
        <f>(K50-L50)/K50</f>
        <v>0.23069784830862783</v>
      </c>
      <c r="M55" s="130">
        <f t="shared" ref="M55:Q55" si="32">(L50-M50)/L50</f>
        <v>-0.2239829474098208</v>
      </c>
      <c r="N55" s="130">
        <f t="shared" si="32"/>
        <v>1.4347430860964301E-2</v>
      </c>
      <c r="O55" s="130">
        <f t="shared" si="32"/>
        <v>2.9580428452837117E-2</v>
      </c>
      <c r="P55" s="130">
        <f t="shared" si="32"/>
        <v>0.20871862615587852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-0.15632965678603375</v>
      </c>
      <c r="G56" s="130">
        <f t="shared" ref="G56:P56" si="33">(F50-H50)/F50</f>
        <v>-0.10329383153414848</v>
      </c>
      <c r="H56" s="130">
        <f t="shared" si="33"/>
        <v>-1.4136487747359984E-2</v>
      </c>
      <c r="I56" s="130">
        <f t="shared" si="33"/>
        <v>5.6772089299176834E-2</v>
      </c>
      <c r="J56" s="130">
        <f t="shared" si="33"/>
        <v>8.2534561412226856E-2</v>
      </c>
      <c r="K56" s="130">
        <f t="shared" si="33"/>
        <v>0.24366678844828671</v>
      </c>
      <c r="L56" s="130">
        <f t="shared" si="33"/>
        <v>5.8387284924077222E-2</v>
      </c>
      <c r="M56" s="130">
        <f t="shared" si="33"/>
        <v>-0.2064219366968591</v>
      </c>
      <c r="N56" s="130">
        <f t="shared" si="33"/>
        <v>4.3503456161736634E-2</v>
      </c>
      <c r="O56" s="130">
        <f t="shared" si="33"/>
        <v>0.2321250682209372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-0.16020549625524783</v>
      </c>
      <c r="G57" s="130">
        <f t="shared" ref="G57:O57" si="34">(F50-I50)/F50</f>
        <v>-0.11515271059756003</v>
      </c>
      <c r="H57" s="130">
        <f t="shared" si="34"/>
        <v>5.361053416366323E-2</v>
      </c>
      <c r="I57" s="130">
        <f t="shared" si="34"/>
        <v>7.267307993730257E-2</v>
      </c>
      <c r="J57" s="130">
        <f t="shared" si="34"/>
        <v>0.29419186399195763</v>
      </c>
      <c r="K57" s="130">
        <f t="shared" si="34"/>
        <v>7.4261046500998434E-2</v>
      </c>
      <c r="L57" s="130">
        <f t="shared" si="34"/>
        <v>7.18970082514339E-2</v>
      </c>
      <c r="M57" s="130">
        <f t="shared" si="34"/>
        <v>-0.17073545891446446</v>
      </c>
      <c r="N57" s="130">
        <f t="shared" si="34"/>
        <v>0.24314210071450501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-0.1726760968110985</v>
      </c>
      <c r="G58" s="130">
        <f t="shared" ref="G58:N58" si="35">(F50-J50)/F50</f>
        <v>-4.0657535607060827E-2</v>
      </c>
      <c r="H58" s="130">
        <f t="shared" si="35"/>
        <v>6.956482248100454E-2</v>
      </c>
      <c r="I58" s="130">
        <f t="shared" si="35"/>
        <v>0.28660540507443377</v>
      </c>
      <c r="J58" s="130">
        <f t="shared" si="35"/>
        <v>0.13610287738304463</v>
      </c>
      <c r="K58" s="130">
        <f t="shared" si="35"/>
        <v>8.7543022131626805E-2</v>
      </c>
      <c r="L58" s="130">
        <f t="shared" si="35"/>
        <v>9.9350692395716436E-2</v>
      </c>
      <c r="M58" s="130">
        <f t="shared" si="35"/>
        <v>7.361883766213452E-2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0</v>
      </c>
      <c r="G59" s="130">
        <f t="shared" si="36"/>
        <v>0</v>
      </c>
      <c r="H59" s="130">
        <f t="shared" si="36"/>
        <v>0</v>
      </c>
      <c r="I59" s="130">
        <f t="shared" si="36"/>
        <v>0</v>
      </c>
      <c r="J59" s="130">
        <f t="shared" si="36"/>
        <v>0</v>
      </c>
      <c r="K59" s="130">
        <f t="shared" si="36"/>
        <v>0</v>
      </c>
      <c r="L59" s="130">
        <f t="shared" si="36"/>
        <v>0</v>
      </c>
      <c r="M59" s="130">
        <f t="shared" si="36"/>
        <v>0.15291351087222085</v>
      </c>
      <c r="N59" s="130">
        <f t="shared" si="36"/>
        <v>0.33262352354017632</v>
      </c>
      <c r="O59" s="130">
        <f t="shared" si="36"/>
        <v>0.77997260851243155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  <row r="65" spans="1:23">
      <c r="A65" t="s">
        <v>205</v>
      </c>
      <c r="D65" s="33"/>
      <c r="L65" s="62"/>
      <c r="W65" s="62"/>
    </row>
    <row r="66" spans="1:23">
      <c r="A66" t="s">
        <v>206</v>
      </c>
      <c r="D66" s="33"/>
      <c r="L66" s="62"/>
      <c r="W66" s="62"/>
    </row>
    <row r="67" spans="1:23">
      <c r="A67" t="s">
        <v>207</v>
      </c>
      <c r="D67" s="33"/>
      <c r="L67" s="62"/>
      <c r="W67" s="62"/>
    </row>
    <row r="68" spans="1:23">
      <c r="D68" s="33"/>
      <c r="L68" s="62"/>
      <c r="W68" s="6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topLeftCell="A27" workbookViewId="0">
      <selection activeCell="A36" sqref="A36:XFD42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23" s="30" customFormat="1">
      <c r="A1" s="46">
        <f>A11</f>
        <v>0</v>
      </c>
      <c r="B1" s="30" t="s">
        <v>54</v>
      </c>
      <c r="C1" s="30" t="s">
        <v>55</v>
      </c>
      <c r="D1" s="47" t="s">
        <v>3</v>
      </c>
      <c r="E1" s="47" t="s">
        <v>103</v>
      </c>
      <c r="F1" s="47" t="s">
        <v>112</v>
      </c>
      <c r="G1" s="30" t="s">
        <v>118</v>
      </c>
      <c r="I1" s="30" t="s">
        <v>53</v>
      </c>
      <c r="J1" s="30" t="s">
        <v>54</v>
      </c>
      <c r="K1" s="30" t="s">
        <v>55</v>
      </c>
      <c r="L1" s="47" t="s">
        <v>3</v>
      </c>
      <c r="M1" s="47" t="s">
        <v>103</v>
      </c>
      <c r="N1" s="47" t="s">
        <v>112</v>
      </c>
      <c r="O1" s="30" t="s">
        <v>118</v>
      </c>
      <c r="Q1" s="30" t="s">
        <v>53</v>
      </c>
      <c r="R1" s="30" t="s">
        <v>54</v>
      </c>
      <c r="S1" s="30" t="s">
        <v>55</v>
      </c>
      <c r="T1" s="47" t="s">
        <v>3</v>
      </c>
      <c r="U1" s="47" t="s">
        <v>103</v>
      </c>
      <c r="V1" s="47" t="s">
        <v>112</v>
      </c>
      <c r="W1" s="30" t="s">
        <v>118</v>
      </c>
    </row>
    <row r="2" spans="1:23" ht="16.8" customHeight="1">
      <c r="A2" s="3">
        <f>A1</f>
        <v>0</v>
      </c>
      <c r="B2">
        <f>K13</f>
        <v>2006</v>
      </c>
      <c r="C2" t="s">
        <v>50</v>
      </c>
      <c r="D2" s="8" t="e">
        <f>LOOKUP($B2,$E$13:$Q$13,$E$18:$Q$18)</f>
        <v>#DIV/0!</v>
      </c>
      <c r="E2" s="8" t="e">
        <f>LOOKUP($B2,$E$13:$Q$13,E$19:Q$19)</f>
        <v>#DIV/0!</v>
      </c>
      <c r="F2" s="8" t="e">
        <f>LOOKUP($B2,$E$13:$Q$13,E$20:Q$20)</f>
        <v>#DIV/0!</v>
      </c>
      <c r="G2" s="8" t="e">
        <f>LOOKUP($B2,$E$13:$Q$13,E$21:Q$21)</f>
        <v>#DIV/0!</v>
      </c>
      <c r="I2">
        <f>A2</f>
        <v>0</v>
      </c>
      <c r="J2">
        <f>N13</f>
        <v>2009</v>
      </c>
      <c r="K2" t="s">
        <v>50</v>
      </c>
      <c r="L2" s="8" t="e">
        <f>LOOKUP($J2,$E$13:$Q$13,$E$18:$Q$18)</f>
        <v>#DIV/0!</v>
      </c>
      <c r="M2" s="8" t="e">
        <f>LOOKUP($J2,$E$13:$Q$13,E$19:Q$19)</f>
        <v>#DIV/0!</v>
      </c>
      <c r="N2" s="8" t="e">
        <f>LOOKUP($J2,$E$13:$Q$13,E$20:Q$20)</f>
        <v>#DIV/0!</v>
      </c>
      <c r="O2" s="8" t="e">
        <f>LOOKUP($J2,$E$13:$Q$13,E$21:Q$21)</f>
        <v>#DIV/0!</v>
      </c>
      <c r="Q2">
        <f>I2</f>
        <v>0</v>
      </c>
      <c r="R2">
        <f>H13</f>
        <v>2003</v>
      </c>
      <c r="S2" t="s">
        <v>50</v>
      </c>
      <c r="T2" s="8" t="e">
        <f>LOOKUP($R2,$E$13:$Q$13,$E$18:$Q$18)</f>
        <v>#DIV/0!</v>
      </c>
      <c r="U2" s="8" t="e">
        <f>LOOKUP($R2,$E$13:$Q$13,E$19:Q$19)</f>
        <v>#DIV/0!</v>
      </c>
      <c r="V2" s="8" t="e">
        <f>LOOKUP($R2,$E$13:$Q$13,E$20:Q$20)</f>
        <v>#DIV/0!</v>
      </c>
      <c r="W2" s="8" t="e">
        <f>LOOKUP($R2,$E$13:$Q$13,E$21:Q$21)</f>
        <v>#DIV/0!</v>
      </c>
    </row>
    <row r="3" spans="1:23">
      <c r="A3" s="3">
        <f t="shared" ref="A3:A10" si="0">A2</f>
        <v>0</v>
      </c>
      <c r="B3">
        <f>K13</f>
        <v>2006</v>
      </c>
      <c r="C3" t="s">
        <v>51</v>
      </c>
      <c r="D3" s="8" t="e">
        <f>LOOKUP($B3,$E$13:$Q$13,$E$25:$Q$25)</f>
        <v>#DIV/0!</v>
      </c>
      <c r="E3" s="8" t="e">
        <f>LOOKUP($B3,$E$13:$Q$13,$E$26:$Q$26)</f>
        <v>#DIV/0!</v>
      </c>
      <c r="F3" s="8" t="e">
        <f>LOOKUP($B3,$E$13:$Q$13,$E$27:$Q$27)</f>
        <v>#DIV/0!</v>
      </c>
      <c r="G3" s="8" t="e">
        <f>LOOKUP($B3,$E$13:$Q$13,$E$28:$Q$28)</f>
        <v>#DIV/0!</v>
      </c>
      <c r="I3">
        <f t="shared" ref="I3:I10" si="1">A3</f>
        <v>0</v>
      </c>
      <c r="J3">
        <f>J2</f>
        <v>2009</v>
      </c>
      <c r="K3" t="s">
        <v>51</v>
      </c>
      <c r="L3" s="8" t="e">
        <f>LOOKUP($J3,$E$13:$Q$13,$E$25:$Q$25)</f>
        <v>#DIV/0!</v>
      </c>
      <c r="M3" s="8" t="e">
        <f>LOOKUP($J3,$E$13:$Q$13,$E$26:$Q$26)</f>
        <v>#DIV/0!</v>
      </c>
      <c r="N3" s="8" t="e">
        <f>LOOKUP($J3,$E$13:$Q$13,$E$27:$Q$27)</f>
        <v>#DIV/0!</v>
      </c>
      <c r="O3" s="8" t="e">
        <f>LOOKUP($J3,$E$13:$Q$13,$E$28:$Q$28)</f>
        <v>#DIV/0!</v>
      </c>
      <c r="Q3">
        <f t="shared" ref="Q3:Q10" si="2">I3</f>
        <v>0</v>
      </c>
      <c r="R3">
        <f>R2</f>
        <v>2003</v>
      </c>
      <c r="S3" t="s">
        <v>51</v>
      </c>
      <c r="T3" s="8" t="e">
        <f>LOOKUP($R3,$E$13:$Q$13,$E$25:$Q$25)</f>
        <v>#DIV/0!</v>
      </c>
      <c r="U3" s="8" t="e">
        <f>LOOKUP($R3,$E$13:$Q$13,$E$26:$Q$26)</f>
        <v>#DIV/0!</v>
      </c>
      <c r="V3" s="8" t="e">
        <f>LOOKUP($R3,$E$13:$Q$13,$E$27:$Q$27)</f>
        <v>#DIV/0!</v>
      </c>
      <c r="W3" s="8" t="e">
        <f>LOOKUP($R3,$E$13:$Q$13,$E$28:$Q$28)</f>
        <v>#DIV/0!</v>
      </c>
    </row>
    <row r="4" spans="1:23">
      <c r="A4" s="3">
        <f t="shared" si="0"/>
        <v>0</v>
      </c>
      <c r="B4">
        <f>K13</f>
        <v>2006</v>
      </c>
      <c r="C4" t="s">
        <v>30</v>
      </c>
      <c r="D4" s="8" t="e">
        <f>LOOKUP($B4,$E$13:$Q$13,$E$33:$Q$33)</f>
        <v>#DIV/0!</v>
      </c>
      <c r="E4" s="8" t="e">
        <f>LOOKUP($B4,$E$13:$Q$13,$E$34:$Q$34)</f>
        <v>#DIV/0!</v>
      </c>
      <c r="F4" s="8" t="e">
        <f>LOOKUP($B4,$E$13:$Q$13,$E$35:$Q$35)</f>
        <v>#DIV/0!</v>
      </c>
      <c r="G4" s="8" t="e">
        <f>LOOKUP($B4,$E$13:$Q$13,$E$36:$Q$36)</f>
        <v>#DIV/0!</v>
      </c>
      <c r="I4">
        <f t="shared" si="1"/>
        <v>0</v>
      </c>
      <c r="J4">
        <f>J3</f>
        <v>2009</v>
      </c>
      <c r="K4" t="s">
        <v>30</v>
      </c>
      <c r="L4" s="8" t="e">
        <f>LOOKUP($J4,$E$13:$Q$13,$E$33:$Q$33)</f>
        <v>#DIV/0!</v>
      </c>
      <c r="M4" s="8" t="e">
        <f>LOOKUP($J4,$E$13:$Q$13,$E$34:$Q$34)</f>
        <v>#DIV/0!</v>
      </c>
      <c r="N4" s="8" t="e">
        <f>LOOKUP($J4,$E$13:$Q$13,$E$35:$Q$35)</f>
        <v>#DIV/0!</v>
      </c>
      <c r="O4" s="8" t="e">
        <f>LOOKUP(J4,$E$13:$Q$13,$E$36:$Q$36)</f>
        <v>#DIV/0!</v>
      </c>
      <c r="Q4">
        <f t="shared" si="2"/>
        <v>0</v>
      </c>
      <c r="R4">
        <f>R3</f>
        <v>2003</v>
      </c>
      <c r="S4" t="s">
        <v>30</v>
      </c>
      <c r="T4" s="8" t="e">
        <f>LOOKUP($R4,$E$13:$Q$13,$E$33:$Q$33)</f>
        <v>#DIV/0!</v>
      </c>
      <c r="U4" s="8" t="e">
        <f>LOOKUP(R4,$E$13:$Q$13,$E$34:$Q$34)</f>
        <v>#DIV/0!</v>
      </c>
      <c r="V4" s="8" t="e">
        <f>LOOKUP($R4,$E$13:$Q$13,$E$35:$Q$35)</f>
        <v>#DIV/0!</v>
      </c>
      <c r="W4" s="8" t="e">
        <f>LOOKUP($R4,$E$13:$Q$13,$E$36:$Q$36)</f>
        <v>#DIV/0!</v>
      </c>
    </row>
    <row r="5" spans="1:23">
      <c r="A5" s="3">
        <f t="shared" si="0"/>
        <v>0</v>
      </c>
      <c r="B5">
        <f>L13</f>
        <v>2007</v>
      </c>
      <c r="C5" t="str">
        <f t="shared" ref="C5:C10" si="3">C2</f>
        <v>cat</v>
      </c>
      <c r="D5" s="8" t="e">
        <f>LOOKUP($B5,$E$13:$Q$13,$E$18:$Q$18)</f>
        <v>#DIV/0!</v>
      </c>
      <c r="E5" s="8" t="e">
        <f>LOOKUP($B5,$E$13:$Q$13,E$19:Q$19)</f>
        <v>#DIV/0!</v>
      </c>
      <c r="F5" s="8" t="e">
        <f>LOOKUP($B5,$E$13:$Q$13,E$20:Q$20)</f>
        <v>#DIV/0!</v>
      </c>
      <c r="G5" s="8" t="e">
        <f>LOOKUP($B5,$E$13:$Q$13,E$21:Q$21)</f>
        <v>#DIV/0!</v>
      </c>
      <c r="I5">
        <f t="shared" si="1"/>
        <v>0</v>
      </c>
      <c r="J5">
        <f>O13</f>
        <v>2010</v>
      </c>
      <c r="K5" t="str">
        <f t="shared" ref="K5:K10" si="4">K2</f>
        <v>cat</v>
      </c>
      <c r="L5" s="8" t="e">
        <f>LOOKUP($J5,$E$13:$Q$13,$E$18:$Q$18)</f>
        <v>#DIV/0!</v>
      </c>
      <c r="M5" s="8" t="e">
        <f ca="1">LOOKUP($J5,$E$13:$Q$13,E$19:Y$19)</f>
        <v>#DIV/0!</v>
      </c>
      <c r="N5" s="8" t="e">
        <f>LOOKUP($J5,$E$13:$Q$13,E$20:Q$20)</f>
        <v>#DIV/0!</v>
      </c>
      <c r="O5" s="8" t="e">
        <f>LOOKUP($J5,$E$13:$Q$13,E$21:Q$21)</f>
        <v>#DIV/0!</v>
      </c>
      <c r="Q5">
        <f t="shared" si="2"/>
        <v>0</v>
      </c>
      <c r="R5">
        <f>I13</f>
        <v>2004</v>
      </c>
      <c r="S5" t="str">
        <f t="shared" ref="S5:S10" si="5">S2</f>
        <v>cat</v>
      </c>
      <c r="T5" s="8" t="e">
        <f>LOOKUP($R5,$E$13:$Q$13,$E$18:$Q$18)</f>
        <v>#DIV/0!</v>
      </c>
      <c r="U5" s="8" t="e">
        <f>LOOKUP($R5,$E$13:$Q$13,E$19:Q$19)</f>
        <v>#DIV/0!</v>
      </c>
      <c r="V5" s="8" t="e">
        <f>LOOKUP($R5,$E$13:$Q$13,E$20:Q$20)</f>
        <v>#DIV/0!</v>
      </c>
      <c r="W5" s="8" t="e">
        <f>LOOKUP($R5,$E$13:$Q$13,E$21:Q$21)</f>
        <v>#DIV/0!</v>
      </c>
    </row>
    <row r="6" spans="1:23">
      <c r="A6" s="3">
        <f t="shared" si="0"/>
        <v>0</v>
      </c>
      <c r="B6">
        <f>B5</f>
        <v>2007</v>
      </c>
      <c r="C6" t="str">
        <f t="shared" si="3"/>
        <v>dog</v>
      </c>
      <c r="D6" s="8" t="e">
        <f>LOOKUP($B6,$E$13:$Q$13,$E$25:$Q$25)</f>
        <v>#DIV/0!</v>
      </c>
      <c r="E6" s="8" t="e">
        <f>LOOKUP($B6,$E$13:$Q$13,$E$26:$Q$26)</f>
        <v>#DIV/0!</v>
      </c>
      <c r="F6" s="8" t="e">
        <f>LOOKUP($B6,$E$13:$Q$13,$E$27:$Q$27)</f>
        <v>#DIV/0!</v>
      </c>
      <c r="G6" s="8" t="e">
        <f>LOOKUP($B6,$E$13:$Q$13,$E$28:$Q$28)</f>
        <v>#DIV/0!</v>
      </c>
      <c r="I6">
        <f t="shared" si="1"/>
        <v>0</v>
      </c>
      <c r="J6">
        <f>J5</f>
        <v>2010</v>
      </c>
      <c r="K6" t="str">
        <f t="shared" si="4"/>
        <v>dog</v>
      </c>
      <c r="L6" s="8" t="e">
        <f>LOOKUP($J6,$E$13:$Q$13,$E$25:$Q$25)</f>
        <v>#DIV/0!</v>
      </c>
      <c r="M6" s="8" t="e">
        <f>LOOKUP($J6,$E$13:$Q$13,$E$26:$Q$26)</f>
        <v>#DIV/0!</v>
      </c>
      <c r="N6" s="8" t="e">
        <f>LOOKUP($J6,$E$13:$Q$13,$E$27:$Q$27)</f>
        <v>#DIV/0!</v>
      </c>
      <c r="O6" s="8" t="e">
        <f>LOOKUP($J6,$E$13:$Q$13,$E$28:$Q$28)</f>
        <v>#DIV/0!</v>
      </c>
      <c r="Q6">
        <f t="shared" si="2"/>
        <v>0</v>
      </c>
      <c r="R6">
        <f>R5</f>
        <v>2004</v>
      </c>
      <c r="S6" t="str">
        <f t="shared" si="5"/>
        <v>dog</v>
      </c>
      <c r="T6" s="8" t="e">
        <f>LOOKUP($R6,$E$13:$Q$13,$E$25:$Q$25)</f>
        <v>#DIV/0!</v>
      </c>
      <c r="U6" s="8" t="e">
        <f>LOOKUP($R6,$E$13:$Q$13,$E$26:$Q$26)</f>
        <v>#DIV/0!</v>
      </c>
      <c r="V6" s="8" t="e">
        <f>LOOKUP($R6,$E$13:$Q$13,$E$27:$Q$27)</f>
        <v>#DIV/0!</v>
      </c>
      <c r="W6" s="8" t="e">
        <f>LOOKUP($R6,$E$13:$Q$13,$E$28:$Q$28)</f>
        <v>#DIV/0!</v>
      </c>
    </row>
    <row r="7" spans="1:23">
      <c r="A7" s="3">
        <f t="shared" si="0"/>
        <v>0</v>
      </c>
      <c r="B7">
        <f>B6</f>
        <v>2007</v>
      </c>
      <c r="C7" t="str">
        <f t="shared" si="3"/>
        <v>total</v>
      </c>
      <c r="D7" s="8" t="e">
        <f>LOOKUP($B7,$E$13:$Q$13,$E$33:$Q$33)</f>
        <v>#DIV/0!</v>
      </c>
      <c r="E7" s="8" t="e">
        <f>LOOKUP($B7,$E$13:$Q$13,$E$34:$Q$34)</f>
        <v>#DIV/0!</v>
      </c>
      <c r="F7" s="8" t="e">
        <f>LOOKUP($B7,$E$13:$Q$13,$E$35:$Q$35)</f>
        <v>#DIV/0!</v>
      </c>
      <c r="G7" s="8" t="e">
        <f>LOOKUP($B7,$E$13:$Q$13,$E$36:$Q$36)</f>
        <v>#DIV/0!</v>
      </c>
      <c r="I7">
        <f t="shared" si="1"/>
        <v>0</v>
      </c>
      <c r="J7">
        <f>J6</f>
        <v>2010</v>
      </c>
      <c r="K7" t="str">
        <f t="shared" si="4"/>
        <v>total</v>
      </c>
      <c r="L7" s="8" t="e">
        <f>LOOKUP($J7,$E$13:$Q$13,$E$33:$Q$33)</f>
        <v>#DIV/0!</v>
      </c>
      <c r="M7" s="8" t="e">
        <f>LOOKUP($J7,$E$13:$Q$13,$E$34:$Q$34)</f>
        <v>#DIV/0!</v>
      </c>
      <c r="N7" s="8" t="e">
        <f>LOOKUP($J7,$E$13:$Q$13,$E$35:$Q$35)</f>
        <v>#DIV/0!</v>
      </c>
      <c r="O7" s="8" t="e">
        <f>LOOKUP($J7,$E$13:$Q$13,$E$36:$Q$36)</f>
        <v>#DIV/0!</v>
      </c>
      <c r="Q7">
        <f t="shared" si="2"/>
        <v>0</v>
      </c>
      <c r="R7">
        <f>R6</f>
        <v>2004</v>
      </c>
      <c r="S7" t="str">
        <f t="shared" si="5"/>
        <v>total</v>
      </c>
      <c r="T7" s="8" t="e">
        <f>LOOKUP($R7,$E$13:$Q$13,$E$33:$Q$33)</f>
        <v>#DIV/0!</v>
      </c>
      <c r="U7" s="8" t="e">
        <f>LOOKUP($R7,$E$13:$Q$13,$E$34:$Q$34)</f>
        <v>#DIV/0!</v>
      </c>
      <c r="V7" s="8" t="e">
        <f>LOOKUP($R7,$E$13:$Q$13,$E$35:$Q$35)</f>
        <v>#DIV/0!</v>
      </c>
      <c r="W7" s="8" t="e">
        <f>LOOKUP($R7,$E$13:$Q$13,$E$36:$Q$36)</f>
        <v>#DIV/0!</v>
      </c>
    </row>
    <row r="8" spans="1:23">
      <c r="A8" s="3">
        <f t="shared" si="0"/>
        <v>0</v>
      </c>
      <c r="B8">
        <f>M13</f>
        <v>2008</v>
      </c>
      <c r="C8" t="str">
        <f t="shared" si="3"/>
        <v>cat</v>
      </c>
      <c r="D8" s="8" t="e">
        <f>LOOKUP($B8,$E$13:$Q$13,$E$18:$Q$18)</f>
        <v>#DIV/0!</v>
      </c>
      <c r="E8" s="8" t="e">
        <f>LOOKUP($B8,$E$13:$Q$13,E$19:Q$19)</f>
        <v>#DIV/0!</v>
      </c>
      <c r="F8" s="8" t="e">
        <f>LOOKUP($B8,$E$13:$Q$13,E$20:Q$20)</f>
        <v>#DIV/0!</v>
      </c>
      <c r="G8" s="8" t="e">
        <f>LOOKUP($B8,$E$13:$Q$13,E$21:Q$21)</f>
        <v>#DIV/0!</v>
      </c>
      <c r="I8">
        <f t="shared" si="1"/>
        <v>0</v>
      </c>
      <c r="J8">
        <f>P13</f>
        <v>2011</v>
      </c>
      <c r="K8" t="str">
        <f t="shared" si="4"/>
        <v>cat</v>
      </c>
      <c r="L8" s="8" t="e">
        <f>LOOKUP($J8,$E$13:$Q$13,$E$18:$Q$18)</f>
        <v>#DIV/0!</v>
      </c>
      <c r="M8" s="8" t="e">
        <f>LOOKUP($J8,$E$13:$Q$13,E$19:Q$19)</f>
        <v>#DIV/0!</v>
      </c>
      <c r="N8" s="8" t="e">
        <f>LOOKUP($J8,$E$13:$Q$13,E$20:Q$20)</f>
        <v>#DIV/0!</v>
      </c>
      <c r="O8" s="8" t="e">
        <f>LOOKUP($J8,$E$13:$Q$13,E$21:Q$21)</f>
        <v>#DIV/0!</v>
      </c>
      <c r="Q8">
        <f t="shared" si="2"/>
        <v>0</v>
      </c>
      <c r="R8">
        <f>J13</f>
        <v>2005</v>
      </c>
      <c r="S8" t="str">
        <f t="shared" si="5"/>
        <v>cat</v>
      </c>
      <c r="T8" s="8" t="e">
        <f>LOOKUP($R8,$E$13:$Q$13,$E$18:$Q$18)</f>
        <v>#DIV/0!</v>
      </c>
      <c r="U8" s="8" t="e">
        <f>LOOKUP($R8,$E$13:$Q$13,E$19:Q$19)</f>
        <v>#DIV/0!</v>
      </c>
      <c r="V8" s="8" t="e">
        <f>LOOKUP($R8,$E$13:$Q$13,E$20:Q$20)</f>
        <v>#DIV/0!</v>
      </c>
      <c r="W8" s="8" t="e">
        <f>LOOKUP($R8,$E$13:$Q$13,E$21:Q$21)</f>
        <v>#DIV/0!</v>
      </c>
    </row>
    <row r="9" spans="1:23">
      <c r="A9" s="3">
        <f t="shared" si="0"/>
        <v>0</v>
      </c>
      <c r="B9">
        <f>B8</f>
        <v>2008</v>
      </c>
      <c r="C9" t="str">
        <f t="shared" si="3"/>
        <v>dog</v>
      </c>
      <c r="D9" s="8" t="e">
        <f>LOOKUP($B9,$E$13:$Q$13,$E$25:$Q$25)</f>
        <v>#DIV/0!</v>
      </c>
      <c r="E9" s="8" t="e">
        <f>LOOKUP($B9,$E$13:$Q$13,$E$26:$Q$26)</f>
        <v>#DIV/0!</v>
      </c>
      <c r="F9" s="8" t="e">
        <f>LOOKUP($B9,$E$13:$Q$13,$E$27:$Q$27)</f>
        <v>#DIV/0!</v>
      </c>
      <c r="G9" s="8" t="e">
        <f>LOOKUP($B9,$E$13:$Q$13,$E$28:$Q$28)</f>
        <v>#DIV/0!</v>
      </c>
      <c r="I9">
        <f t="shared" si="1"/>
        <v>0</v>
      </c>
      <c r="J9">
        <f>J8</f>
        <v>2011</v>
      </c>
      <c r="K9" t="str">
        <f t="shared" si="4"/>
        <v>dog</v>
      </c>
      <c r="L9" s="8" t="e">
        <f>LOOKUP($J9,$E$13:$Q$13,$E$25:$Q$25)</f>
        <v>#DIV/0!</v>
      </c>
      <c r="M9" s="8" t="e">
        <f>LOOKUP($J9,$E$13:$Q$13,$E$26:$Q$26)</f>
        <v>#DIV/0!</v>
      </c>
      <c r="N9" s="8" t="e">
        <f>LOOKUP($J9,$E$13:$Q$13,$E$27:$Q$27)</f>
        <v>#DIV/0!</v>
      </c>
      <c r="O9" s="8" t="e">
        <f>LOOKUP($J9,$E$13:$Q$13,$E$28:$Q$28)</f>
        <v>#DIV/0!</v>
      </c>
      <c r="Q9">
        <f t="shared" si="2"/>
        <v>0</v>
      </c>
      <c r="R9">
        <f>R8</f>
        <v>2005</v>
      </c>
      <c r="S9" t="str">
        <f t="shared" si="5"/>
        <v>dog</v>
      </c>
      <c r="T9" s="8" t="e">
        <f>LOOKUP($R9,$E$13:$Q$13,$E$25:$Q$25)</f>
        <v>#DIV/0!</v>
      </c>
      <c r="U9" s="8" t="e">
        <f>LOOKUP($R9,$E$13:$Q$13,$E$26:$Q$26)</f>
        <v>#DIV/0!</v>
      </c>
      <c r="V9" s="8" t="e">
        <f>LOOKUP($R9,$E$13:$Q$13,$E$27:$Q$27)</f>
        <v>#DIV/0!</v>
      </c>
      <c r="W9" s="8" t="e">
        <f>LOOKUP($R9,$E$13:$Q$13,$E$28:$Q$28)</f>
        <v>#DIV/0!</v>
      </c>
    </row>
    <row r="10" spans="1:23">
      <c r="A10" s="3">
        <f t="shared" si="0"/>
        <v>0</v>
      </c>
      <c r="B10">
        <f>B9</f>
        <v>2008</v>
      </c>
      <c r="C10" t="str">
        <f t="shared" si="3"/>
        <v>total</v>
      </c>
      <c r="D10" s="8" t="e">
        <f>LOOKUP($B10,$E$13:$Q$13,$E$33:$Q$33)</f>
        <v>#DIV/0!</v>
      </c>
      <c r="E10" s="8" t="e">
        <f>LOOKUP($B10,$E$13:$Q$13,$E$34:$Q$34)</f>
        <v>#DIV/0!</v>
      </c>
      <c r="F10" s="8" t="e">
        <f>LOOKUP($B10,$E$13:$Q$13,$E$35:$Q$35)</f>
        <v>#DIV/0!</v>
      </c>
      <c r="G10" s="8" t="e">
        <f>LOOKUP($B10,$E$13:$Q$13,$E$36:$Q$36)</f>
        <v>#DIV/0!</v>
      </c>
      <c r="I10">
        <f t="shared" si="1"/>
        <v>0</v>
      </c>
      <c r="J10">
        <f>J9</f>
        <v>2011</v>
      </c>
      <c r="K10" t="str">
        <f t="shared" si="4"/>
        <v>total</v>
      </c>
      <c r="L10" s="8" t="e">
        <f>LOOKUP($J10,$E$13:$Q$13,$E$33:$Q$33)</f>
        <v>#DIV/0!</v>
      </c>
      <c r="M10" s="8" t="e">
        <f>LOOKUP($J10,$E$13:$Q$13,$E$34:$Q$34)</f>
        <v>#DIV/0!</v>
      </c>
      <c r="N10" s="8" t="e">
        <f>LOOKUP($J10,$E$13:$Q$13,$E$35:$Q$35)</f>
        <v>#DIV/0!</v>
      </c>
      <c r="O10" s="8" t="e">
        <f>LOOKUP($J10,$E$13:$Q$13,$E$36:$Q$36)</f>
        <v>#DIV/0!</v>
      </c>
      <c r="Q10">
        <f t="shared" si="2"/>
        <v>0</v>
      </c>
      <c r="R10">
        <f>R9</f>
        <v>2005</v>
      </c>
      <c r="S10" t="str">
        <f t="shared" si="5"/>
        <v>total</v>
      </c>
      <c r="T10" s="8" t="e">
        <f>LOOKUP($R10,$E$13:$Q$13,$E$33:$Q$33)</f>
        <v>#DIV/0!</v>
      </c>
      <c r="U10" s="8" t="e">
        <f>LOOKUP($R10,$E$13:$Q$13,$E$34:$Q$34)</f>
        <v>#DIV/0!</v>
      </c>
      <c r="V10" s="8" t="e">
        <f>LOOKUP($R10,$E$13:$Q$13,$E$35:$Q$35)</f>
        <v>#DIV/0!</v>
      </c>
      <c r="W10" s="8" t="e">
        <f>LOOKUP($R10,$E$13:$Q$13,$E$36:$Q$36)</f>
        <v>#DIV/0!</v>
      </c>
    </row>
    <row r="11" spans="1:23">
      <c r="A11" s="3"/>
    </row>
    <row r="12" spans="1:23">
      <c r="A12" s="3"/>
    </row>
    <row r="13" spans="1:2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23">
      <c r="A14" s="3"/>
      <c r="D14" t="s">
        <v>28</v>
      </c>
    </row>
    <row r="15" spans="1:23">
      <c r="A15" s="3"/>
      <c r="D15" t="s">
        <v>37</v>
      </c>
      <c r="J15" s="7"/>
      <c r="K15" s="7"/>
      <c r="L15" s="7"/>
      <c r="M15" s="7"/>
      <c r="N15" s="7"/>
      <c r="O15" s="7"/>
      <c r="P15" s="7"/>
    </row>
    <row r="16" spans="1:23">
      <c r="A16" s="3"/>
      <c r="D16" t="s">
        <v>38</v>
      </c>
      <c r="J16" s="7"/>
      <c r="K16" s="7"/>
      <c r="L16" s="7"/>
      <c r="M16" s="7"/>
      <c r="N16" s="7"/>
      <c r="O16" s="7"/>
      <c r="P16" s="7"/>
    </row>
    <row r="17" spans="1:17">
      <c r="A17" s="3"/>
      <c r="D17" t="s">
        <v>56</v>
      </c>
      <c r="M17" s="7"/>
      <c r="N17" s="7"/>
      <c r="O17" s="7"/>
    </row>
    <row r="18" spans="1:17">
      <c r="A18" s="3"/>
      <c r="D18" t="s">
        <v>107</v>
      </c>
      <c r="E18" s="8" t="e">
        <f>E17/E$14*1000</f>
        <v>#DIV/0!</v>
      </c>
      <c r="F18" s="8" t="e">
        <f t="shared" ref="F18:P18" si="6">F17/F$14*1000</f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8" t="e">
        <f t="shared" si="6"/>
        <v>#DIV/0!</v>
      </c>
      <c r="M18" s="8" t="e">
        <f t="shared" si="6"/>
        <v>#DIV/0!</v>
      </c>
      <c r="N18" s="8" t="e">
        <f t="shared" si="6"/>
        <v>#DIV/0!</v>
      </c>
      <c r="O18" s="8" t="e">
        <f t="shared" si="6"/>
        <v>#DIV/0!</v>
      </c>
      <c r="P18" s="8" t="e">
        <f t="shared" si="6"/>
        <v>#DIV/0!</v>
      </c>
      <c r="Q18" s="8"/>
    </row>
    <row r="19" spans="1:17">
      <c r="D19" t="s">
        <v>100</v>
      </c>
      <c r="E19" s="8" t="e">
        <f>E17/E$15</f>
        <v>#DIV/0!</v>
      </c>
      <c r="F19" s="8" t="e">
        <f t="shared" ref="F19:P19" si="7">F17/F$15</f>
        <v>#DIV/0!</v>
      </c>
      <c r="G19" s="8" t="e">
        <f t="shared" si="7"/>
        <v>#DIV/0!</v>
      </c>
      <c r="H19" s="8" t="e">
        <f t="shared" si="7"/>
        <v>#DIV/0!</v>
      </c>
      <c r="I19" s="8" t="e">
        <f t="shared" si="7"/>
        <v>#DIV/0!</v>
      </c>
      <c r="J19" s="8" t="e">
        <f t="shared" si="7"/>
        <v>#DIV/0!</v>
      </c>
      <c r="K19" s="8" t="e">
        <f t="shared" si="7"/>
        <v>#DIV/0!</v>
      </c>
      <c r="L19" s="8" t="e">
        <f t="shared" si="7"/>
        <v>#DIV/0!</v>
      </c>
      <c r="M19" s="8" t="e">
        <f t="shared" si="7"/>
        <v>#DIV/0!</v>
      </c>
      <c r="N19" s="8" t="e">
        <f t="shared" si="7"/>
        <v>#DIV/0!</v>
      </c>
      <c r="O19" s="8" t="e">
        <f t="shared" si="7"/>
        <v>#DIV/0!</v>
      </c>
      <c r="P19" s="8" t="e">
        <f t="shared" si="7"/>
        <v>#DIV/0!</v>
      </c>
      <c r="Q19" s="8"/>
    </row>
    <row r="20" spans="1:17">
      <c r="A20" s="3"/>
      <c r="D20" t="s">
        <v>109</v>
      </c>
      <c r="E20" s="8" t="e">
        <f>E17/E$16</f>
        <v>#DIV/0!</v>
      </c>
      <c r="F20" s="8" t="e">
        <f t="shared" ref="F20:P20" si="8">F17/F$16</f>
        <v>#DIV/0!</v>
      </c>
      <c r="G20" s="8" t="e">
        <f t="shared" si="8"/>
        <v>#DIV/0!</v>
      </c>
      <c r="H20" s="8" t="e">
        <f t="shared" si="8"/>
        <v>#DIV/0!</v>
      </c>
      <c r="I20" s="8" t="e">
        <f t="shared" si="8"/>
        <v>#DIV/0!</v>
      </c>
      <c r="J20" s="8" t="e">
        <f t="shared" si="8"/>
        <v>#DIV/0!</v>
      </c>
      <c r="K20" s="8" t="e">
        <f t="shared" si="8"/>
        <v>#DIV/0!</v>
      </c>
      <c r="L20" s="8" t="e">
        <f t="shared" si="8"/>
        <v>#DIV/0!</v>
      </c>
      <c r="M20" s="8" t="e">
        <f t="shared" si="8"/>
        <v>#DIV/0!</v>
      </c>
      <c r="N20" s="8" t="e">
        <f t="shared" si="8"/>
        <v>#DIV/0!</v>
      </c>
      <c r="O20" s="8" t="e">
        <f t="shared" si="8"/>
        <v>#DIV/0!</v>
      </c>
      <c r="P20" s="8" t="e">
        <f t="shared" si="8"/>
        <v>#DIV/0!</v>
      </c>
      <c r="Q20" s="8"/>
    </row>
    <row r="21" spans="1:17" s="8" customFormat="1">
      <c r="A21" s="42"/>
      <c r="D21" s="8" t="s">
        <v>114</v>
      </c>
      <c r="F21" s="8" t="e">
        <f>(E15-G15)/E15</f>
        <v>#DIV/0!</v>
      </c>
      <c r="G21" s="8" t="e">
        <f t="shared" ref="G21:P21" si="9">(F15-H15)/F15</f>
        <v>#DIV/0!</v>
      </c>
      <c r="H21" s="8" t="e">
        <f t="shared" si="9"/>
        <v>#DIV/0!</v>
      </c>
      <c r="I21" s="8" t="e">
        <f t="shared" si="9"/>
        <v>#DIV/0!</v>
      </c>
      <c r="J21" s="8" t="e">
        <f t="shared" si="9"/>
        <v>#DIV/0!</v>
      </c>
      <c r="K21" s="8" t="e">
        <f t="shared" si="9"/>
        <v>#DIV/0!</v>
      </c>
      <c r="L21" s="8" t="e">
        <f t="shared" si="9"/>
        <v>#DIV/0!</v>
      </c>
      <c r="M21" s="8" t="e">
        <f t="shared" si="9"/>
        <v>#DIV/0!</v>
      </c>
      <c r="N21" s="8" t="e">
        <f t="shared" si="9"/>
        <v>#DIV/0!</v>
      </c>
      <c r="O21" s="8" t="e">
        <f t="shared" si="9"/>
        <v>#DIV/0!</v>
      </c>
      <c r="P21" s="8" t="e">
        <f t="shared" si="9"/>
        <v>#DIV/0!</v>
      </c>
    </row>
    <row r="22" spans="1:17">
      <c r="A22" s="3"/>
      <c r="D22" t="s">
        <v>40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3" spans="1:17">
      <c r="A23" s="3"/>
      <c r="D23" t="s">
        <v>41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</row>
    <row r="24" spans="1:17">
      <c r="A24" s="3"/>
      <c r="D24" t="s">
        <v>42</v>
      </c>
      <c r="I24" s="7"/>
      <c r="J24" s="7"/>
      <c r="M24" s="7"/>
      <c r="N24" s="7"/>
      <c r="O24" s="7"/>
    </row>
    <row r="25" spans="1:17">
      <c r="A25" s="3"/>
      <c r="D25" t="s">
        <v>108</v>
      </c>
      <c r="E25" s="8" t="e">
        <f>E24/E14*1000</f>
        <v>#DIV/0!</v>
      </c>
      <c r="F25" s="8" t="e">
        <f t="shared" ref="F25:P25" si="10">F24/F14*1000</f>
        <v>#DIV/0!</v>
      </c>
      <c r="G25" s="8" t="e">
        <f t="shared" si="10"/>
        <v>#DIV/0!</v>
      </c>
      <c r="H25" s="8" t="e">
        <f t="shared" si="10"/>
        <v>#DIV/0!</v>
      </c>
      <c r="I25" s="8" t="e">
        <f t="shared" si="10"/>
        <v>#DIV/0!</v>
      </c>
      <c r="J25" s="8" t="e">
        <f t="shared" si="10"/>
        <v>#DIV/0!</v>
      </c>
      <c r="K25" s="8" t="e">
        <f t="shared" si="10"/>
        <v>#DIV/0!</v>
      </c>
      <c r="L25" s="8" t="e">
        <f t="shared" si="10"/>
        <v>#DIV/0!</v>
      </c>
      <c r="M25" s="8" t="e">
        <f t="shared" si="10"/>
        <v>#DIV/0!</v>
      </c>
      <c r="N25" s="8" t="e">
        <f t="shared" si="10"/>
        <v>#DIV/0!</v>
      </c>
      <c r="O25" s="8" t="e">
        <f t="shared" si="10"/>
        <v>#DIV/0!</v>
      </c>
      <c r="P25" s="8" t="e">
        <f t="shared" si="10"/>
        <v>#DIV/0!</v>
      </c>
      <c r="Q25" s="8"/>
    </row>
    <row r="26" spans="1:17">
      <c r="A26" s="3"/>
      <c r="D26" t="s">
        <v>101</v>
      </c>
      <c r="E26" s="8" t="e">
        <f>E24/E$22</f>
        <v>#DIV/0!</v>
      </c>
      <c r="F26" s="8" t="e">
        <f t="shared" ref="F26:P26" si="11">F24/F$22</f>
        <v>#DIV/0!</v>
      </c>
      <c r="G26" s="8" t="e">
        <f t="shared" si="11"/>
        <v>#DIV/0!</v>
      </c>
      <c r="H26" s="8" t="e">
        <f t="shared" si="11"/>
        <v>#DIV/0!</v>
      </c>
      <c r="I26" s="8" t="e">
        <f t="shared" si="11"/>
        <v>#DIV/0!</v>
      </c>
      <c r="J26" s="8" t="e">
        <f t="shared" si="11"/>
        <v>#DIV/0!</v>
      </c>
      <c r="K26" s="8" t="e">
        <f t="shared" si="11"/>
        <v>#DIV/0!</v>
      </c>
      <c r="L26" s="8" t="e">
        <f t="shared" si="11"/>
        <v>#DIV/0!</v>
      </c>
      <c r="M26" s="8" t="e">
        <f t="shared" si="11"/>
        <v>#DIV/0!</v>
      </c>
      <c r="N26" s="8" t="e">
        <f t="shared" si="11"/>
        <v>#DIV/0!</v>
      </c>
      <c r="O26" s="8" t="e">
        <f t="shared" si="11"/>
        <v>#DIV/0!</v>
      </c>
      <c r="P26" s="8" t="e">
        <f t="shared" si="11"/>
        <v>#DIV/0!</v>
      </c>
      <c r="Q26" s="8"/>
    </row>
    <row r="27" spans="1:17">
      <c r="A27" s="3"/>
      <c r="D27" t="s">
        <v>110</v>
      </c>
      <c r="E27" s="8" t="e">
        <f>E24/E$23</f>
        <v>#DIV/0!</v>
      </c>
      <c r="F27" s="8" t="e">
        <f t="shared" ref="F27:P27" si="12">F24/F$23</f>
        <v>#DIV/0!</v>
      </c>
      <c r="G27" s="8" t="e">
        <f t="shared" si="12"/>
        <v>#DIV/0!</v>
      </c>
      <c r="H27" s="8" t="e">
        <f t="shared" si="12"/>
        <v>#DIV/0!</v>
      </c>
      <c r="I27" s="8" t="e">
        <f t="shared" si="12"/>
        <v>#DIV/0!</v>
      </c>
      <c r="J27" s="8" t="e">
        <f t="shared" si="12"/>
        <v>#DIV/0!</v>
      </c>
      <c r="K27" s="8" t="e">
        <f t="shared" si="12"/>
        <v>#DIV/0!</v>
      </c>
      <c r="L27" s="8" t="e">
        <f t="shared" si="12"/>
        <v>#DIV/0!</v>
      </c>
      <c r="M27" s="8" t="e">
        <f t="shared" si="12"/>
        <v>#DIV/0!</v>
      </c>
      <c r="N27" s="8" t="e">
        <f t="shared" si="12"/>
        <v>#DIV/0!</v>
      </c>
      <c r="O27" s="8" t="e">
        <f t="shared" si="12"/>
        <v>#DIV/0!</v>
      </c>
      <c r="P27" s="8" t="e">
        <f t="shared" si="12"/>
        <v>#DIV/0!</v>
      </c>
      <c r="Q27" s="8"/>
    </row>
    <row r="28" spans="1:17" s="8" customFormat="1">
      <c r="A28" s="42"/>
      <c r="D28" s="8" t="s">
        <v>115</v>
      </c>
      <c r="F28" s="8" t="e">
        <f>(E22-G22)/E22</f>
        <v>#DIV/0!</v>
      </c>
      <c r="G28" s="8" t="e">
        <f t="shared" ref="G28:P28" si="13">(F22-H22)/F22</f>
        <v>#DIV/0!</v>
      </c>
      <c r="H28" s="8" t="e">
        <f t="shared" si="13"/>
        <v>#DIV/0!</v>
      </c>
      <c r="I28" s="8" t="e">
        <f t="shared" si="13"/>
        <v>#DIV/0!</v>
      </c>
      <c r="J28" s="8" t="e">
        <f t="shared" si="13"/>
        <v>#DIV/0!</v>
      </c>
      <c r="K28" s="8" t="e">
        <f t="shared" si="13"/>
        <v>#DIV/0!</v>
      </c>
      <c r="L28" s="8" t="e">
        <f t="shared" si="13"/>
        <v>#DIV/0!</v>
      </c>
      <c r="M28" s="8" t="e">
        <f t="shared" si="13"/>
        <v>#DIV/0!</v>
      </c>
      <c r="N28" s="8" t="e">
        <f t="shared" si="13"/>
        <v>#DIV/0!</v>
      </c>
      <c r="O28" s="8" t="e">
        <f t="shared" si="13"/>
        <v>#DIV/0!</v>
      </c>
      <c r="P28" s="8" t="e">
        <f t="shared" si="13"/>
        <v>#DIV/0!</v>
      </c>
    </row>
    <row r="29" spans="1:17">
      <c r="A29" s="3"/>
    </row>
    <row r="30" spans="1:17" s="7" customFormat="1">
      <c r="A30" s="43"/>
      <c r="D30" s="7" t="s">
        <v>32</v>
      </c>
      <c r="E30" s="7">
        <f t="shared" ref="E30:O30" si="14">E22+E15</f>
        <v>0</v>
      </c>
      <c r="F30" s="7">
        <f t="shared" si="14"/>
        <v>0</v>
      </c>
      <c r="G30" s="7">
        <f t="shared" si="14"/>
        <v>0</v>
      </c>
      <c r="H30" s="7">
        <f t="shared" si="14"/>
        <v>0</v>
      </c>
      <c r="I30" s="7">
        <f t="shared" si="14"/>
        <v>0</v>
      </c>
      <c r="J30" s="7">
        <f t="shared" si="14"/>
        <v>0</v>
      </c>
      <c r="K30" s="7">
        <f t="shared" si="14"/>
        <v>0</v>
      </c>
      <c r="L30" s="7">
        <f t="shared" si="14"/>
        <v>0</v>
      </c>
      <c r="M30" s="7">
        <f t="shared" si="14"/>
        <v>0</v>
      </c>
      <c r="N30" s="7">
        <f t="shared" si="14"/>
        <v>0</v>
      </c>
      <c r="O30" s="7">
        <f t="shared" si="14"/>
        <v>0</v>
      </c>
      <c r="P30" s="7">
        <f t="shared" ref="P30" si="15">P22+P15</f>
        <v>0</v>
      </c>
    </row>
    <row r="31" spans="1:17" s="7" customFormat="1">
      <c r="A31" s="43"/>
      <c r="D31" s="7" t="s">
        <v>33</v>
      </c>
      <c r="E31" s="7">
        <f t="shared" ref="E31:O31" si="16">E23+E16</f>
        <v>0</v>
      </c>
      <c r="F31" s="7">
        <f t="shared" si="16"/>
        <v>0</v>
      </c>
      <c r="G31" s="7">
        <f t="shared" si="16"/>
        <v>0</v>
      </c>
      <c r="H31" s="7">
        <f t="shared" si="16"/>
        <v>0</v>
      </c>
      <c r="I31" s="7">
        <f t="shared" si="16"/>
        <v>0</v>
      </c>
      <c r="J31" s="7">
        <f t="shared" si="16"/>
        <v>0</v>
      </c>
      <c r="K31" s="7">
        <f t="shared" si="16"/>
        <v>0</v>
      </c>
      <c r="L31" s="7">
        <f t="shared" si="16"/>
        <v>0</v>
      </c>
      <c r="M31" s="7">
        <f t="shared" si="16"/>
        <v>0</v>
      </c>
      <c r="N31" s="7">
        <f t="shared" si="16"/>
        <v>0</v>
      </c>
      <c r="O31" s="7">
        <f t="shared" si="16"/>
        <v>0</v>
      </c>
      <c r="P31" s="7">
        <f t="shared" ref="P31" si="17">P23+P16</f>
        <v>0</v>
      </c>
    </row>
    <row r="32" spans="1:17" s="7" customFormat="1">
      <c r="A32" s="43"/>
      <c r="D32" s="7" t="s">
        <v>34</v>
      </c>
      <c r="E32" s="7">
        <f t="shared" ref="E32:P32" si="18">E24+E17</f>
        <v>0</v>
      </c>
      <c r="F32" s="7">
        <f t="shared" si="18"/>
        <v>0</v>
      </c>
      <c r="G32" s="7">
        <f t="shared" si="18"/>
        <v>0</v>
      </c>
      <c r="H32" s="7">
        <f t="shared" si="18"/>
        <v>0</v>
      </c>
      <c r="I32" s="7">
        <f t="shared" si="18"/>
        <v>0</v>
      </c>
      <c r="J32" s="7">
        <f t="shared" si="18"/>
        <v>0</v>
      </c>
      <c r="K32" s="7">
        <f t="shared" si="18"/>
        <v>0</v>
      </c>
      <c r="L32" s="7">
        <f t="shared" si="18"/>
        <v>0</v>
      </c>
      <c r="M32" s="7">
        <f t="shared" si="18"/>
        <v>0</v>
      </c>
      <c r="N32" s="7">
        <f t="shared" si="18"/>
        <v>0</v>
      </c>
      <c r="O32" s="7">
        <f t="shared" si="18"/>
        <v>0</v>
      </c>
      <c r="P32" s="7">
        <f t="shared" si="18"/>
        <v>0</v>
      </c>
    </row>
    <row r="33" spans="1:17" s="8" customFormat="1">
      <c r="A33" s="42"/>
      <c r="D33" s="8" t="s">
        <v>48</v>
      </c>
      <c r="E33" s="8" t="e">
        <f>E32/E14*1000</f>
        <v>#DIV/0!</v>
      </c>
      <c r="F33" s="8" t="e">
        <f t="shared" ref="F33:P33" si="19">F32/F14*1000</f>
        <v>#DIV/0!</v>
      </c>
      <c r="G33" s="8" t="e">
        <f t="shared" si="19"/>
        <v>#DIV/0!</v>
      </c>
      <c r="H33" s="8" t="e">
        <f t="shared" si="19"/>
        <v>#DIV/0!</v>
      </c>
      <c r="I33" s="8" t="e">
        <f t="shared" si="19"/>
        <v>#DIV/0!</v>
      </c>
      <c r="J33" s="8" t="e">
        <f t="shared" si="19"/>
        <v>#DIV/0!</v>
      </c>
      <c r="K33" s="8" t="e">
        <f t="shared" si="19"/>
        <v>#DIV/0!</v>
      </c>
      <c r="L33" s="8" t="e">
        <f t="shared" si="19"/>
        <v>#DIV/0!</v>
      </c>
      <c r="M33" s="8" t="e">
        <f t="shared" si="19"/>
        <v>#DIV/0!</v>
      </c>
      <c r="N33" s="8" t="e">
        <f t="shared" si="19"/>
        <v>#DIV/0!</v>
      </c>
      <c r="O33" s="8" t="e">
        <f t="shared" si="19"/>
        <v>#DIV/0!</v>
      </c>
      <c r="P33" s="8" t="e">
        <f t="shared" si="19"/>
        <v>#DIV/0!</v>
      </c>
    </row>
    <row r="34" spans="1:17" s="8" customFormat="1">
      <c r="D34" t="s">
        <v>102</v>
      </c>
      <c r="E34" s="8" t="e">
        <f>E32/E30</f>
        <v>#DIV/0!</v>
      </c>
      <c r="F34" s="8" t="e">
        <f t="shared" ref="F34:P34" si="20">F32/F30</f>
        <v>#DIV/0!</v>
      </c>
      <c r="G34" s="8" t="e">
        <f t="shared" si="20"/>
        <v>#DIV/0!</v>
      </c>
      <c r="H34" s="8" t="e">
        <f t="shared" si="20"/>
        <v>#DIV/0!</v>
      </c>
      <c r="I34" s="8" t="e">
        <f t="shared" si="20"/>
        <v>#DIV/0!</v>
      </c>
      <c r="J34" s="8" t="e">
        <f t="shared" si="20"/>
        <v>#DIV/0!</v>
      </c>
      <c r="K34" s="8" t="e">
        <f t="shared" si="20"/>
        <v>#DIV/0!</v>
      </c>
      <c r="L34" s="8" t="e">
        <f t="shared" si="20"/>
        <v>#DIV/0!</v>
      </c>
      <c r="M34" s="8" t="e">
        <f t="shared" si="20"/>
        <v>#DIV/0!</v>
      </c>
      <c r="N34" s="8" t="e">
        <f t="shared" si="20"/>
        <v>#DIV/0!</v>
      </c>
      <c r="O34" s="8" t="e">
        <f t="shared" si="20"/>
        <v>#DIV/0!</v>
      </c>
      <c r="P34" s="8" t="e">
        <f t="shared" si="20"/>
        <v>#DIV/0!</v>
      </c>
    </row>
    <row r="35" spans="1:17" s="8" customFormat="1">
      <c r="D35" t="s">
        <v>111</v>
      </c>
      <c r="E35" s="8" t="e">
        <f>E32/E31</f>
        <v>#DIV/0!</v>
      </c>
      <c r="F35" s="8" t="e">
        <f t="shared" ref="F35:P35" si="21">F32/F31</f>
        <v>#DIV/0!</v>
      </c>
      <c r="G35" s="8" t="e">
        <f t="shared" si="21"/>
        <v>#DIV/0!</v>
      </c>
      <c r="H35" s="8" t="e">
        <f t="shared" si="21"/>
        <v>#DIV/0!</v>
      </c>
      <c r="I35" s="8" t="e">
        <f t="shared" si="21"/>
        <v>#DIV/0!</v>
      </c>
      <c r="J35" s="8" t="e">
        <f t="shared" si="21"/>
        <v>#DIV/0!</v>
      </c>
      <c r="K35" s="8" t="e">
        <f t="shared" si="21"/>
        <v>#DIV/0!</v>
      </c>
      <c r="L35" s="8" t="e">
        <f t="shared" si="21"/>
        <v>#DIV/0!</v>
      </c>
      <c r="M35" s="8" t="e">
        <f t="shared" si="21"/>
        <v>#DIV/0!</v>
      </c>
      <c r="N35" s="8" t="e">
        <f t="shared" si="21"/>
        <v>#DIV/0!</v>
      </c>
      <c r="O35" s="8" t="e">
        <f t="shared" si="21"/>
        <v>#DIV/0!</v>
      </c>
      <c r="P35" s="8" t="e">
        <f t="shared" si="21"/>
        <v>#DIV/0!</v>
      </c>
    </row>
    <row r="36" spans="1:17" s="9" customFormat="1">
      <c r="A36" s="41"/>
      <c r="D36" s="9" t="s">
        <v>116</v>
      </c>
      <c r="F36" s="9" t="e">
        <f>(E30-G30)/E30</f>
        <v>#DIV/0!</v>
      </c>
      <c r="G36" s="9" t="e">
        <f t="shared" ref="G36:P36" si="22">(F30-H30)/F30</f>
        <v>#DIV/0!</v>
      </c>
      <c r="H36" s="9" t="e">
        <f t="shared" si="22"/>
        <v>#DIV/0!</v>
      </c>
      <c r="I36" s="9" t="e">
        <f t="shared" si="22"/>
        <v>#DIV/0!</v>
      </c>
      <c r="J36" s="9" t="e">
        <f t="shared" si="22"/>
        <v>#DIV/0!</v>
      </c>
      <c r="K36" s="9" t="e">
        <f t="shared" si="22"/>
        <v>#DIV/0!</v>
      </c>
      <c r="L36" s="9" t="e">
        <f t="shared" si="22"/>
        <v>#DIV/0!</v>
      </c>
      <c r="M36" s="9" t="e">
        <f t="shared" si="22"/>
        <v>#DIV/0!</v>
      </c>
      <c r="N36" s="9" t="e">
        <f t="shared" si="22"/>
        <v>#DIV/0!</v>
      </c>
      <c r="O36" s="9" t="e">
        <f t="shared" si="22"/>
        <v>#DIV/0!</v>
      </c>
      <c r="P36" s="9" t="e">
        <f t="shared" si="22"/>
        <v>#DIV/0!</v>
      </c>
    </row>
    <row r="37" spans="1:17">
      <c r="K37" s="8"/>
      <c r="L37" s="8"/>
      <c r="M37" s="8"/>
      <c r="N37" s="8"/>
      <c r="O37" s="8"/>
      <c r="P37" s="8"/>
      <c r="Q37" s="8"/>
    </row>
    <row r="41" spans="1:17">
      <c r="A41" t="s">
        <v>104</v>
      </c>
    </row>
    <row r="42" spans="1:17">
      <c r="A42" t="s">
        <v>117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style="33" customWidth="1"/>
    <col min="5" max="11" width="7.109375" customWidth="1"/>
    <col min="12" max="12" width="7.109375" style="62" customWidth="1"/>
    <col min="13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0" hidden="1" customWidth="1"/>
  </cols>
  <sheetData>
    <row r="1" spans="1:33" s="116" customFormat="1">
      <c r="A1" s="125" t="str">
        <f>A11</f>
        <v>Hattiesburg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Hattiesburg</v>
      </c>
      <c r="B2" s="7">
        <f>K13</f>
        <v>2006</v>
      </c>
      <c r="C2" s="8" t="s">
        <v>50</v>
      </c>
      <c r="D2" s="48">
        <f>LOOKUP($B2,$E$13:$Q$13,$E$20:$Q$20)</f>
        <v>0</v>
      </c>
      <c r="E2" s="9" t="e">
        <f>LOOKUP($B2,$E$13:$Q$13,E$21:Q$21)</f>
        <v>#DIV/0!</v>
      </c>
      <c r="F2" s="9" t="e">
        <f>LOOKUP($B2,$E$13:$Q$13,E$22:Q$22)</f>
        <v>#DIV/0!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 t="e">
        <f>LOOKUP($B2,$E$13:$Q$13,E$27:Q$27)</f>
        <v>#DIV/0!</v>
      </c>
      <c r="L2" s="64" t="str">
        <f>A2</f>
        <v>Hattiesburg</v>
      </c>
      <c r="M2" s="7">
        <f>N13</f>
        <v>2009</v>
      </c>
      <c r="N2" s="8" t="s">
        <v>50</v>
      </c>
      <c r="O2" s="9">
        <f>LOOKUP($M2,$E$13:$Q$13,$E$20:$Q$20)</f>
        <v>0</v>
      </c>
      <c r="P2" s="9" t="e">
        <f>LOOKUP($M2,$E$13:$Q$13,E$21:Q$21)</f>
        <v>#DIV/0!</v>
      </c>
      <c r="Q2" s="9" t="e">
        <f>LOOKUP($M2,$E$13:$Q$13,E$22:Q$22)</f>
        <v>#DIV/0!</v>
      </c>
      <c r="R2" s="9" t="e">
        <f>LOOKUP($M2,$E$13:$Q$13,E$23:Q$23)</f>
        <v>#DIV/0!</v>
      </c>
      <c r="S2" s="9" t="e">
        <f>LOOKUP($M2,$E$13:$Q$13,E$24:Q$24)</f>
        <v>#DIV/0!</v>
      </c>
      <c r="T2" s="9" t="e">
        <f>LOOKUP($M2,$E$13:$Q$13,E$25:Q$25)</f>
        <v>#DIV/0!</v>
      </c>
      <c r="U2" s="9" t="e">
        <f>LOOKUP($M2,$E$13:$Q$13,E$26:Q$26)</f>
        <v>#DIV/0!</v>
      </c>
      <c r="V2" s="9" t="e">
        <f>LOOKUP($M2,$E$13:$Q$13,E$27:Q$27)</f>
        <v>#DIV/0!</v>
      </c>
      <c r="W2" s="64" t="str">
        <f t="shared" ref="W2:W10" si="0">L2</f>
        <v>Hattiesburg</v>
      </c>
      <c r="X2" s="7">
        <f>H13</f>
        <v>2003</v>
      </c>
      <c r="Y2" s="8" t="s">
        <v>50</v>
      </c>
      <c r="Z2" s="8">
        <f>LOOKUP($X2,$E$13:$Q$13,$E$20:$Q$20)</f>
        <v>0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Hattiesburg</v>
      </c>
      <c r="B3" s="7">
        <f>K13</f>
        <v>2006</v>
      </c>
      <c r="C3" s="8" t="s">
        <v>51</v>
      </c>
      <c r="D3" s="48">
        <f>LOOKUP($B3,$E$13:$Q$13,$E$37:$Q$37)</f>
        <v>0</v>
      </c>
      <c r="E3" s="9" t="e">
        <f>LOOKUP($B3,$E$13:$Q$13,$E$38:$Q$38)</f>
        <v>#DIV/0!</v>
      </c>
      <c r="F3" s="9" t="e">
        <f>LOOKUP($B3,$E$13:$Q$13,$E$39:$Q$39)</f>
        <v>#DIV/0!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 t="e">
        <f>LOOKUP($B3,$E$13:$Q$13,$E$44:$Q$44)</f>
        <v>#DIV/0!</v>
      </c>
      <c r="L3" s="64" t="str">
        <f t="shared" ref="L3:L10" si="2">A3</f>
        <v>Hattiesburg</v>
      </c>
      <c r="M3" s="7">
        <f>M2</f>
        <v>2009</v>
      </c>
      <c r="N3" s="8" t="s">
        <v>51</v>
      </c>
      <c r="O3" s="9">
        <f>LOOKUP($M3,$E$13:$Q$13,$E$37:$Q$37)</f>
        <v>0</v>
      </c>
      <c r="P3" s="9" t="e">
        <f>LOOKUP($M3,$E$13:$Q$13,$E$38:$Q$38)</f>
        <v>#DIV/0!</v>
      </c>
      <c r="Q3" s="9" t="e">
        <f>LOOKUP($M3,$E$13:$Q$13,$E$39:$Q$39)</f>
        <v>#DIV/0!</v>
      </c>
      <c r="R3" s="9" t="e">
        <f>LOOKUP($M3,$E$13:$Q$13,$E$40:$Q$40)</f>
        <v>#DIV/0!</v>
      </c>
      <c r="S3" s="9" t="e">
        <f>LOOKUP($M3,$E$13:$Q$13,$E$41:$Q$41)</f>
        <v>#DIV/0!</v>
      </c>
      <c r="T3" s="9" t="e">
        <f>LOOKUP($M3,$E$13:$Q$13,$E$42:$Q$42)</f>
        <v>#DIV/0!</v>
      </c>
      <c r="U3" s="9" t="e">
        <f>LOOKUP($M3,$E$13:$Q$13,$E$43:$Q$43)</f>
        <v>#DIV/0!</v>
      </c>
      <c r="V3" s="9" t="e">
        <f>LOOKUP($M3,$E$13:$Q$13,$E$44:$Q$44)</f>
        <v>#DIV/0!</v>
      </c>
      <c r="W3" s="64" t="str">
        <f t="shared" si="0"/>
        <v>Hattiesburg</v>
      </c>
      <c r="X3" s="7">
        <f>X2</f>
        <v>2003</v>
      </c>
      <c r="Y3" s="8" t="s">
        <v>51</v>
      </c>
      <c r="Z3" s="8">
        <f>LOOKUP($X3,$E$13:$Q$13,$E$37:$Q$37)</f>
        <v>0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Hattiesburg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0</v>
      </c>
      <c r="G4" s="9">
        <f>LOOKUP($B4,$E$13:$Q$13,$E$55:$Q$55)</f>
        <v>-0.12840204796550814</v>
      </c>
      <c r="H4" s="9">
        <f>LOOKUP($B4,$E$13:$Q$13,$E$56:$Q$56)</f>
        <v>-0.23928860145513356</v>
      </c>
      <c r="I4" s="9">
        <f>LOOKUP($B4,$E$13:$Q$13,$E$57:$Q$57)</f>
        <v>-0.25168418216114274</v>
      </c>
      <c r="J4" s="9">
        <f>LOOKUP($B4,$E$13:$Q$13,$E$58:$Q$58)</f>
        <v>-0.19684721099434135</v>
      </c>
      <c r="K4" s="9">
        <f>LOOKUP($B4,$E$13:$Q$13,$E$59:$Q$59)</f>
        <v>0</v>
      </c>
      <c r="L4" s="64" t="str">
        <f t="shared" si="2"/>
        <v>Hattiesburg</v>
      </c>
      <c r="M4" s="7">
        <f>M3</f>
        <v>2009</v>
      </c>
      <c r="N4" s="8" t="s">
        <v>30</v>
      </c>
      <c r="O4" s="9">
        <f>LOOKUP($M4,$E$13:$Q$13,$E$52:$Q$52)</f>
        <v>3.1773456513139227</v>
      </c>
      <c r="P4" s="9">
        <f>LOOKUP($M4,$E$13:$Q$13,$E$53:$Q$53)</f>
        <v>0.25588202183946862</v>
      </c>
      <c r="Q4" s="9">
        <f>LOOKUP($M4,$E$13:$Q$13,$E$54:$Q$54)</f>
        <v>0.41606894634417568</v>
      </c>
      <c r="R4" s="9">
        <f>LOOKUP(M4,$E$13:$Q$13,$E$55:$Q$55)</f>
        <v>4.3810548977395024E-2</v>
      </c>
      <c r="S4" s="9">
        <f>LOOKUP(M4,$E$13:$Q$13,$E$56:$Q$56)</f>
        <v>2.0236813778256257E-2</v>
      </c>
      <c r="T4" s="9">
        <f>LOOKUP(M4,$E$13:$Q$13,$E$57:$Q$57)</f>
        <v>0.30279870828848227</v>
      </c>
      <c r="U4" s="9">
        <f>LOOKUP(M4,$E$13:$Q$13,$E$58:$Q$58)</f>
        <v>0.472443487621098</v>
      </c>
      <c r="V4" s="9">
        <f>LOOKUP(M4,$E$13:$Q$13,$E$59:$Q$59)</f>
        <v>0.51316327364892489</v>
      </c>
      <c r="W4" s="64" t="str">
        <f t="shared" si="0"/>
        <v>Hattiesburg</v>
      </c>
      <c r="X4" s="7">
        <f>X3</f>
        <v>2003</v>
      </c>
      <c r="Y4" s="8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>
        <f>LOOKUP($X4,$E$13:$Q$13,$E$59:$Q$59)</f>
        <v>0</v>
      </c>
    </row>
    <row r="5" spans="1:33" s="8" customFormat="1">
      <c r="A5" s="43" t="str">
        <f t="shared" si="1"/>
        <v>Hattiesburg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 t="e">
        <f>LOOKUP($B5,$E$13:$Q$13,E$21:Q$21)</f>
        <v>#DIV/0!</v>
      </c>
      <c r="F5" s="9" t="e">
        <f>LOOKUP($B5,$E$13:$Q$13,E$22:Q$22)</f>
        <v>#DIV/0!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 t="e">
        <f>LOOKUP($B5,$E$13:$Q$13,F$27:R$27)</f>
        <v>#DIV/0!</v>
      </c>
      <c r="L5" s="64" t="str">
        <f t="shared" si="2"/>
        <v>Hattiesburg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 t="e">
        <f ca="1">LOOKUP($M5,$E$13:$Q$13,E$21:Y$21)</f>
        <v>#DIV/0!</v>
      </c>
      <c r="Q5" s="9" t="e">
        <f>LOOKUP($M5,$E$13:$Q$13,E$22:Q$22)</f>
        <v>#DIV/0!</v>
      </c>
      <c r="R5" s="9" t="e">
        <f>LOOKUP($M5,$E$13:$Q$13,E$23:Q$23)</f>
        <v>#DIV/0!</v>
      </c>
      <c r="S5" s="9" t="e">
        <f>LOOKUP($M5,$E$13:$Q$13,E$24:Q$24)</f>
        <v>#DIV/0!</v>
      </c>
      <c r="T5" s="9" t="e">
        <f>LOOKUP($M5,$E$13:$Q$13,E$25:Q$25)</f>
        <v>#DIV/0!</v>
      </c>
      <c r="U5" s="9">
        <f>LOOKUP($M5,$E$13:$Q$13,E$26:Q$26)</f>
        <v>0</v>
      </c>
      <c r="V5" s="9" t="e">
        <f>LOOKUP($M5,$E$13:$Q$13,E$27:Q$27)</f>
        <v>#DIV/0!</v>
      </c>
      <c r="W5" s="64" t="str">
        <f t="shared" si="0"/>
        <v>Hattiesburg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>Hattiesburg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 t="e">
        <f>LOOKUP($B6,$E$13:$Q$13,$E$38:$Q$38)</f>
        <v>#DIV/0!</v>
      </c>
      <c r="F6" s="9" t="e">
        <f>LOOKUP($B6,$E$13:$Q$13,$E$39:$Q$39)</f>
        <v>#DIV/0!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 t="e">
        <f>LOOKUP($B6,$E$13:$Q$13,$E$44:$Q$44)</f>
        <v>#DIV/0!</v>
      </c>
      <c r="L6" s="64" t="str">
        <f t="shared" si="2"/>
        <v>Hattiesburg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 t="e">
        <f>LOOKUP($M6,$E$13:$Q$13,$E$38:$Q$38)</f>
        <v>#DIV/0!</v>
      </c>
      <c r="Q6" s="9" t="e">
        <f>LOOKUP($M6,$E$13:$Q$13,$E$39:$Q$39)</f>
        <v>#DIV/0!</v>
      </c>
      <c r="R6" s="9" t="e">
        <f>LOOKUP($M6,$E$13:$Q$13,$E$40:$Q$40)</f>
        <v>#DIV/0!</v>
      </c>
      <c r="S6" s="9" t="e">
        <f>LOOKUP($M6,$E$13:$Q$13,$E$41:$Q$41)</f>
        <v>#DIV/0!</v>
      </c>
      <c r="T6" s="9" t="e">
        <f>LOOKUP($M6,$E$13:$Q$13,$E$42:$Q$42)</f>
        <v>#DIV/0!</v>
      </c>
      <c r="U6" s="9">
        <f>LOOKUP($M6,$E$13:$Q$13,$E$43:$Q$43)</f>
        <v>0</v>
      </c>
      <c r="V6" s="9" t="e">
        <f>LOOKUP($M6,$E$13:$Q$13,$E$44:$Q$44)</f>
        <v>#DIV/0!</v>
      </c>
      <c r="W6" s="64" t="str">
        <f t="shared" si="0"/>
        <v>Hattiesburg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>Hattiesburg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>
        <f>LOOKUP($B7,$E$13:$Q$13,$E$55:$Q$55)</f>
        <v>-9.8268656716417865E-2</v>
      </c>
      <c r="H7" s="9">
        <f>LOOKUP($B7,$E$13:$Q$13,$E$56:$Q$56)</f>
        <v>-0.10925373134328355</v>
      </c>
      <c r="I7" s="9">
        <f>LOOKUP($B7,$E$13:$Q$13,$E$57:$Q$57)</f>
        <v>-6.0656716417910449E-2</v>
      </c>
      <c r="J7" s="9">
        <f>LOOKUP($B7,$E$13:$Q$13,$E$58:$Q$58)</f>
        <v>-8.680597014925362E-2</v>
      </c>
      <c r="K7" s="9">
        <f>LOOKUP($B7,$E$13:$Q$13,$E$59:$Q$59)</f>
        <v>8.3044097767710351E-2</v>
      </c>
      <c r="L7" s="64" t="str">
        <f t="shared" si="2"/>
        <v>Hattiesburg</v>
      </c>
      <c r="M7" s="7">
        <f>M6</f>
        <v>2010</v>
      </c>
      <c r="N7" s="8" t="str">
        <f t="shared" si="4"/>
        <v>total</v>
      </c>
      <c r="O7" s="9">
        <f>LOOKUP($M7,$E$13:$Q$13,$E$52:$Q$52)</f>
        <v>7.2828732262848819</v>
      </c>
      <c r="P7" s="9">
        <f>LOOKUP($M7,$E$13:$Q$13,$E$53:$Q$53)</f>
        <v>0.57240166996264552</v>
      </c>
      <c r="Q7" s="9">
        <f>LOOKUP($M7,$E$13:$Q$13,$E$54:$Q$54)</f>
        <v>0.65986263559920411</v>
      </c>
      <c r="R7" s="9">
        <f>LOOKUP($M7,$E$13:$Q$13,$E$55:$Q$55)</f>
        <v>-2.4653833164471364E-2</v>
      </c>
      <c r="S7" s="9">
        <f>LOOKUP($M7,$E$13:$Q$13,$E$56:$Q$56)</f>
        <v>0.27085444106720707</v>
      </c>
      <c r="T7" s="9">
        <f>LOOKUP($M7,$E$13:$Q$13,$E$57:$Q$57)</f>
        <v>0.44827198018687386</v>
      </c>
      <c r="U7" s="9">
        <f>LOOKUP($M7,$E$13:$Q$13,$E$58:$Q$58)</f>
        <v>0</v>
      </c>
      <c r="V7" s="9">
        <f>LOOKUP($M7,$E$13:$Q$13,$E$59:$Q$59)</f>
        <v>0.79960937499999996</v>
      </c>
      <c r="W7" s="64" t="str">
        <f t="shared" si="0"/>
        <v>Hattiesburg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-7.7614252517428262E-2</v>
      </c>
      <c r="AD7" s="8">
        <f>LOOKUP($X7,$E$13:$Q$13,$E$56:$Q$56)</f>
        <v>-0.14980635166537545</v>
      </c>
      <c r="AE7" s="8">
        <f>LOOKUP($X7,$E$13:$Q$13,$E$57:$Q$57)</f>
        <v>-0.29744384198295892</v>
      </c>
      <c r="AF7" s="8">
        <f>LOOKUP($X7,$E$13:$Q$13,$E$58:$Q$58)</f>
        <v>-0.42494190549961264</v>
      </c>
      <c r="AG7" s="8">
        <f>LOOKUP($X7,$E$13:$Q$13,$E$59:$Q$59)</f>
        <v>0</v>
      </c>
    </row>
    <row r="8" spans="1:33" s="8" customFormat="1">
      <c r="A8" s="43" t="str">
        <f t="shared" si="1"/>
        <v>Hattiesburg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 t="e">
        <f>LOOKUP($B8,$E$13:$Q$13,E$21:Q$21)</f>
        <v>#DIV/0!</v>
      </c>
      <c r="F8" s="9" t="e">
        <f>LOOKUP($B8,$E$13:$Q$13,E$22:Q$22)</f>
        <v>#DIV/0!</v>
      </c>
      <c r="G8" s="9" t="e">
        <f>LOOKUP($B8,$E$13:$Q$13,E$23:Q$23)</f>
        <v>#DIV/0!</v>
      </c>
      <c r="H8" s="9" t="e">
        <f>LOOKUP($B8,$E$13:$Q$13,E$24:Q$24)</f>
        <v>#DIV/0!</v>
      </c>
      <c r="I8" s="9" t="e">
        <f>LOOKUP($B8,$E$13:$Q$13,E$25:Q$25)</f>
        <v>#DIV/0!</v>
      </c>
      <c r="J8" s="9" t="e">
        <f>LOOKUP($B8,$E$13:$Q$13,E$26:Q$26)</f>
        <v>#DIV/0!</v>
      </c>
      <c r="K8" s="9" t="e">
        <f>LOOKUP($B8,$E$13:$Q$13,E$27:Q$27)</f>
        <v>#DIV/0!</v>
      </c>
      <c r="L8" s="64" t="str">
        <f t="shared" si="2"/>
        <v>Hattiesburg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 t="e">
        <f>LOOKUP($M8,$E$13:$Q$13,E$21:Q$21)</f>
        <v>#DIV/0!</v>
      </c>
      <c r="Q8" s="9" t="e">
        <f>LOOKUP($M8,$E$13:$Q$13,E$22:Q$22)</f>
        <v>#DIV/0!</v>
      </c>
      <c r="R8" s="9" t="e">
        <f>LOOKUP($M8,$E$13:$Q$13,E$23:Q$23)</f>
        <v>#DIV/0!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Hattiesburg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 s="8" customFormat="1">
      <c r="A9" s="43" t="str">
        <f t="shared" si="1"/>
        <v>Hattiesburg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 t="e">
        <f>LOOKUP($B9,$E$13:$Q$13,$E$38:$Q$38)</f>
        <v>#DIV/0!</v>
      </c>
      <c r="F9" s="9" t="e">
        <f>LOOKUP($B9,$E$13:$Q$13,$E$39:$Q$39)</f>
        <v>#DIV/0!</v>
      </c>
      <c r="G9" s="9" t="e">
        <f>LOOKUP($B9,$E$13:$Q$13,$E$40:$Q$40)</f>
        <v>#DIV/0!</v>
      </c>
      <c r="H9" s="9" t="e">
        <f>LOOKUP($B9,$E$13:$Q$13,$E$41:$Q$41)</f>
        <v>#DIV/0!</v>
      </c>
      <c r="I9" s="9" t="e">
        <f>LOOKUP($B9,$E$13:$Q$13,$E$42:$Q$42)</f>
        <v>#DIV/0!</v>
      </c>
      <c r="J9" s="9" t="e">
        <f>LOOKUP($B9,$E$13:$Q$13,$E$43:$Q$43)</f>
        <v>#DIV/0!</v>
      </c>
      <c r="K9" s="9" t="e">
        <f>LOOKUP($B9,$E$13:$Q$13,$E$44:$Q$44)</f>
        <v>#DIV/0!</v>
      </c>
      <c r="L9" s="64" t="str">
        <f t="shared" si="2"/>
        <v>Hattiesburg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 t="e">
        <f>LOOKUP($M9,$E$13:$Q$13,$E$38:$Q$38)</f>
        <v>#DIV/0!</v>
      </c>
      <c r="Q9" s="9" t="e">
        <f>LOOKUP($M9,$E$13:$Q$13,$E$39:$Q$39)</f>
        <v>#DIV/0!</v>
      </c>
      <c r="R9" s="9" t="e">
        <f>LOOKUP($M9,$E$13:$Q$13,$E$40:$Q$40)</f>
        <v>#DIV/0!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Hattiesburg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 s="8" customFormat="1">
      <c r="A10" s="43" t="str">
        <f t="shared" si="1"/>
        <v>Hattiesburg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0.12507566169592252</v>
      </c>
      <c r="G10" s="9">
        <f>LOOKUP($B10,$E$13:$Q$13,$E$55:$Q$55)</f>
        <v>-1.0002174385736038E-2</v>
      </c>
      <c r="H10" s="9">
        <f>LOOKUP($B10,$E$13:$Q$13,$E$56:$Q$56)</f>
        <v>3.4246575342465724E-2</v>
      </c>
      <c r="I10" s="9">
        <f>LOOKUP($B10,$E$13:$Q$13,$E$57:$Q$57)</f>
        <v>1.0437051532942006E-2</v>
      </c>
      <c r="J10" s="9">
        <f>LOOKUP($B10,$E$13:$Q$13,$E$58:$Q$58)</f>
        <v>0.29582517938682323</v>
      </c>
      <c r="K10" s="9">
        <f>LOOKUP($B10,$E$13:$Q$13,$E$59:$Q$59)</f>
        <v>0.27435380384967917</v>
      </c>
      <c r="L10" s="64" t="str">
        <f t="shared" si="2"/>
        <v>Hattiesburg</v>
      </c>
      <c r="M10" s="7">
        <f>M9</f>
        <v>2011</v>
      </c>
      <c r="N10" s="8" t="str">
        <f t="shared" si="4"/>
        <v>total</v>
      </c>
      <c r="O10" s="9">
        <f>LOOKUP($M10,$E$13:$Q$13,$E$52:$Q$52)</f>
        <v>7.0871722182849037</v>
      </c>
      <c r="P10" s="9">
        <f>LOOKUP($M10,$E$13:$Q$13,$E$53:$Q$53)</f>
        <v>0.78276980083371928</v>
      </c>
      <c r="Q10" s="9">
        <f>LOOKUP($M10,$E$13:$Q$13,$E$54:$Q$54)</f>
        <v>0.98136755141501142</v>
      </c>
      <c r="R10" s="9">
        <f>LOOKUP($M10,$E$13:$Q$13,$E$55:$Q$55)</f>
        <v>0.28839815425181275</v>
      </c>
      <c r="S10" s="9">
        <f>LOOKUP($M10,$E$13:$Q$13,$E$56:$Q$56)</f>
        <v>0.46154691276642495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Hattiesburg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-6.6992524439332832E-2</v>
      </c>
      <c r="AD10" s="8">
        <f>LOOKUP($X10,$E$13:$Q$13,$E$56:$Q$56)</f>
        <v>-0.20399654974123069</v>
      </c>
      <c r="AE10" s="8">
        <f>LOOKUP($X10,$E$13:$Q$13,$E$57:$Q$57)</f>
        <v>-0.3223116733755032</v>
      </c>
      <c r="AF10" s="8">
        <f>LOOKUP($X10,$E$13:$Q$13,$E$58:$Q$58)</f>
        <v>-0.33553766532489943</v>
      </c>
      <c r="AG10" s="8">
        <f>LOOKUP($X10,$E$13:$Q$13,$E$59:$Q$59)</f>
        <v>0</v>
      </c>
    </row>
    <row r="11" spans="1:33">
      <c r="A11" s="3" t="s">
        <v>175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2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 s="88" customFormat="1" ht="12">
      <c r="B14" s="87"/>
      <c r="C14" s="87"/>
      <c r="D14" s="86" t="s">
        <v>28</v>
      </c>
      <c r="E14" s="87">
        <v>715377</v>
      </c>
      <c r="F14" s="87">
        <v>715377</v>
      </c>
      <c r="G14" s="87">
        <v>715377</v>
      </c>
      <c r="H14" s="87">
        <v>715377</v>
      </c>
      <c r="I14" s="87">
        <v>715377</v>
      </c>
      <c r="J14" s="87">
        <v>715377</v>
      </c>
      <c r="K14" s="87">
        <v>715377</v>
      </c>
      <c r="L14" s="87">
        <v>715377</v>
      </c>
      <c r="M14" s="87">
        <v>715377</v>
      </c>
      <c r="N14" s="87">
        <v>715377</v>
      </c>
      <c r="O14" s="87">
        <v>715377</v>
      </c>
      <c r="P14" s="87">
        <v>715377</v>
      </c>
      <c r="Q14" s="87">
        <v>715377</v>
      </c>
    </row>
    <row r="15" spans="1:33">
      <c r="A15" s="3"/>
      <c r="D15" s="33" t="s">
        <v>37</v>
      </c>
      <c r="J15" s="7"/>
      <c r="K15" s="7"/>
      <c r="L15" s="64"/>
      <c r="M15" s="7"/>
      <c r="N15" s="7"/>
      <c r="O15" s="7"/>
      <c r="P15" s="7"/>
    </row>
    <row r="16" spans="1:33">
      <c r="A16" s="3"/>
      <c r="D16" s="33" t="s">
        <v>38</v>
      </c>
      <c r="J16" s="7"/>
      <c r="K16" s="7"/>
      <c r="L16" s="64"/>
      <c r="M16" s="7"/>
      <c r="N16" s="7"/>
      <c r="O16" s="7"/>
      <c r="P16" s="7"/>
    </row>
    <row r="17" spans="1:23">
      <c r="A17" s="3"/>
      <c r="D17" s="33" t="s">
        <v>56</v>
      </c>
      <c r="M17" s="7"/>
      <c r="N17" s="7"/>
      <c r="O17" s="7"/>
    </row>
    <row r="18" spans="1:23">
      <c r="A18" s="43"/>
      <c r="B18" s="7"/>
      <c r="D18" s="33" t="s">
        <v>121</v>
      </c>
      <c r="E18" s="8">
        <f t="shared" ref="E18:Q20" si="6">E15/E$14*1000</f>
        <v>0</v>
      </c>
      <c r="F18" s="8">
        <f t="shared" si="6"/>
        <v>0</v>
      </c>
      <c r="G18" s="8">
        <f t="shared" si="6"/>
        <v>0</v>
      </c>
      <c r="H18" s="8">
        <f t="shared" si="6"/>
        <v>0</v>
      </c>
      <c r="I18" s="8">
        <f t="shared" si="6"/>
        <v>0</v>
      </c>
      <c r="J18" s="8">
        <f t="shared" si="6"/>
        <v>0</v>
      </c>
      <c r="K18" s="8">
        <f t="shared" si="6"/>
        <v>0</v>
      </c>
      <c r="L18" s="64">
        <f t="shared" si="6"/>
        <v>0</v>
      </c>
      <c r="M18" s="7">
        <f t="shared" si="6"/>
        <v>0</v>
      </c>
      <c r="N18" s="8">
        <f t="shared" si="6"/>
        <v>0</v>
      </c>
      <c r="O18" s="8">
        <f t="shared" si="6"/>
        <v>0</v>
      </c>
      <c r="P18" s="8">
        <f t="shared" si="6"/>
        <v>0</v>
      </c>
      <c r="Q18" s="8">
        <f t="shared" si="6"/>
        <v>0</v>
      </c>
    </row>
    <row r="19" spans="1:23">
      <c r="A19" s="43"/>
      <c r="B19" s="7"/>
      <c r="D19" s="33" t="s">
        <v>43</v>
      </c>
      <c r="E19" s="8">
        <f t="shared" si="6"/>
        <v>0</v>
      </c>
      <c r="F19" s="8">
        <f t="shared" si="6"/>
        <v>0</v>
      </c>
      <c r="G19" s="8">
        <f t="shared" si="6"/>
        <v>0</v>
      </c>
      <c r="H19" s="8">
        <f t="shared" si="6"/>
        <v>0</v>
      </c>
      <c r="I19" s="8">
        <f t="shared" si="6"/>
        <v>0</v>
      </c>
      <c r="J19" s="8">
        <f t="shared" si="6"/>
        <v>0</v>
      </c>
      <c r="K19" s="8">
        <f t="shared" si="6"/>
        <v>0</v>
      </c>
      <c r="L19" s="64">
        <f t="shared" si="6"/>
        <v>0</v>
      </c>
      <c r="M19" s="7">
        <f t="shared" si="6"/>
        <v>0</v>
      </c>
      <c r="N19" s="8">
        <f t="shared" si="6"/>
        <v>0</v>
      </c>
      <c r="O19" s="8">
        <f t="shared" si="6"/>
        <v>0</v>
      </c>
      <c r="P19" s="8">
        <f t="shared" si="6"/>
        <v>0</v>
      </c>
      <c r="Q19" s="8">
        <f t="shared" si="6"/>
        <v>0</v>
      </c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0</v>
      </c>
      <c r="N20" s="8">
        <f t="shared" si="6"/>
        <v>0</v>
      </c>
      <c r="O20" s="8">
        <f t="shared" si="6"/>
        <v>0</v>
      </c>
      <c r="P20" s="8">
        <f t="shared" si="6"/>
        <v>0</v>
      </c>
      <c r="Q20" s="8">
        <f t="shared" si="6"/>
        <v>0</v>
      </c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7" t="e">
        <f t="shared" si="7"/>
        <v>#DIV/0!</v>
      </c>
      <c r="M21" s="7" t="e">
        <f t="shared" si="7"/>
        <v>#DIV/0!</v>
      </c>
      <c r="N21" s="8" t="e">
        <f t="shared" si="7"/>
        <v>#DIV/0!</v>
      </c>
      <c r="O21" s="8" t="e">
        <f t="shared" si="7"/>
        <v>#DIV/0!</v>
      </c>
      <c r="P21" s="8" t="e">
        <f>P17/P15</f>
        <v>#DIV/0!</v>
      </c>
      <c r="Q21" s="8" t="e">
        <f t="shared" si="7"/>
        <v>#DIV/0!</v>
      </c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 t="e">
        <f t="shared" si="8"/>
        <v>#DIV/0!</v>
      </c>
      <c r="L22" s="130" t="e">
        <f t="shared" si="8"/>
        <v>#DIV/0!</v>
      </c>
      <c r="M22" s="130" t="e">
        <f t="shared" si="8"/>
        <v>#DIV/0!</v>
      </c>
      <c r="N22" s="130" t="e">
        <f t="shared" si="8"/>
        <v>#DIV/0!</v>
      </c>
      <c r="O22" s="130" t="e">
        <f t="shared" si="8"/>
        <v>#DIV/0!</v>
      </c>
      <c r="P22" s="130" t="e">
        <f t="shared" si="8"/>
        <v>#DIV/0!</v>
      </c>
      <c r="Q22" s="130" t="e">
        <f t="shared" si="8"/>
        <v>#DIV/0!</v>
      </c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 t="e">
        <f t="shared" si="9"/>
        <v>#DIV/0!</v>
      </c>
      <c r="N23" s="130" t="e">
        <f t="shared" si="9"/>
        <v>#DIV/0!</v>
      </c>
      <c r="O23" s="130" t="e">
        <f t="shared" si="9"/>
        <v>#DIV/0!</v>
      </c>
      <c r="P23" s="130" t="e">
        <f t="shared" si="9"/>
        <v>#DIV/0!</v>
      </c>
      <c r="Q23" s="130" t="e">
        <f t="shared" si="9"/>
        <v>#DIV/0!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 t="e">
        <f t="shared" si="10"/>
        <v>#DIV/0!</v>
      </c>
      <c r="N24" s="130" t="e">
        <f t="shared" si="10"/>
        <v>#DIV/0!</v>
      </c>
      <c r="O24" s="130" t="e">
        <f t="shared" si="10"/>
        <v>#DIV/0!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 t="e">
        <f t="shared" si="11"/>
        <v>#DIV/0!</v>
      </c>
      <c r="N25" s="130" t="e">
        <f t="shared" si="11"/>
        <v>#DIV/0!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 t="e">
        <f t="shared" si="12"/>
        <v>#DIV/0!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 t="e">
        <f t="shared" si="13"/>
        <v>#DIV/0!</v>
      </c>
      <c r="K27" s="130" t="e">
        <f t="shared" si="13"/>
        <v>#DIV/0!</v>
      </c>
      <c r="L27" s="130" t="e">
        <f t="shared" si="13"/>
        <v>#DIV/0!</v>
      </c>
      <c r="M27" s="130" t="e">
        <f t="shared" si="13"/>
        <v>#DIV/0!</v>
      </c>
      <c r="N27" s="130" t="e">
        <f t="shared" si="13"/>
        <v>#DIV/0!</v>
      </c>
      <c r="O27" s="130" t="e">
        <f t="shared" si="13"/>
        <v>#DIV/0!</v>
      </c>
      <c r="P27" s="130"/>
      <c r="Q27" s="130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715377</v>
      </c>
      <c r="F31" s="7">
        <f t="shared" ref="F31:Q31" si="14">F14</f>
        <v>715377</v>
      </c>
      <c r="G31" s="7">
        <f t="shared" si="14"/>
        <v>715377</v>
      </c>
      <c r="H31" s="7">
        <f t="shared" si="14"/>
        <v>715377</v>
      </c>
      <c r="I31" s="7">
        <f t="shared" si="14"/>
        <v>715377</v>
      </c>
      <c r="J31" s="7">
        <f t="shared" si="14"/>
        <v>715377</v>
      </c>
      <c r="K31" s="7">
        <f t="shared" si="14"/>
        <v>715377</v>
      </c>
      <c r="L31" s="64">
        <f t="shared" si="14"/>
        <v>715377</v>
      </c>
      <c r="M31" s="7">
        <f t="shared" si="14"/>
        <v>715377</v>
      </c>
      <c r="N31" s="7">
        <f t="shared" si="14"/>
        <v>715377</v>
      </c>
      <c r="O31" s="7">
        <f t="shared" si="14"/>
        <v>715377</v>
      </c>
      <c r="P31" s="7">
        <f t="shared" si="14"/>
        <v>715377</v>
      </c>
      <c r="Q31" s="7">
        <f t="shared" si="14"/>
        <v>715377</v>
      </c>
      <c r="W31" s="64"/>
    </row>
    <row r="32" spans="1:23">
      <c r="A32" s="3"/>
      <c r="D32" s="33" t="s">
        <v>40</v>
      </c>
      <c r="E32" s="7"/>
      <c r="F32" s="7"/>
      <c r="G32" s="7"/>
      <c r="H32" s="7"/>
      <c r="I32" s="7"/>
      <c r="J32" s="7"/>
      <c r="K32" s="7"/>
      <c r="L32" s="64"/>
      <c r="M32" s="7"/>
      <c r="N32" s="7"/>
      <c r="O32" s="7"/>
      <c r="P32" s="7"/>
    </row>
    <row r="33" spans="1:23">
      <c r="A33" s="3"/>
      <c r="D33" s="33" t="s">
        <v>41</v>
      </c>
      <c r="E33" s="7"/>
      <c r="F33" s="7"/>
      <c r="G33" s="7"/>
      <c r="H33" s="7"/>
      <c r="I33" s="7"/>
      <c r="J33" s="7"/>
      <c r="K33" s="7"/>
      <c r="L33" s="64"/>
      <c r="M33" s="7"/>
      <c r="N33" s="7"/>
      <c r="O33" s="7"/>
      <c r="P33" s="7"/>
    </row>
    <row r="34" spans="1:23">
      <c r="A34" s="3"/>
      <c r="D34" s="33" t="s">
        <v>42</v>
      </c>
      <c r="I34" s="7"/>
      <c r="J34" s="7"/>
      <c r="M34" s="7"/>
      <c r="N34" s="7"/>
      <c r="O34" s="7"/>
    </row>
    <row r="35" spans="1:23">
      <c r="A35" s="43"/>
      <c r="B35" s="7"/>
      <c r="D35" s="33" t="s">
        <v>122</v>
      </c>
      <c r="E35" s="8">
        <f t="shared" ref="E35:Q37" si="15">E32/E$14*1000</f>
        <v>0</v>
      </c>
      <c r="F35" s="8">
        <f t="shared" si="15"/>
        <v>0</v>
      </c>
      <c r="G35" s="8">
        <f t="shared" si="15"/>
        <v>0</v>
      </c>
      <c r="H35" s="8">
        <f t="shared" si="15"/>
        <v>0</v>
      </c>
      <c r="I35" s="8">
        <f t="shared" si="15"/>
        <v>0</v>
      </c>
      <c r="J35" s="8">
        <f t="shared" si="15"/>
        <v>0</v>
      </c>
      <c r="K35" s="8">
        <f t="shared" si="15"/>
        <v>0</v>
      </c>
      <c r="L35" s="64">
        <f t="shared" si="15"/>
        <v>0</v>
      </c>
      <c r="M35" s="7">
        <f t="shared" si="15"/>
        <v>0</v>
      </c>
      <c r="N35" s="8">
        <f t="shared" si="15"/>
        <v>0</v>
      </c>
      <c r="O35" s="8">
        <f t="shared" si="15"/>
        <v>0</v>
      </c>
      <c r="P35" s="8">
        <f t="shared" si="15"/>
        <v>0</v>
      </c>
      <c r="Q35" s="8">
        <f t="shared" si="15"/>
        <v>0</v>
      </c>
    </row>
    <row r="36" spans="1:23">
      <c r="A36" s="43"/>
      <c r="B36" s="7"/>
      <c r="D36" s="33" t="s">
        <v>45</v>
      </c>
      <c r="E36" s="8">
        <f t="shared" si="15"/>
        <v>0</v>
      </c>
      <c r="F36" s="8">
        <f t="shared" si="15"/>
        <v>0</v>
      </c>
      <c r="G36" s="8">
        <f t="shared" si="15"/>
        <v>0</v>
      </c>
      <c r="H36" s="8">
        <f t="shared" si="15"/>
        <v>0</v>
      </c>
      <c r="I36" s="8">
        <f t="shared" si="15"/>
        <v>0</v>
      </c>
      <c r="J36" s="8">
        <f t="shared" si="15"/>
        <v>0</v>
      </c>
      <c r="K36" s="8">
        <f t="shared" si="15"/>
        <v>0</v>
      </c>
      <c r="L36" s="64">
        <f t="shared" si="15"/>
        <v>0</v>
      </c>
      <c r="M36" s="7">
        <f t="shared" si="15"/>
        <v>0</v>
      </c>
      <c r="N36" s="8">
        <f t="shared" si="15"/>
        <v>0</v>
      </c>
      <c r="O36" s="8">
        <f t="shared" si="15"/>
        <v>0</v>
      </c>
      <c r="P36" s="8">
        <f t="shared" si="15"/>
        <v>0</v>
      </c>
      <c r="Q36" s="8">
        <f t="shared" si="15"/>
        <v>0</v>
      </c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>
        <f t="shared" si="15"/>
        <v>0</v>
      </c>
      <c r="Q37" s="8">
        <f t="shared" si="15"/>
        <v>0</v>
      </c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7" t="e">
        <f t="shared" si="16"/>
        <v>#DIV/0!</v>
      </c>
      <c r="M38" s="7" t="e">
        <f t="shared" si="16"/>
        <v>#DIV/0!</v>
      </c>
      <c r="N38" s="8" t="e">
        <f t="shared" si="16"/>
        <v>#DIV/0!</v>
      </c>
      <c r="O38" s="8" t="e">
        <f t="shared" si="16"/>
        <v>#DIV/0!</v>
      </c>
      <c r="P38" s="8" t="e">
        <f>P34/P32</f>
        <v>#DIV/0!</v>
      </c>
      <c r="Q38" s="8" t="e">
        <f t="shared" ref="Q38" si="17">Q34/Q32</f>
        <v>#DIV/0!</v>
      </c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 t="e">
        <f t="shared" si="18"/>
        <v>#DIV/0!</v>
      </c>
      <c r="L39" s="130" t="e">
        <f t="shared" si="18"/>
        <v>#DIV/0!</v>
      </c>
      <c r="M39" s="130" t="e">
        <f t="shared" si="18"/>
        <v>#DIV/0!</v>
      </c>
      <c r="N39" s="130" t="e">
        <f t="shared" si="18"/>
        <v>#DIV/0!</v>
      </c>
      <c r="O39" s="130" t="e">
        <f t="shared" si="18"/>
        <v>#DIV/0!</v>
      </c>
      <c r="P39" s="130" t="e">
        <f t="shared" si="18"/>
        <v>#DIV/0!</v>
      </c>
      <c r="Q39" s="130" t="e">
        <f t="shared" si="18"/>
        <v>#DIV/0!</v>
      </c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 t="e">
        <f t="shared" ref="M40:Q40" si="20">(L35-M35)/L35</f>
        <v>#DIV/0!</v>
      </c>
      <c r="N40" s="130" t="e">
        <f t="shared" si="20"/>
        <v>#DIV/0!</v>
      </c>
      <c r="O40" s="130" t="e">
        <f t="shared" si="20"/>
        <v>#DIV/0!</v>
      </c>
      <c r="P40" s="130" t="e">
        <f t="shared" si="20"/>
        <v>#DIV/0!</v>
      </c>
      <c r="Q40" s="130" t="e">
        <f t="shared" si="20"/>
        <v>#DIV/0!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 t="e">
        <f t="shared" si="21"/>
        <v>#DIV/0!</v>
      </c>
      <c r="N41" s="130" t="e">
        <f t="shared" si="21"/>
        <v>#DIV/0!</v>
      </c>
      <c r="O41" s="130" t="e">
        <f t="shared" si="21"/>
        <v>#DIV/0!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 t="e">
        <f t="shared" si="22"/>
        <v>#DIV/0!</v>
      </c>
      <c r="N42" s="130" t="e">
        <f t="shared" si="22"/>
        <v>#DIV/0!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 t="e">
        <f t="shared" si="23"/>
        <v>#DIV/0!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 t="e">
        <f t="shared" si="24"/>
        <v>#DIV/0!</v>
      </c>
      <c r="K44" s="130" t="e">
        <f t="shared" si="24"/>
        <v>#DIV/0!</v>
      </c>
      <c r="L44" s="130" t="e">
        <f t="shared" si="24"/>
        <v>#DIV/0!</v>
      </c>
      <c r="M44" s="130" t="e">
        <f t="shared" si="24"/>
        <v>#DIV/0!</v>
      </c>
      <c r="N44" s="130" t="e">
        <f t="shared" si="24"/>
        <v>#DIV/0!</v>
      </c>
      <c r="O44" s="130" t="e">
        <f t="shared" si="24"/>
        <v>#DIV/0!</v>
      </c>
      <c r="P44" s="130"/>
      <c r="Q44" s="130"/>
    </row>
    <row r="45" spans="1:23">
      <c r="A45" s="43"/>
      <c r="B45" s="7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715377</v>
      </c>
      <c r="F46" s="7">
        <f t="shared" ref="F46:Q46" si="25">F31</f>
        <v>715377</v>
      </c>
      <c r="G46" s="7">
        <f t="shared" si="25"/>
        <v>715377</v>
      </c>
      <c r="H46" s="7">
        <f t="shared" si="25"/>
        <v>715377</v>
      </c>
      <c r="I46" s="7">
        <f t="shared" si="25"/>
        <v>715377</v>
      </c>
      <c r="J46" s="7">
        <f t="shared" si="25"/>
        <v>715377</v>
      </c>
      <c r="K46" s="7">
        <f t="shared" si="25"/>
        <v>715377</v>
      </c>
      <c r="L46" s="64">
        <f t="shared" si="25"/>
        <v>715377</v>
      </c>
      <c r="M46" s="7">
        <f t="shared" si="25"/>
        <v>715377</v>
      </c>
      <c r="N46" s="7">
        <f t="shared" si="25"/>
        <v>715377</v>
      </c>
      <c r="O46" s="7">
        <f t="shared" si="25"/>
        <v>715377</v>
      </c>
      <c r="P46" s="7">
        <f t="shared" si="25"/>
        <v>715377</v>
      </c>
      <c r="Q46" s="7">
        <f t="shared" si="25"/>
        <v>715377</v>
      </c>
      <c r="W46" s="64"/>
    </row>
    <row r="47" spans="1:23" s="7" customFormat="1">
      <c r="A47" s="43"/>
      <c r="D47" s="69" t="s">
        <v>32</v>
      </c>
      <c r="E47" s="7">
        <f t="shared" ref="E47:G49" si="26">E32+E15</f>
        <v>0</v>
      </c>
      <c r="F47" s="7">
        <f t="shared" si="26"/>
        <v>0</v>
      </c>
      <c r="G47" s="7">
        <f t="shared" si="26"/>
        <v>0</v>
      </c>
      <c r="H47">
        <v>6455</v>
      </c>
      <c r="I47">
        <v>6956</v>
      </c>
      <c r="J47">
        <v>7422</v>
      </c>
      <c r="K47">
        <v>8375</v>
      </c>
      <c r="L47">
        <v>9198</v>
      </c>
      <c r="M47">
        <v>9290</v>
      </c>
      <c r="N47">
        <v>8883</v>
      </c>
      <c r="O47">
        <v>9102</v>
      </c>
      <c r="P47">
        <v>6477</v>
      </c>
      <c r="Q47">
        <v>4901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/>
      <c r="I48">
        <v>5630</v>
      </c>
      <c r="J48">
        <v>5576</v>
      </c>
      <c r="K48">
        <v>6570</v>
      </c>
      <c r="L48">
        <v>7182</v>
      </c>
      <c r="M48">
        <v>7282</v>
      </c>
      <c r="N48">
        <v>6497</v>
      </c>
      <c r="O48">
        <v>6709</v>
      </c>
      <c r="P48">
        <v>4198</v>
      </c>
      <c r="Q48">
        <v>2160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/>
      <c r="I49"/>
      <c r="J49"/>
      <c r="K49"/>
      <c r="L49"/>
      <c r="M49"/>
      <c r="N49">
        <v>2273</v>
      </c>
      <c r="O49">
        <v>5210</v>
      </c>
      <c r="P49">
        <v>5070</v>
      </c>
      <c r="Q49">
        <v>6096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0</v>
      </c>
      <c r="F50" s="8">
        <f t="shared" si="27"/>
        <v>0</v>
      </c>
      <c r="G50" s="8">
        <f t="shared" si="27"/>
        <v>0</v>
      </c>
      <c r="H50" s="8">
        <f t="shared" si="27"/>
        <v>9.0232143331418264</v>
      </c>
      <c r="I50" s="8">
        <f t="shared" si="27"/>
        <v>9.7235443689131742</v>
      </c>
      <c r="J50" s="8">
        <f t="shared" si="27"/>
        <v>10.374949152684527</v>
      </c>
      <c r="K50" s="8">
        <f t="shared" si="27"/>
        <v>11.707113871427234</v>
      </c>
      <c r="L50" s="64">
        <f t="shared" si="27"/>
        <v>12.857556225598531</v>
      </c>
      <c r="M50" s="7">
        <f t="shared" si="27"/>
        <v>12.986159745141373</v>
      </c>
      <c r="N50" s="8">
        <f t="shared" si="27"/>
        <v>12.417228957598581</v>
      </c>
      <c r="O50" s="8">
        <f t="shared" si="27"/>
        <v>12.72336124868426</v>
      </c>
      <c r="P50" s="8">
        <f t="shared" si="27"/>
        <v>9.0539673486846795</v>
      </c>
      <c r="Q50" s="8">
        <f t="shared" si="27"/>
        <v>6.8509331443420738</v>
      </c>
      <c r="W50" s="64"/>
    </row>
    <row r="51" spans="1:23" s="7" customFormat="1">
      <c r="A51" s="43"/>
      <c r="D51" s="69" t="s">
        <v>124</v>
      </c>
      <c r="E51" s="8">
        <f t="shared" si="27"/>
        <v>0</v>
      </c>
      <c r="F51" s="8">
        <f t="shared" si="27"/>
        <v>0</v>
      </c>
      <c r="G51" s="8">
        <f t="shared" si="27"/>
        <v>0</v>
      </c>
      <c r="H51" s="8">
        <f t="shared" si="27"/>
        <v>0</v>
      </c>
      <c r="I51" s="8">
        <f t="shared" si="27"/>
        <v>7.8699762502848145</v>
      </c>
      <c r="J51" s="8">
        <f t="shared" si="27"/>
        <v>7.7944915757705378</v>
      </c>
      <c r="K51" s="8">
        <f t="shared" si="27"/>
        <v>9.1839687325703778</v>
      </c>
      <c r="L51" s="64">
        <f t="shared" si="27"/>
        <v>10.039461710398852</v>
      </c>
      <c r="M51" s="7">
        <f t="shared" si="27"/>
        <v>10.179248144684552</v>
      </c>
      <c r="N51" s="8">
        <f t="shared" si="27"/>
        <v>9.0819246355418191</v>
      </c>
      <c r="O51" s="8">
        <f t="shared" si="27"/>
        <v>9.3782718762274992</v>
      </c>
      <c r="P51" s="8">
        <f t="shared" si="27"/>
        <v>5.8682345113136147</v>
      </c>
      <c r="Q51" s="8">
        <f t="shared" si="27"/>
        <v>3.0193869805710833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7">
        <f t="shared" si="27"/>
        <v>0</v>
      </c>
      <c r="M52" s="7">
        <f t="shared" si="27"/>
        <v>0</v>
      </c>
      <c r="N52" s="8">
        <f t="shared" si="27"/>
        <v>3.1773456513139227</v>
      </c>
      <c r="O52" s="8">
        <f t="shared" si="27"/>
        <v>7.2828732262848819</v>
      </c>
      <c r="P52" s="8">
        <f t="shared" si="27"/>
        <v>7.0871722182849037</v>
      </c>
      <c r="Q52" s="8">
        <f t="shared" si="27"/>
        <v>8.5213810340561693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>
        <f t="shared" si="28"/>
        <v>0</v>
      </c>
      <c r="I53" s="8">
        <f t="shared" si="28"/>
        <v>0</v>
      </c>
      <c r="J53" s="8">
        <f t="shared" si="28"/>
        <v>0</v>
      </c>
      <c r="K53" s="8">
        <f t="shared" si="28"/>
        <v>0</v>
      </c>
      <c r="L53" s="7">
        <f t="shared" si="28"/>
        <v>0</v>
      </c>
      <c r="M53" s="7">
        <f t="shared" si="28"/>
        <v>0</v>
      </c>
      <c r="N53" s="8">
        <f t="shared" si="28"/>
        <v>0.25588202183946862</v>
      </c>
      <c r="O53" s="8">
        <f t="shared" si="28"/>
        <v>0.57240166996264552</v>
      </c>
      <c r="P53" s="8">
        <f>P49/P47</f>
        <v>0.78276980083371928</v>
      </c>
      <c r="Q53" s="8">
        <f t="shared" ref="Q53" si="29">Q49/Q47</f>
        <v>1.2438277902468884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0</v>
      </c>
      <c r="L54" s="130">
        <f t="shared" si="30"/>
        <v>0</v>
      </c>
      <c r="M54" s="130">
        <f t="shared" si="30"/>
        <v>0.12507566169592252</v>
      </c>
      <c r="N54" s="130">
        <f t="shared" si="30"/>
        <v>0.41606894634417568</v>
      </c>
      <c r="O54" s="130">
        <f t="shared" si="30"/>
        <v>0.65986263559920411</v>
      </c>
      <c r="P54" s="130">
        <f t="shared" si="30"/>
        <v>0.98136755141501142</v>
      </c>
      <c r="Q54" s="130">
        <f t="shared" si="30"/>
        <v>1.2438277902468884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>
        <f t="shared" si="31"/>
        <v>-7.7614252517428262E-2</v>
      </c>
      <c r="J55" s="130">
        <f t="shared" si="31"/>
        <v>-6.6992524439332832E-2</v>
      </c>
      <c r="K55" s="130">
        <f t="shared" si="31"/>
        <v>-0.12840204796550814</v>
      </c>
      <c r="L55" s="130">
        <f>(K50-L50)/K50</f>
        <v>-9.8268656716417865E-2</v>
      </c>
      <c r="M55" s="130">
        <f t="shared" ref="M55:Q55" si="32">(L50-M50)/L50</f>
        <v>-1.0002174385736038E-2</v>
      </c>
      <c r="N55" s="130">
        <f t="shared" si="32"/>
        <v>4.3810548977395024E-2</v>
      </c>
      <c r="O55" s="130">
        <f t="shared" si="32"/>
        <v>-2.4653833164471364E-2</v>
      </c>
      <c r="P55" s="130">
        <f t="shared" si="32"/>
        <v>0.28839815425181275</v>
      </c>
      <c r="Q55" s="130">
        <f t="shared" si="32"/>
        <v>0.24332252586073802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>
        <f t="shared" si="33"/>
        <v>-0.14980635166537545</v>
      </c>
      <c r="J56" s="130">
        <f t="shared" si="33"/>
        <v>-0.20399654974123069</v>
      </c>
      <c r="K56" s="130">
        <f t="shared" si="33"/>
        <v>-0.23928860145513356</v>
      </c>
      <c r="L56" s="130">
        <f t="shared" si="33"/>
        <v>-0.10925373134328355</v>
      </c>
      <c r="M56" s="130">
        <f t="shared" si="33"/>
        <v>3.4246575342465724E-2</v>
      </c>
      <c r="N56" s="130">
        <f t="shared" si="33"/>
        <v>2.0236813778256257E-2</v>
      </c>
      <c r="O56" s="130">
        <f t="shared" si="33"/>
        <v>0.27085444106720707</v>
      </c>
      <c r="P56" s="130">
        <f t="shared" si="33"/>
        <v>0.46154691276642495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>
        <f t="shared" si="34"/>
        <v>-0.29744384198295892</v>
      </c>
      <c r="J57" s="130">
        <f t="shared" si="34"/>
        <v>-0.3223116733755032</v>
      </c>
      <c r="K57" s="130">
        <f t="shared" si="34"/>
        <v>-0.25168418216114274</v>
      </c>
      <c r="L57" s="130">
        <f t="shared" si="34"/>
        <v>-6.0656716417910449E-2</v>
      </c>
      <c r="M57" s="130">
        <f t="shared" si="34"/>
        <v>1.0437051532942006E-2</v>
      </c>
      <c r="N57" s="130">
        <f t="shared" si="34"/>
        <v>0.30279870828848227</v>
      </c>
      <c r="O57" s="130">
        <f t="shared" si="34"/>
        <v>0.44827198018687386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>
        <f t="shared" si="35"/>
        <v>-0.42494190549961264</v>
      </c>
      <c r="J58" s="130">
        <f t="shared" si="35"/>
        <v>-0.33553766532489943</v>
      </c>
      <c r="K58" s="130">
        <f t="shared" si="35"/>
        <v>-0.19684721099434135</v>
      </c>
      <c r="L58" s="130">
        <f t="shared" si="35"/>
        <v>-8.680597014925362E-2</v>
      </c>
      <c r="M58" s="130">
        <f t="shared" si="35"/>
        <v>0.29582517938682323</v>
      </c>
      <c r="N58" s="130">
        <f t="shared" si="35"/>
        <v>0.472443487621098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>
        <f t="shared" ref="F59:O59" si="36">SUM(F49:H49)/SUM(F47:H47)</f>
        <v>0</v>
      </c>
      <c r="G59" s="130">
        <f t="shared" si="36"/>
        <v>0</v>
      </c>
      <c r="H59" s="130">
        <f t="shared" si="36"/>
        <v>0</v>
      </c>
      <c r="I59" s="130">
        <f t="shared" si="36"/>
        <v>0</v>
      </c>
      <c r="J59" s="130">
        <f t="shared" si="36"/>
        <v>0</v>
      </c>
      <c r="K59" s="130">
        <f t="shared" si="36"/>
        <v>0</v>
      </c>
      <c r="L59" s="130">
        <f t="shared" si="36"/>
        <v>8.3044097767710351E-2</v>
      </c>
      <c r="M59" s="130">
        <f t="shared" si="36"/>
        <v>0.27435380384967917</v>
      </c>
      <c r="N59" s="130">
        <f t="shared" si="36"/>
        <v>0.51316327364892489</v>
      </c>
      <c r="O59" s="130">
        <f t="shared" si="36"/>
        <v>0.79960937499999996</v>
      </c>
      <c r="P59" s="130"/>
      <c r="Q59" s="130"/>
    </row>
    <row r="60" spans="1:23">
      <c r="A60" s="7"/>
      <c r="B60" s="7"/>
      <c r="L60" s="64"/>
      <c r="M60" s="7"/>
    </row>
    <row r="61" spans="1:23">
      <c r="A61" s="7" t="s">
        <v>136</v>
      </c>
      <c r="B61" s="7"/>
      <c r="L61" s="64"/>
      <c r="M61" s="7"/>
    </row>
    <row r="62" spans="1:23">
      <c r="A62" s="7" t="s">
        <v>117</v>
      </c>
      <c r="B62" s="7"/>
      <c r="L62" s="64"/>
      <c r="M62" s="7"/>
    </row>
    <row r="63" spans="1:23">
      <c r="A63" s="7" t="s">
        <v>135</v>
      </c>
      <c r="B63" s="7"/>
      <c r="L63" s="64"/>
      <c r="M63" s="7"/>
    </row>
    <row r="64" spans="1:23">
      <c r="A64" s="7" t="s">
        <v>137</v>
      </c>
      <c r="B64" s="7"/>
      <c r="L64" s="64"/>
      <c r="M64" s="7"/>
    </row>
    <row r="65" spans="1:13">
      <c r="A65" s="7" t="s">
        <v>205</v>
      </c>
      <c r="B65" s="7"/>
      <c r="L65" s="64"/>
      <c r="M65" s="7"/>
    </row>
    <row r="66" spans="1:13">
      <c r="A66" s="7" t="s">
        <v>206</v>
      </c>
      <c r="B66" s="7"/>
      <c r="L66" s="64"/>
      <c r="M66" s="7"/>
    </row>
    <row r="67" spans="1:13">
      <c r="A67" s="7" t="s">
        <v>207</v>
      </c>
      <c r="B67" s="7"/>
      <c r="L67" s="64"/>
      <c r="M67" s="7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116" customFormat="1">
      <c r="A1" s="125" t="str">
        <f>A11</f>
        <v>Madison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Madison</v>
      </c>
      <c r="B2" s="7">
        <f>K13</f>
        <v>2006</v>
      </c>
      <c r="C2" s="8" t="s">
        <v>50</v>
      </c>
      <c r="D2" s="48">
        <f>LOOKUP($B2,$E$13:$Q$13,$E$20:$Q$20)</f>
        <v>0</v>
      </c>
      <c r="E2" s="9" t="e">
        <f>LOOKUP($B2,$E$13:$Q$13,E$21:Q$21)</f>
        <v>#DIV/0!</v>
      </c>
      <c r="F2" s="9">
        <f>LOOKUP($B2,$E$13:$Q$13,E$22:Q$22)</f>
        <v>0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</v>
      </c>
      <c r="L2" s="64" t="str">
        <f>A2</f>
        <v>Madison</v>
      </c>
      <c r="M2" s="7">
        <f>N13</f>
        <v>2009</v>
      </c>
      <c r="N2" s="8" t="s">
        <v>50</v>
      </c>
      <c r="O2" s="9">
        <f>LOOKUP($M2,$E$13:$Q$13,$E$20:$Q$20)</f>
        <v>0.89219110963599269</v>
      </c>
      <c r="P2" s="9">
        <f>LOOKUP($M2,$E$13:$Q$13,E$21:Q$21)</f>
        <v>5.1101072840203272E-2</v>
      </c>
      <c r="Q2" s="9">
        <f>LOOKUP($M2,$E$13:$Q$13,E$22:Q$22)</f>
        <v>9.9866365131578941E-2</v>
      </c>
      <c r="R2" s="9">
        <f>LOOKUP($M2,$E$13:$Q$13,E$23:Q$23)</f>
        <v>-4.8549437537004136E-2</v>
      </c>
      <c r="S2" s="9">
        <f>LOOKUP($M2,$E$13:$Q$13,E$24:Q$24)</f>
        <v>0.1286757450167752</v>
      </c>
      <c r="T2" s="9">
        <f>LOOKUP($M2,$E$13:$Q$13,E$25:Q$25)</f>
        <v>0.19794750345372022</v>
      </c>
      <c r="U2" s="9" t="e">
        <f>LOOKUP($M2,$E$13:$Q$13,E$26:Q$26)</f>
        <v>#DIV/0!</v>
      </c>
      <c r="V2" s="9">
        <f>LOOKUP($M2,$E$13:$Q$13,E$27:Q$27)</f>
        <v>7.0439385150812064E-2</v>
      </c>
      <c r="W2" s="64" t="str">
        <f t="shared" ref="W2:W10" si="0">L2</f>
        <v>Madison</v>
      </c>
      <c r="X2" s="7">
        <f>H13</f>
        <v>2003</v>
      </c>
      <c r="Y2" s="8" t="s">
        <v>50</v>
      </c>
      <c r="Z2" s="8">
        <f>LOOKUP($X2,$E$13:$Q$13,$E$20:$Q$20)</f>
        <v>0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Madison</v>
      </c>
      <c r="B3" s="7">
        <f>K13</f>
        <v>2006</v>
      </c>
      <c r="C3" s="8" t="s">
        <v>51</v>
      </c>
      <c r="D3" s="48">
        <f>LOOKUP($B3,$E$13:$Q$13,$E$37:$Q$37)</f>
        <v>0</v>
      </c>
      <c r="E3" s="9" t="e">
        <f>LOOKUP($B3,$E$13:$Q$13,$E$38:$Q$38)</f>
        <v>#DIV/0!</v>
      </c>
      <c r="F3" s="9">
        <f>LOOKUP($B3,$E$13:$Q$13,$E$39:$Q$39)</f>
        <v>0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>Madison</v>
      </c>
      <c r="M3" s="7">
        <f>M2</f>
        <v>2009</v>
      </c>
      <c r="N3" s="8" t="s">
        <v>51</v>
      </c>
      <c r="O3" s="9">
        <f>LOOKUP($M3,$E$13:$Q$13,$E$37:$Q$37)</f>
        <v>0.89383418718596686</v>
      </c>
      <c r="P3" s="9">
        <f>LOOKUP($M3,$E$13:$Q$13,$E$38:$Q$38)</f>
        <v>3.3881415047334329E-2</v>
      </c>
      <c r="Q3" s="9">
        <f>LOOKUP($M3,$E$13:$Q$13,$E$39:$Q$39)</f>
        <v>6.5547238519117951E-2</v>
      </c>
      <c r="R3" s="9">
        <f>LOOKUP($M3,$E$13:$Q$13,$E$40:$Q$40)</f>
        <v>-9.4329334787350158E-2</v>
      </c>
      <c r="S3" s="9">
        <f>LOOKUP($M3,$E$13:$Q$13,$E$41:$Q$41)</f>
        <v>7.2928026172300972E-2</v>
      </c>
      <c r="T3" s="9">
        <f>LOOKUP($M3,$E$13:$Q$13,$E$42:$Q$42)</f>
        <v>6.9520174482006619E-2</v>
      </c>
      <c r="U3" s="9" t="e">
        <f>LOOKUP($M3,$E$13:$Q$13,$E$43:$Q$43)</f>
        <v>#DIV/0!</v>
      </c>
      <c r="V3" s="9">
        <f>LOOKUP($M3,$E$13:$Q$13,$E$44:$Q$44)</f>
        <v>4.4885707688755487E-2</v>
      </c>
      <c r="W3" s="64" t="str">
        <f t="shared" si="0"/>
        <v>Madison</v>
      </c>
      <c r="X3" s="7">
        <f>X2</f>
        <v>2003</v>
      </c>
      <c r="Y3" s="8" t="s">
        <v>51</v>
      </c>
      <c r="Z3" s="8">
        <f>LOOKUP($X3,$E$13:$Q$13,$E$37:$Q$37)</f>
        <v>0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Madison</v>
      </c>
      <c r="B4" s="7">
        <f>K13</f>
        <v>2006</v>
      </c>
      <c r="C4" s="8" t="s">
        <v>30</v>
      </c>
      <c r="D4" s="48">
        <f>LOOKUP($B4,$E$13:$Q$13,$E$52:$Q$52)</f>
        <v>0</v>
      </c>
      <c r="E4" s="9" t="e">
        <f>LOOKUP($B4,$E$13:$Q$13,$E$53:$Q$53)</f>
        <v>#DIV/0!</v>
      </c>
      <c r="F4" s="9">
        <f>LOOKUP($B4,$E$13:$Q$13,$E$54:$Q$54)</f>
        <v>0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0</v>
      </c>
      <c r="L4" s="64" t="str">
        <f t="shared" si="2"/>
        <v>Madison</v>
      </c>
      <c r="M4" s="7">
        <f>M3</f>
        <v>2009</v>
      </c>
      <c r="N4" s="8" t="s">
        <v>30</v>
      </c>
      <c r="O4" s="9">
        <f>LOOKUP($M4,$E$13:$Q$13,$E$52:$Q$52)</f>
        <v>1.7860252968219594</v>
      </c>
      <c r="P4" s="9">
        <f>LOOKUP($M4,$E$13:$Q$13,$E$53:$Q$53)</f>
        <v>4.0739075031856684E-2</v>
      </c>
      <c r="Q4" s="9">
        <f>LOOKUP($M4,$E$13:$Q$13,$E$54:$Q$54)</f>
        <v>7.9142403388035992E-2</v>
      </c>
      <c r="R4" s="9">
        <f>LOOKUP(M4,$E$13:$Q$13,$E$55:$Q$55)</f>
        <v>-7.5626864468273866E-2</v>
      </c>
      <c r="S4" s="9">
        <f>LOOKUP(M4,$E$13:$Q$13,$E$56:$Q$56)</f>
        <v>9.5702652584052153E-2</v>
      </c>
      <c r="T4" s="9">
        <f>LOOKUP(M4,$E$13:$Q$13,$E$57:$Q$57)</f>
        <v>0.1219866161412561</v>
      </c>
      <c r="U4" s="9" t="e">
        <f>LOOKUP(M4,$E$13:$Q$13,$E$58:$Q$58)</f>
        <v>#DIV/0!</v>
      </c>
      <c r="V4" s="9">
        <f>LOOKUP(M4,$E$13:$Q$13,$E$59:$Q$59)</f>
        <v>5.4828335261094027E-2</v>
      </c>
      <c r="W4" s="64" t="str">
        <f t="shared" si="0"/>
        <v>Madison</v>
      </c>
      <c r="X4" s="7">
        <f>X3</f>
        <v>2003</v>
      </c>
      <c r="Y4" s="8" t="s">
        <v>30</v>
      </c>
      <c r="Z4" s="8">
        <f>LOOKUP($X4,$E$13:$Q$13,$E$52:$Q$52)</f>
        <v>0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 t="str">
        <f t="shared" si="1"/>
        <v>Madison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6.5664075701250421E-2</v>
      </c>
      <c r="L5" s="64" t="str">
        <f t="shared" si="2"/>
        <v>Madison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2.3003085699638852</v>
      </c>
      <c r="P5" s="9">
        <f ca="1">LOOKUP($M5,$E$13:$Q$13,E$21:Y$21)</f>
        <v>0.15855039637599094</v>
      </c>
      <c r="Q5" s="9">
        <f>LOOKUP($M5,$E$13:$Q$13,E$22:Q$22)</f>
        <v>8.2556905295435787E-2</v>
      </c>
      <c r="R5" s="9">
        <f>LOOKUP($M5,$E$13:$Q$13,E$23:Q$23)</f>
        <v>0.16901938641069073</v>
      </c>
      <c r="S5" s="9">
        <f>LOOKUP($M5,$E$13:$Q$13,E$24:Q$24)</f>
        <v>0.23508375682288732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8.2556905295435787E-2</v>
      </c>
      <c r="W5" s="64" t="str">
        <f t="shared" si="0"/>
        <v>Madison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>Madison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1.2329450160917457E-2</v>
      </c>
      <c r="L6" s="64" t="str">
        <f t="shared" si="2"/>
        <v>Madison</v>
      </c>
      <c r="M6" s="7">
        <f>M5</f>
        <v>2010</v>
      </c>
      <c r="N6" s="8" t="str">
        <f t="shared" si="4"/>
        <v>dog</v>
      </c>
      <c r="O6" s="9">
        <f>LOOKUP($M6,$E$13:$Q$13,$E$37:$Q$37)</f>
        <v>2.3003085699638852</v>
      </c>
      <c r="P6" s="9">
        <f>LOOKUP($M6,$E$13:$Q$13,$E$38:$Q$38)</f>
        <v>0.10292604028819291</v>
      </c>
      <c r="Q6" s="9">
        <f>LOOKUP($M6,$E$13:$Q$13,$E$39:$Q$39)</f>
        <v>5.1368606443090922E-2</v>
      </c>
      <c r="R6" s="9">
        <f>LOOKUP($M6,$E$13:$Q$13,$E$40:$Q$40)</f>
        <v>0.15284005979073251</v>
      </c>
      <c r="S6" s="9">
        <f>LOOKUP($M6,$E$13:$Q$13,$E$41:$Q$41)</f>
        <v>0.14972595914299966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5.1368606443090922E-2</v>
      </c>
      <c r="W6" s="64" t="str">
        <f t="shared" si="0"/>
        <v>Madison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>Madison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>
        <f>LOOKUP($B7,$E$13:$Q$13,$E$59:$Q$59)</f>
        <v>1.472700176127896E-2</v>
      </c>
      <c r="L7" s="64" t="str">
        <f t="shared" si="2"/>
        <v>Madison</v>
      </c>
      <c r="M7" s="7">
        <f>M6</f>
        <v>2010</v>
      </c>
      <c r="N7" s="8" t="str">
        <f t="shared" si="4"/>
        <v>total</v>
      </c>
      <c r="O7" s="9">
        <f>LOOKUP($M7,$E$13:$Q$13,$E$52:$Q$52)</f>
        <v>4.6006171399277704</v>
      </c>
      <c r="P7" s="9">
        <f>LOOKUP($M7,$E$13:$Q$13,$E$53:$Q$53)</f>
        <v>0.12482168330955777</v>
      </c>
      <c r="Q7" s="9">
        <f>LOOKUP($M7,$E$13:$Q$13,$E$54:$Q$54)</f>
        <v>6.333122229259025E-2</v>
      </c>
      <c r="R7" s="9">
        <f>LOOKUP($M7,$E$13:$Q$13,$E$55:$Q$55)</f>
        <v>0.15928341203807805</v>
      </c>
      <c r="S7" s="9">
        <f>LOOKUP($M7,$E$13:$Q$13,$E$56:$Q$56)</f>
        <v>0.18371936136721384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6.333122229259025E-2</v>
      </c>
      <c r="W7" s="64" t="str">
        <f t="shared" si="0"/>
        <v>Madison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 s="8" customFormat="1">
      <c r="A8" s="43" t="str">
        <f t="shared" si="1"/>
        <v>Madison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2.6156069364161851E-2</v>
      </c>
      <c r="G8" s="9">
        <f>LOOKUP($B8,$E$13:$Q$13,E$23:Q$23)</f>
        <v>-0.13508064516129029</v>
      </c>
      <c r="H8" s="9">
        <f>LOOKUP($B8,$E$13:$Q$13,E$24:Q$24)</f>
        <v>-0.19018817204301072</v>
      </c>
      <c r="I8" s="9">
        <f>LOOKUP($B8,$E$13:$Q$13,E$25:Q$25)</f>
        <v>1.0976702508960576E-2</v>
      </c>
      <c r="J8" s="9">
        <f>LOOKUP($B8,$E$13:$Q$13,E$26:Q$26)</f>
        <v>8.96057347670252E-2</v>
      </c>
      <c r="K8" s="9">
        <f>LOOKUP($B8,$E$13:$Q$13,E$27:Q$27)</f>
        <v>6.5664075701250421E-2</v>
      </c>
      <c r="L8" s="64" t="str">
        <f t="shared" si="2"/>
        <v>Madison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7.9501698754246994E-2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Madison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</v>
      </c>
    </row>
    <row r="9" spans="1:33" s="8" customFormat="1">
      <c r="A9" s="43" t="str">
        <f t="shared" si="1"/>
        <v>Madison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1.7703722988804998E-2</v>
      </c>
      <c r="G9" s="9">
        <f>LOOKUP($B9,$E$13:$Q$13,$E$40:$Q$40)</f>
        <v>-9.5415857846796986E-2</v>
      </c>
      <c r="H9" s="9">
        <f>LOOKUP($B9,$E$13:$Q$13,$E$41:$Q$41)</f>
        <v>-0.19874570703299987</v>
      </c>
      <c r="I9" s="9">
        <f>LOOKUP($B9,$E$13:$Q$13,$E$42:$Q$42)</f>
        <v>-1.5529341496192249E-2</v>
      </c>
      <c r="J9" s="9">
        <f>LOOKUP($B9,$E$13:$Q$13,$E$43:$Q$43)</f>
        <v>-1.9262356278930703E-2</v>
      </c>
      <c r="K9" s="9">
        <f>LOOKUP($B9,$E$13:$Q$13,$E$44:$Q$44)</f>
        <v>4.3852921272276114E-2</v>
      </c>
      <c r="L9" s="64" t="str">
        <f t="shared" si="2"/>
        <v>Madison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-3.675930010292519E-3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Madison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</v>
      </c>
    </row>
    <row r="10" spans="1:33" s="8" customFormat="1">
      <c r="A10" s="43" t="str">
        <f t="shared" si="1"/>
        <v>Madison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2.1111715351149783E-2</v>
      </c>
      <c r="G10" s="9">
        <f>LOOKUP($B10,$E$13:$Q$13,$E$55:$Q$55)</f>
        <v>-0.11128035122300868</v>
      </c>
      <c r="H10" s="9">
        <f>LOOKUP($B10,$E$13:$Q$13,$E$56:$Q$56)</f>
        <v>-0.19532299973120693</v>
      </c>
      <c r="I10" s="9">
        <f>LOOKUP($B10,$E$13:$Q$13,$E$57:$Q$57)</f>
        <v>-4.9278738464296305E-3</v>
      </c>
      <c r="J10" s="9">
        <f>LOOKUP($B10,$E$13:$Q$13,$E$58:$Q$58)</f>
        <v>2.4280978406952727E-2</v>
      </c>
      <c r="K10" s="9">
        <f>LOOKUP($B10,$E$13:$Q$13,$E$59:$Q$59)</f>
        <v>5.2583874458874462E-2</v>
      </c>
      <c r="L10" s="64" t="str">
        <f t="shared" si="2"/>
        <v>Madison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2.9065620542082782E-2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Madison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>
        <f>LOOKUP($X10,$E$13:$Q$13,$E$59:$Q$59)</f>
        <v>0</v>
      </c>
    </row>
    <row r="11" spans="1:33">
      <c r="A11" s="3" t="s">
        <v>79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 s="4">
        <v>304307</v>
      </c>
      <c r="F14" s="4">
        <v>304307</v>
      </c>
      <c r="G14" s="4">
        <v>304307</v>
      </c>
      <c r="H14" s="4">
        <v>304307</v>
      </c>
      <c r="I14" s="4">
        <v>304307</v>
      </c>
      <c r="J14" s="4">
        <v>304307</v>
      </c>
      <c r="K14" s="4">
        <v>304307</v>
      </c>
      <c r="L14" s="4">
        <v>304307</v>
      </c>
      <c r="M14" s="4">
        <v>304307</v>
      </c>
      <c r="N14" s="4">
        <v>304307</v>
      </c>
      <c r="O14" s="4">
        <v>304307</v>
      </c>
      <c r="P14" s="4">
        <v>304307</v>
      </c>
    </row>
    <row r="15" spans="1:33">
      <c r="A15" s="3"/>
      <c r="D15" t="s">
        <v>37</v>
      </c>
      <c r="L15">
        <v>4464</v>
      </c>
      <c r="M15">
        <v>5067</v>
      </c>
      <c r="N15">
        <v>5313</v>
      </c>
      <c r="O15">
        <v>4415</v>
      </c>
      <c r="P15">
        <v>4064</v>
      </c>
    </row>
    <row r="16" spans="1:33">
      <c r="A16" s="3"/>
      <c r="D16" t="s">
        <v>38</v>
      </c>
      <c r="L16">
        <v>2783</v>
      </c>
      <c r="M16">
        <v>3277</v>
      </c>
      <c r="N16">
        <v>3357</v>
      </c>
      <c r="O16">
        <v>2435</v>
      </c>
      <c r="P16">
        <v>2372</v>
      </c>
    </row>
    <row r="17" spans="1:23">
      <c r="A17" s="3"/>
      <c r="D17" t="s">
        <v>56</v>
      </c>
      <c r="N17">
        <v>271.5</v>
      </c>
      <c r="O17">
        <v>700</v>
      </c>
    </row>
    <row r="18" spans="1:23">
      <c r="A18" s="43"/>
      <c r="B18" s="7"/>
      <c r="D18" s="33" t="s">
        <v>121</v>
      </c>
      <c r="E18" s="8">
        <f t="shared" ref="E18:Q20" si="6">E15/E$14*1000</f>
        <v>0</v>
      </c>
      <c r="F18" s="8">
        <f t="shared" si="6"/>
        <v>0</v>
      </c>
      <c r="G18" s="8">
        <f t="shared" si="6"/>
        <v>0</v>
      </c>
      <c r="H18" s="8">
        <f t="shared" si="6"/>
        <v>0</v>
      </c>
      <c r="I18" s="8">
        <f t="shared" si="6"/>
        <v>0</v>
      </c>
      <c r="J18" s="8">
        <f t="shared" si="6"/>
        <v>0</v>
      </c>
      <c r="K18" s="8">
        <f t="shared" si="6"/>
        <v>0</v>
      </c>
      <c r="L18" s="64">
        <f t="shared" si="6"/>
        <v>14.669396366169691</v>
      </c>
      <c r="M18" s="7">
        <f t="shared" si="6"/>
        <v>16.65094789143858</v>
      </c>
      <c r="N18" s="8">
        <f t="shared" si="6"/>
        <v>17.459342046025888</v>
      </c>
      <c r="O18" s="8">
        <f t="shared" si="6"/>
        <v>14.508374766272219</v>
      </c>
      <c r="P18" s="8">
        <f t="shared" si="6"/>
        <v>13.354934326190326</v>
      </c>
      <c r="Q18" s="8" t="e">
        <f t="shared" si="6"/>
        <v>#DIV/0!</v>
      </c>
      <c r="W18" s="62"/>
    </row>
    <row r="19" spans="1:23">
      <c r="A19" s="43"/>
      <c r="B19" s="7"/>
      <c r="D19" s="33" t="s">
        <v>43</v>
      </c>
      <c r="E19" s="8">
        <f t="shared" si="6"/>
        <v>0</v>
      </c>
      <c r="F19" s="8">
        <f t="shared" si="6"/>
        <v>0</v>
      </c>
      <c r="G19" s="8">
        <f t="shared" si="6"/>
        <v>0</v>
      </c>
      <c r="H19" s="8">
        <f t="shared" si="6"/>
        <v>0</v>
      </c>
      <c r="I19" s="8">
        <f t="shared" si="6"/>
        <v>0</v>
      </c>
      <c r="J19" s="8">
        <f t="shared" si="6"/>
        <v>0</v>
      </c>
      <c r="K19" s="8">
        <f t="shared" si="6"/>
        <v>0</v>
      </c>
      <c r="L19" s="64">
        <f t="shared" si="6"/>
        <v>9.1453696431564175</v>
      </c>
      <c r="M19" s="7">
        <f t="shared" si="6"/>
        <v>10.768730262530932</v>
      </c>
      <c r="N19" s="8">
        <f t="shared" si="6"/>
        <v>11.031622670526804</v>
      </c>
      <c r="O19" s="8">
        <f t="shared" si="6"/>
        <v>8.0017876683743712</v>
      </c>
      <c r="P19" s="8">
        <f t="shared" si="6"/>
        <v>7.794759897077622</v>
      </c>
      <c r="Q19" s="8" t="e">
        <f t="shared" si="6"/>
        <v>#DIV/0!</v>
      </c>
      <c r="W19" s="62"/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0</v>
      </c>
      <c r="N20" s="8">
        <f t="shared" si="6"/>
        <v>0.89219110963599269</v>
      </c>
      <c r="O20" s="8">
        <f t="shared" si="6"/>
        <v>2.3003085699638852</v>
      </c>
      <c r="P20" s="8">
        <f t="shared" si="6"/>
        <v>0</v>
      </c>
      <c r="Q20" s="8" t="e">
        <f t="shared" si="6"/>
        <v>#DIV/0!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7">
        <f t="shared" si="7"/>
        <v>0</v>
      </c>
      <c r="M21" s="7">
        <f t="shared" si="7"/>
        <v>0</v>
      </c>
      <c r="N21" s="8">
        <f t="shared" si="7"/>
        <v>5.1101072840203272E-2</v>
      </c>
      <c r="O21" s="8">
        <f t="shared" si="7"/>
        <v>0.15855039637599094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>
        <f t="shared" si="8"/>
        <v>0</v>
      </c>
      <c r="L22" s="130">
        <f t="shared" si="8"/>
        <v>0</v>
      </c>
      <c r="M22" s="130">
        <f t="shared" si="8"/>
        <v>2.6156069364161851E-2</v>
      </c>
      <c r="N22" s="130">
        <f t="shared" si="8"/>
        <v>9.9866365131578941E-2</v>
      </c>
      <c r="O22" s="130">
        <f t="shared" si="8"/>
        <v>8.2556905295435787E-2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>
        <f t="shared" si="9"/>
        <v>-0.13508064516129029</v>
      </c>
      <c r="N23" s="130">
        <f t="shared" si="9"/>
        <v>-4.8549437537004136E-2</v>
      </c>
      <c r="O23" s="130">
        <f t="shared" si="9"/>
        <v>0.16901938641069073</v>
      </c>
      <c r="P23" s="130">
        <f t="shared" si="9"/>
        <v>7.9501698754246994E-2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>
        <f t="shared" si="10"/>
        <v>-0.19018817204301072</v>
      </c>
      <c r="N24" s="130">
        <f t="shared" si="10"/>
        <v>0.1286757450167752</v>
      </c>
      <c r="O24" s="130">
        <f t="shared" si="10"/>
        <v>0.23508375682288732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>
        <f t="shared" si="11"/>
        <v>1.0976702508960576E-2</v>
      </c>
      <c r="N25" s="130">
        <f t="shared" si="11"/>
        <v>0.19794750345372022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>
        <f t="shared" si="12"/>
        <v>8.96057347670252E-2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>
        <f t="shared" si="13"/>
        <v>0</v>
      </c>
      <c r="K27" s="130">
        <f t="shared" si="13"/>
        <v>0</v>
      </c>
      <c r="L27" s="130">
        <f t="shared" si="13"/>
        <v>1.8290218270008086E-2</v>
      </c>
      <c r="M27" s="130">
        <f t="shared" si="13"/>
        <v>6.5664075701250421E-2</v>
      </c>
      <c r="N27" s="130">
        <f t="shared" si="13"/>
        <v>7.0439385150812064E-2</v>
      </c>
      <c r="O27" s="130">
        <f t="shared" si="13"/>
        <v>8.2556905295435787E-2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304307</v>
      </c>
      <c r="F31" s="7">
        <f t="shared" ref="F31:Q31" si="14">F14</f>
        <v>304307</v>
      </c>
      <c r="G31" s="7">
        <f t="shared" si="14"/>
        <v>304307</v>
      </c>
      <c r="H31" s="7">
        <f t="shared" si="14"/>
        <v>304307</v>
      </c>
      <c r="I31" s="7">
        <f t="shared" si="14"/>
        <v>304307</v>
      </c>
      <c r="J31" s="7">
        <f t="shared" si="14"/>
        <v>304307</v>
      </c>
      <c r="K31" s="7">
        <f t="shared" si="14"/>
        <v>304307</v>
      </c>
      <c r="L31" s="64">
        <f t="shared" si="14"/>
        <v>304307</v>
      </c>
      <c r="M31" s="7">
        <f t="shared" si="14"/>
        <v>304307</v>
      </c>
      <c r="N31" s="7">
        <f t="shared" si="14"/>
        <v>304307</v>
      </c>
      <c r="O31" s="7">
        <f t="shared" si="14"/>
        <v>304307</v>
      </c>
      <c r="P31" s="7">
        <f t="shared" si="14"/>
        <v>304307</v>
      </c>
      <c r="Q31" s="7">
        <f t="shared" si="14"/>
        <v>0</v>
      </c>
      <c r="W31" s="64"/>
    </row>
    <row r="32" spans="1:23">
      <c r="A32" s="3"/>
      <c r="D32" t="s">
        <v>40</v>
      </c>
      <c r="L32">
        <v>6697</v>
      </c>
      <c r="M32">
        <v>7336</v>
      </c>
      <c r="N32">
        <v>8028</v>
      </c>
      <c r="O32">
        <v>6801</v>
      </c>
      <c r="P32">
        <v>6826</v>
      </c>
    </row>
    <row r="33" spans="1:23">
      <c r="A33" s="3"/>
      <c r="D33" t="s">
        <v>41</v>
      </c>
      <c r="L33">
        <v>3710</v>
      </c>
      <c r="M33">
        <v>3888</v>
      </c>
      <c r="N33">
        <v>4409</v>
      </c>
      <c r="O33">
        <v>3330</v>
      </c>
      <c r="P33">
        <v>2957</v>
      </c>
    </row>
    <row r="34" spans="1:23">
      <c r="A34" s="3"/>
      <c r="D34" t="s">
        <v>42</v>
      </c>
      <c r="N34">
        <v>272</v>
      </c>
      <c r="O34">
        <v>700</v>
      </c>
    </row>
    <row r="35" spans="1:23">
      <c r="A35" s="43"/>
      <c r="B35" s="7"/>
      <c r="D35" s="33" t="s">
        <v>122</v>
      </c>
      <c r="E35" s="8">
        <f t="shared" ref="E35:Q37" si="15">E32/E$14*1000</f>
        <v>0</v>
      </c>
      <c r="F35" s="8">
        <f t="shared" si="15"/>
        <v>0</v>
      </c>
      <c r="G35" s="8">
        <f t="shared" si="15"/>
        <v>0</v>
      </c>
      <c r="H35" s="8">
        <f t="shared" si="15"/>
        <v>0</v>
      </c>
      <c r="I35" s="8">
        <f t="shared" si="15"/>
        <v>0</v>
      </c>
      <c r="J35" s="8">
        <f t="shared" si="15"/>
        <v>0</v>
      </c>
      <c r="K35" s="8">
        <f t="shared" si="15"/>
        <v>0</v>
      </c>
      <c r="L35" s="64">
        <f t="shared" si="15"/>
        <v>22.007380704354485</v>
      </c>
      <c r="M35" s="7">
        <f t="shared" si="15"/>
        <v>24.107233813221516</v>
      </c>
      <c r="N35" s="8">
        <f t="shared" si="15"/>
        <v>26.381253142385816</v>
      </c>
      <c r="O35" s="8">
        <f t="shared" si="15"/>
        <v>22.349140834749118</v>
      </c>
      <c r="P35" s="8">
        <f t="shared" si="15"/>
        <v>22.431294712247826</v>
      </c>
      <c r="Q35" s="8" t="e">
        <f t="shared" si="15"/>
        <v>#DIV/0!</v>
      </c>
      <c r="W35" s="62"/>
    </row>
    <row r="36" spans="1:23">
      <c r="A36" s="43"/>
      <c r="B36" s="7"/>
      <c r="D36" s="33" t="s">
        <v>45</v>
      </c>
      <c r="E36" s="8">
        <f t="shared" si="15"/>
        <v>0</v>
      </c>
      <c r="F36" s="8">
        <f t="shared" si="15"/>
        <v>0</v>
      </c>
      <c r="G36" s="8">
        <f t="shared" si="15"/>
        <v>0</v>
      </c>
      <c r="H36" s="8">
        <f t="shared" si="15"/>
        <v>0</v>
      </c>
      <c r="I36" s="8">
        <f t="shared" si="15"/>
        <v>0</v>
      </c>
      <c r="J36" s="8">
        <f t="shared" si="15"/>
        <v>0</v>
      </c>
      <c r="K36" s="8">
        <f t="shared" si="15"/>
        <v>0</v>
      </c>
      <c r="L36" s="64">
        <f t="shared" si="15"/>
        <v>12.191635420808591</v>
      </c>
      <c r="M36" s="7">
        <f t="shared" si="15"/>
        <v>12.776571028599408</v>
      </c>
      <c r="N36" s="8">
        <f t="shared" si="15"/>
        <v>14.488657835672528</v>
      </c>
      <c r="O36" s="8">
        <f t="shared" si="15"/>
        <v>10.942896482828196</v>
      </c>
      <c r="P36" s="8">
        <f t="shared" si="15"/>
        <v>9.7171606305474416</v>
      </c>
      <c r="Q36" s="8" t="e">
        <f t="shared" si="15"/>
        <v>#DIV/0!</v>
      </c>
      <c r="W36" s="62"/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</v>
      </c>
      <c r="N37" s="8">
        <f t="shared" si="15"/>
        <v>0.89383418718596686</v>
      </c>
      <c r="O37" s="8">
        <f t="shared" si="15"/>
        <v>2.3003085699638852</v>
      </c>
      <c r="P37" s="8">
        <f t="shared" si="15"/>
        <v>0</v>
      </c>
      <c r="Q37" s="8" t="e">
        <f t="shared" si="15"/>
        <v>#DIV/0!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7">
        <f t="shared" si="16"/>
        <v>0</v>
      </c>
      <c r="M38" s="7">
        <f t="shared" si="16"/>
        <v>0</v>
      </c>
      <c r="N38" s="8">
        <f t="shared" si="16"/>
        <v>3.3881415047334329E-2</v>
      </c>
      <c r="O38" s="8">
        <f t="shared" si="16"/>
        <v>0.10292604028819291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>
        <f t="shared" si="18"/>
        <v>0</v>
      </c>
      <c r="L39" s="130">
        <f t="shared" si="18"/>
        <v>0</v>
      </c>
      <c r="M39" s="130">
        <f t="shared" si="18"/>
        <v>1.7703722988804998E-2</v>
      </c>
      <c r="N39" s="130">
        <f t="shared" si="18"/>
        <v>6.5547238519117951E-2</v>
      </c>
      <c r="O39" s="130">
        <f t="shared" si="18"/>
        <v>5.1368606443090922E-2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>
        <f t="shared" ref="M40:Q40" si="20">(L35-M35)/L35</f>
        <v>-9.5415857846796986E-2</v>
      </c>
      <c r="N40" s="130">
        <f t="shared" si="20"/>
        <v>-9.4329334787350158E-2</v>
      </c>
      <c r="O40" s="130">
        <f t="shared" si="20"/>
        <v>0.15284005979073251</v>
      </c>
      <c r="P40" s="130">
        <f t="shared" si="20"/>
        <v>-3.675930010292519E-3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>
        <f t="shared" si="21"/>
        <v>-0.19874570703299987</v>
      </c>
      <c r="N41" s="130">
        <f t="shared" si="21"/>
        <v>7.2928026172300972E-2</v>
      </c>
      <c r="O41" s="130">
        <f t="shared" si="21"/>
        <v>0.14972595914299966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>
        <f t="shared" si="22"/>
        <v>-1.5529341496192249E-2</v>
      </c>
      <c r="N42" s="130">
        <f t="shared" si="22"/>
        <v>6.9520174482006619E-2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>
        <f t="shared" si="23"/>
        <v>-1.9262356278930703E-2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>
        <f t="shared" si="24"/>
        <v>0</v>
      </c>
      <c r="K44" s="130">
        <f t="shared" si="24"/>
        <v>0</v>
      </c>
      <c r="L44" s="130">
        <f t="shared" si="24"/>
        <v>1.2329450160917457E-2</v>
      </c>
      <c r="M44" s="130">
        <f t="shared" si="24"/>
        <v>4.3852921272276114E-2</v>
      </c>
      <c r="N44" s="130">
        <f t="shared" si="24"/>
        <v>4.4885707688755487E-2</v>
      </c>
      <c r="O44" s="130">
        <f t="shared" si="24"/>
        <v>5.1368606443090922E-2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304307</v>
      </c>
      <c r="F46" s="7">
        <f t="shared" ref="F46:Q46" si="25">F31</f>
        <v>304307</v>
      </c>
      <c r="G46" s="7">
        <f t="shared" si="25"/>
        <v>304307</v>
      </c>
      <c r="H46" s="7">
        <f t="shared" si="25"/>
        <v>304307</v>
      </c>
      <c r="I46" s="7">
        <f t="shared" si="25"/>
        <v>304307</v>
      </c>
      <c r="J46" s="7">
        <f t="shared" si="25"/>
        <v>304307</v>
      </c>
      <c r="K46" s="7">
        <f t="shared" si="25"/>
        <v>304307</v>
      </c>
      <c r="L46" s="64">
        <f t="shared" si="25"/>
        <v>304307</v>
      </c>
      <c r="M46" s="7">
        <f t="shared" si="25"/>
        <v>304307</v>
      </c>
      <c r="N46" s="7">
        <f t="shared" si="25"/>
        <v>304307</v>
      </c>
      <c r="O46" s="7">
        <f t="shared" si="25"/>
        <v>304307</v>
      </c>
      <c r="P46" s="7">
        <f t="shared" si="25"/>
        <v>304307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0</v>
      </c>
      <c r="H47" s="7">
        <f t="shared" si="26"/>
        <v>0</v>
      </c>
      <c r="I47" s="7">
        <f t="shared" si="26"/>
        <v>0</v>
      </c>
      <c r="J47" s="7">
        <f t="shared" si="26"/>
        <v>0</v>
      </c>
      <c r="K47" s="7">
        <f t="shared" si="26"/>
        <v>0</v>
      </c>
      <c r="L47" s="64">
        <f t="shared" si="26"/>
        <v>11161</v>
      </c>
      <c r="M47" s="7">
        <f t="shared" si="26"/>
        <v>12403</v>
      </c>
      <c r="N47" s="7">
        <f t="shared" si="26"/>
        <v>13341</v>
      </c>
      <c r="O47" s="7">
        <f t="shared" si="26"/>
        <v>11216</v>
      </c>
      <c r="P47" s="7">
        <f t="shared" si="26"/>
        <v>10890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 s="7">
        <f t="shared" si="26"/>
        <v>0</v>
      </c>
      <c r="I48" s="7">
        <f t="shared" si="26"/>
        <v>0</v>
      </c>
      <c r="J48" s="7">
        <f t="shared" si="26"/>
        <v>0</v>
      </c>
      <c r="K48" s="7">
        <f t="shared" si="26"/>
        <v>0</v>
      </c>
      <c r="L48" s="64">
        <f t="shared" si="26"/>
        <v>6493</v>
      </c>
      <c r="M48" s="7">
        <f t="shared" si="26"/>
        <v>7165</v>
      </c>
      <c r="N48" s="7">
        <f t="shared" si="26"/>
        <v>7766</v>
      </c>
      <c r="O48" s="7">
        <f t="shared" si="26"/>
        <v>5765</v>
      </c>
      <c r="P48" s="7">
        <f t="shared" si="26"/>
        <v>5329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0</v>
      </c>
      <c r="N49" s="7">
        <f t="shared" si="26"/>
        <v>543.5</v>
      </c>
      <c r="O49" s="7">
        <f t="shared" si="26"/>
        <v>1400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0</v>
      </c>
      <c r="F50" s="8">
        <f t="shared" si="27"/>
        <v>0</v>
      </c>
      <c r="G50" s="8">
        <f t="shared" si="27"/>
        <v>0</v>
      </c>
      <c r="H50" s="8">
        <f t="shared" si="27"/>
        <v>0</v>
      </c>
      <c r="I50" s="8">
        <f t="shared" si="27"/>
        <v>0</v>
      </c>
      <c r="J50" s="8">
        <f t="shared" si="27"/>
        <v>0</v>
      </c>
      <c r="K50" s="8">
        <f t="shared" si="27"/>
        <v>0</v>
      </c>
      <c r="L50" s="64">
        <f t="shared" si="27"/>
        <v>36.676777070524174</v>
      </c>
      <c r="M50" s="7">
        <f t="shared" si="27"/>
        <v>40.758181704660096</v>
      </c>
      <c r="N50" s="8">
        <f t="shared" si="27"/>
        <v>43.840595188411704</v>
      </c>
      <c r="O50" s="8">
        <f t="shared" si="27"/>
        <v>36.857515601021341</v>
      </c>
      <c r="P50" s="8">
        <f t="shared" si="27"/>
        <v>35.786229038438158</v>
      </c>
      <c r="Q50" s="8" t="e">
        <f t="shared" si="27"/>
        <v>#DIV/0!</v>
      </c>
      <c r="W50" s="64"/>
    </row>
    <row r="51" spans="1:23" s="7" customFormat="1">
      <c r="A51" s="43"/>
      <c r="D51" s="69" t="s">
        <v>124</v>
      </c>
      <c r="E51" s="8">
        <f t="shared" si="27"/>
        <v>0</v>
      </c>
      <c r="F51" s="8">
        <f t="shared" si="27"/>
        <v>0</v>
      </c>
      <c r="G51" s="8">
        <f t="shared" si="27"/>
        <v>0</v>
      </c>
      <c r="H51" s="8">
        <f t="shared" si="27"/>
        <v>0</v>
      </c>
      <c r="I51" s="8">
        <f t="shared" si="27"/>
        <v>0</v>
      </c>
      <c r="J51" s="8">
        <f t="shared" si="27"/>
        <v>0</v>
      </c>
      <c r="K51" s="8">
        <f t="shared" si="27"/>
        <v>0</v>
      </c>
      <c r="L51" s="64">
        <f t="shared" si="27"/>
        <v>21.337005063965009</v>
      </c>
      <c r="M51" s="7">
        <f t="shared" si="27"/>
        <v>23.54530129113034</v>
      </c>
      <c r="N51" s="8">
        <f t="shared" si="27"/>
        <v>25.520280506199331</v>
      </c>
      <c r="O51" s="8">
        <f t="shared" si="27"/>
        <v>18.944684151202569</v>
      </c>
      <c r="P51" s="8">
        <f t="shared" si="27"/>
        <v>17.511920527625062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7">
        <f t="shared" si="27"/>
        <v>0</v>
      </c>
      <c r="M52" s="7">
        <f t="shared" si="27"/>
        <v>0</v>
      </c>
      <c r="N52" s="8">
        <f t="shared" si="27"/>
        <v>1.7860252968219594</v>
      </c>
      <c r="O52" s="8">
        <f t="shared" si="27"/>
        <v>4.6006171399277704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 t="e">
        <f t="shared" si="28"/>
        <v>#DIV/0!</v>
      </c>
      <c r="I53" s="8" t="e">
        <f t="shared" si="28"/>
        <v>#DIV/0!</v>
      </c>
      <c r="J53" s="8" t="e">
        <f t="shared" si="28"/>
        <v>#DIV/0!</v>
      </c>
      <c r="K53" s="8" t="e">
        <f t="shared" si="28"/>
        <v>#DIV/0!</v>
      </c>
      <c r="L53" s="7">
        <f t="shared" si="28"/>
        <v>0</v>
      </c>
      <c r="M53" s="7">
        <f t="shared" si="28"/>
        <v>0</v>
      </c>
      <c r="N53" s="8">
        <f t="shared" si="28"/>
        <v>4.0739075031856684E-2</v>
      </c>
      <c r="O53" s="8">
        <f t="shared" si="28"/>
        <v>0.12482168330955777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 t="e">
        <f t="shared" si="30"/>
        <v>#DIV/0!</v>
      </c>
      <c r="J54" s="130" t="e">
        <f t="shared" si="30"/>
        <v>#DIV/0!</v>
      </c>
      <c r="K54" s="130">
        <f t="shared" si="30"/>
        <v>0</v>
      </c>
      <c r="L54" s="130">
        <f t="shared" si="30"/>
        <v>0</v>
      </c>
      <c r="M54" s="130">
        <f t="shared" si="30"/>
        <v>2.1111715351149783E-2</v>
      </c>
      <c r="N54" s="130">
        <f t="shared" si="30"/>
        <v>7.9142403388035992E-2</v>
      </c>
      <c r="O54" s="130">
        <f t="shared" si="30"/>
        <v>6.333122229259025E-2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 t="e">
        <f t="shared" si="31"/>
        <v>#DIV/0!</v>
      </c>
      <c r="L55" s="130" t="e">
        <f>(K50-L50)/K50</f>
        <v>#DIV/0!</v>
      </c>
      <c r="M55" s="130">
        <f t="shared" ref="M55:Q55" si="32">(L50-M50)/L50</f>
        <v>-0.11128035122300868</v>
      </c>
      <c r="N55" s="130">
        <f t="shared" si="32"/>
        <v>-7.5626864468273866E-2</v>
      </c>
      <c r="O55" s="130">
        <f t="shared" si="32"/>
        <v>0.15928341203807805</v>
      </c>
      <c r="P55" s="130">
        <f t="shared" si="32"/>
        <v>2.9065620542082782E-2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 t="e">
        <f t="shared" si="33"/>
        <v>#DIV/0!</v>
      </c>
      <c r="L56" s="130" t="e">
        <f t="shared" si="33"/>
        <v>#DIV/0!</v>
      </c>
      <c r="M56" s="130">
        <f t="shared" si="33"/>
        <v>-0.19532299973120693</v>
      </c>
      <c r="N56" s="130">
        <f t="shared" si="33"/>
        <v>9.5702652584052153E-2</v>
      </c>
      <c r="O56" s="130">
        <f t="shared" si="33"/>
        <v>0.18371936136721384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 t="e">
        <f t="shared" si="34"/>
        <v>#DIV/0!</v>
      </c>
      <c r="L57" s="130" t="e">
        <f t="shared" si="34"/>
        <v>#DIV/0!</v>
      </c>
      <c r="M57" s="130">
        <f t="shared" si="34"/>
        <v>-4.9278738464296305E-3</v>
      </c>
      <c r="N57" s="130">
        <f t="shared" si="34"/>
        <v>0.1219866161412561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 t="e">
        <f t="shared" si="35"/>
        <v>#DIV/0!</v>
      </c>
      <c r="L58" s="130" t="e">
        <f t="shared" si="35"/>
        <v>#DIV/0!</v>
      </c>
      <c r="M58" s="130">
        <f t="shared" si="35"/>
        <v>2.4280978406952727E-2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6">SUM(F49:H49)/SUM(F47:H47)</f>
        <v>#DIV/0!</v>
      </c>
      <c r="G59" s="130" t="e">
        <f t="shared" si="36"/>
        <v>#DIV/0!</v>
      </c>
      <c r="H59" s="130" t="e">
        <f t="shared" si="36"/>
        <v>#DIV/0!</v>
      </c>
      <c r="I59" s="130" t="e">
        <f t="shared" si="36"/>
        <v>#DIV/0!</v>
      </c>
      <c r="J59" s="130">
        <f t="shared" si="36"/>
        <v>0</v>
      </c>
      <c r="K59" s="130">
        <f t="shared" si="36"/>
        <v>0</v>
      </c>
      <c r="L59" s="130">
        <f t="shared" si="36"/>
        <v>1.472700176127896E-2</v>
      </c>
      <c r="M59" s="130">
        <f t="shared" si="36"/>
        <v>5.2583874458874462E-2</v>
      </c>
      <c r="N59" s="130">
        <f t="shared" si="36"/>
        <v>5.4828335261094027E-2</v>
      </c>
      <c r="O59" s="130">
        <f t="shared" si="36"/>
        <v>6.333122229259025E-2</v>
      </c>
      <c r="P59" s="130"/>
      <c r="Q59" s="130"/>
      <c r="W59" s="62"/>
    </row>
    <row r="60" spans="1:23">
      <c r="A60" s="7"/>
      <c r="B60" s="7"/>
      <c r="D60" s="33"/>
      <c r="L60" s="64"/>
      <c r="M60" s="7"/>
      <c r="W60" s="62"/>
    </row>
    <row r="61" spans="1:23">
      <c r="A61" s="7" t="s">
        <v>136</v>
      </c>
      <c r="B61" s="7"/>
      <c r="D61" s="33"/>
      <c r="L61" s="64"/>
      <c r="M61" s="7"/>
      <c r="W61" s="62"/>
    </row>
    <row r="62" spans="1:23">
      <c r="A62" s="7" t="s">
        <v>117</v>
      </c>
      <c r="B62" s="7"/>
      <c r="D62" s="33"/>
      <c r="L62" s="64"/>
      <c r="M62" s="7"/>
      <c r="W62" s="62"/>
    </row>
    <row r="63" spans="1:23">
      <c r="A63" s="7" t="s">
        <v>135</v>
      </c>
      <c r="B63" s="7"/>
      <c r="D63" s="33"/>
      <c r="L63" s="64"/>
      <c r="M63" s="7"/>
      <c r="W63" s="62"/>
    </row>
    <row r="64" spans="1:23">
      <c r="A64" s="7" t="s">
        <v>137</v>
      </c>
      <c r="B64" s="7"/>
      <c r="D64" s="33"/>
      <c r="L64" s="64"/>
      <c r="M64" s="7"/>
      <c r="W64" s="62"/>
    </row>
    <row r="65" spans="1:23">
      <c r="A65" s="7" t="s">
        <v>205</v>
      </c>
      <c r="B65" s="7"/>
      <c r="D65" s="33"/>
      <c r="L65" s="64"/>
      <c r="M65" s="7"/>
      <c r="W65" s="62"/>
    </row>
    <row r="66" spans="1:23">
      <c r="A66" s="7" t="s">
        <v>206</v>
      </c>
      <c r="B66" s="7"/>
      <c r="D66" s="33"/>
      <c r="L66" s="64"/>
      <c r="M66" s="7"/>
      <c r="W66" s="62"/>
    </row>
    <row r="67" spans="1:23">
      <c r="A67" s="7" t="s">
        <v>207</v>
      </c>
      <c r="B67" s="7"/>
      <c r="D67" s="33"/>
      <c r="L67" s="64"/>
      <c r="M67" s="7"/>
      <c r="W67" s="6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116" customFormat="1">
      <c r="A1" s="125" t="str">
        <f>A11</f>
        <v>Maricopa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Maricopa</v>
      </c>
      <c r="B2" s="7">
        <f>K13</f>
        <v>2006</v>
      </c>
      <c r="C2" s="8" t="s">
        <v>50</v>
      </c>
      <c r="D2" s="48">
        <f>LOOKUP($B2,$E$13:$Q$13,$E$20:$Q$20)</f>
        <v>2.9351995236195272</v>
      </c>
      <c r="E2" s="9">
        <f>LOOKUP($B2,$E$13:$Q$13,E$21:Q$21)</f>
        <v>0.24538600821325812</v>
      </c>
      <c r="F2" s="9">
        <f>LOOKUP($B2,$E$13:$Q$13,E$22:Q$22)</f>
        <v>0.27185429175590953</v>
      </c>
      <c r="G2" s="9">
        <f>LOOKUP($B2,$E$13:$Q$13,E$23:Q$23)</f>
        <v>1.6941340256612921E-2</v>
      </c>
      <c r="H2" s="9">
        <f>LOOKUP($B2,$E$13:$Q$13,E$24:Q$24)</f>
        <v>0.22293912199100341</v>
      </c>
      <c r="I2" s="9">
        <f>LOOKUP($B2,$E$13:$Q$13,E$25:Q$25)</f>
        <v>0.16762701106015876</v>
      </c>
      <c r="J2" s="9">
        <f>LOOKUP($B2,$E$13:$Q$13,E$26:Q$26)</f>
        <v>0.18263383913287148</v>
      </c>
      <c r="K2" s="9">
        <f>LOOKUP($B2,$E$13:$Q$13,E$27:Q$27)</f>
        <v>0.21074718454941641</v>
      </c>
      <c r="L2" s="64" t="str">
        <f>A2</f>
        <v>Maricopa</v>
      </c>
      <c r="M2" s="7">
        <f>N13</f>
        <v>2009</v>
      </c>
      <c r="N2" s="8" t="s">
        <v>50</v>
      </c>
      <c r="O2" s="9">
        <f>LOOKUP($M2,$E$13:$Q$13,$E$20:$Q$20)</f>
        <v>5.1066027056545558</v>
      </c>
      <c r="P2" s="9">
        <f>LOOKUP($M2,$E$13:$Q$13,E$21:Q$21)</f>
        <v>0.51346047467270761</v>
      </c>
      <c r="Q2" s="9">
        <f>LOOKUP($M2,$E$13:$Q$13,E$22:Q$22)</f>
        <v>0.25164276216418585</v>
      </c>
      <c r="R2" s="9">
        <f>LOOKUP($M2,$E$13:$Q$13,E$23:Q$23)</f>
        <v>1.8028970512157398E-2</v>
      </c>
      <c r="S2" s="9">
        <f>LOOKUP($M2,$E$13:$Q$13,E$24:Q$24)</f>
        <v>-2.1676151060527594E-2</v>
      </c>
      <c r="T2" s="9">
        <f>LOOKUP($M2,$E$13:$Q$13,E$25:Q$25)</f>
        <v>9.7146276489932432E-2</v>
      </c>
      <c r="U2" s="9" t="e">
        <f>LOOKUP($M2,$E$13:$Q$13,E$26:Q$26)</f>
        <v>#DIV/0!</v>
      </c>
      <c r="V2" s="9">
        <f>LOOKUP($M2,$E$13:$Q$13,E$27:Q$27)</f>
        <v>0.17347433479605676</v>
      </c>
      <c r="W2" s="64" t="str">
        <f t="shared" ref="W2:W10" si="0">L2</f>
        <v>Maricopa</v>
      </c>
      <c r="X2" s="7">
        <f>H13</f>
        <v>2003</v>
      </c>
      <c r="Y2" s="8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1.140652767973498E-2</v>
      </c>
      <c r="AC2" s="8">
        <f>LOOKUP($X2,$E$13:$Q$13,$E$23:$Q$23)</f>
        <v>0.11342651418890307</v>
      </c>
      <c r="AD2" s="8">
        <f>LOOKUP($X2,$E$13:$Q$13,$E$24:$Q$24)</f>
        <v>3.3771000988281827E-2</v>
      </c>
      <c r="AE2" s="8">
        <f>LOOKUP($X2,$E$13:$Q$13,$E$25:$Q$25)</f>
        <v>-5.929690808980072E-4</v>
      </c>
      <c r="AF2" s="8">
        <f>LOOKUP($X2,$E$13:$Q$13,$E$26:$Q$26)</f>
        <v>1.6358416866676058E-2</v>
      </c>
      <c r="AG2" s="8">
        <f>LOOKUP($X2,$E$13:$Q$13,$E$27:$Q$27)</f>
        <v>3.8913117465615821E-2</v>
      </c>
    </row>
    <row r="3" spans="1:33" s="8" customFormat="1">
      <c r="A3" s="43" t="str">
        <f t="shared" ref="A3:A10" si="1">A2</f>
        <v>Maricopa</v>
      </c>
      <c r="B3" s="7">
        <f>K13</f>
        <v>2006</v>
      </c>
      <c r="C3" s="8" t="s">
        <v>51</v>
      </c>
      <c r="D3" s="48">
        <f>LOOKUP($B3,$E$13:$Q$13,$E$37:$Q$37)</f>
        <v>1.8047652194051165</v>
      </c>
      <c r="E3" s="9">
        <f>LOOKUP($B3,$E$13:$Q$13,$E$38:$Q$38)</f>
        <v>0.11706365475463648</v>
      </c>
      <c r="F3" s="9">
        <f>LOOKUP($B3,$E$13:$Q$13,$E$39:$Q$39)</f>
        <v>0.11177330759518497</v>
      </c>
      <c r="G3" s="9">
        <f>LOOKUP($B3,$E$13:$Q$13,$E$40:$Q$40)</f>
        <v>1.6941340256612977E-2</v>
      </c>
      <c r="H3" s="9">
        <f>LOOKUP($B3,$E$13:$Q$13,$E$41:$Q$41)</f>
        <v>-3.6960122648704262E-2</v>
      </c>
      <c r="I3" s="9">
        <f>LOOKUP($B3,$E$13:$Q$13,$E$42:$Q$42)</f>
        <v>-7.9624579406574511E-2</v>
      </c>
      <c r="J3" s="9">
        <f>LOOKUP($B3,$E$13:$Q$13,$E$43:$Q$43)</f>
        <v>-2.9593237202259166E-2</v>
      </c>
      <c r="K3" s="9">
        <f>LOOKUP($B3,$E$13:$Q$13,$E$44:$Q$44)</f>
        <v>8.0462478713070995E-2</v>
      </c>
      <c r="L3" s="64" t="str">
        <f t="shared" ref="L3:L10" si="2">A3</f>
        <v>Maricopa</v>
      </c>
      <c r="M3" s="7">
        <f>M2</f>
        <v>2009</v>
      </c>
      <c r="N3" s="8" t="s">
        <v>51</v>
      </c>
      <c r="O3" s="9">
        <f>LOOKUP($M3,$E$13:$Q$13,$E$37:$Q$37)</f>
        <v>2.9458096254319686</v>
      </c>
      <c r="P3" s="9">
        <f>LOOKUP($M3,$E$13:$Q$13,$E$38:$Q$38)</f>
        <v>0.18243988707531558</v>
      </c>
      <c r="Q3" s="9">
        <f>LOOKUP($M3,$E$13:$Q$13,$E$39:$Q$39)</f>
        <v>8.9239230500619021E-2</v>
      </c>
      <c r="R3" s="9">
        <f>LOOKUP($M3,$E$13:$Q$13,$E$40:$Q$40)</f>
        <v>4.6341425675780298E-2</v>
      </c>
      <c r="S3" s="9">
        <f>LOOKUP($M3,$E$13:$Q$13,$E$41:$Q$41)</f>
        <v>4.0074888981726058E-3</v>
      </c>
      <c r="T3" s="9">
        <f>LOOKUP($M3,$E$13:$Q$13,$E$42:$Q$42)</f>
        <v>0.11984287163501245</v>
      </c>
      <c r="U3" s="9" t="e">
        <f>LOOKUP($M3,$E$13:$Q$13,$E$43:$Q$43)</f>
        <v>#DIV/0!</v>
      </c>
      <c r="V3" s="9">
        <f>LOOKUP($M3,$E$13:$Q$13,$E$44:$Q$44)</f>
        <v>6.1483093363077272E-2</v>
      </c>
      <c r="W3" s="64" t="str">
        <f t="shared" si="0"/>
        <v>Maricopa</v>
      </c>
      <c r="X3" s="7">
        <f>X2</f>
        <v>2003</v>
      </c>
      <c r="Y3" s="8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>
        <f>LOOKUP($X3,$E$13:$Q$13,$E$40:$Q$40)</f>
        <v>0.11342651418890298</v>
      </c>
      <c r="AD3" s="8">
        <f>LOOKUP($X3,$E$13:$Q$13,$E$41:$Q$41)</f>
        <v>3.3771000988281764E-2</v>
      </c>
      <c r="AE3" s="8">
        <f>LOOKUP($X3,$E$13:$Q$13,$E$42:$Q$42)</f>
        <v>-5.9296908089797532E-4</v>
      </c>
      <c r="AF3" s="8">
        <f>LOOKUP($X3,$E$13:$Q$13,$E$43:$Q$43)</f>
        <v>1.6358416866676145E-2</v>
      </c>
      <c r="AG3" s="8">
        <f>LOOKUP($X3,$E$13:$Q$13,$E$44:$Q$44)</f>
        <v>1.2934209116280923E-2</v>
      </c>
    </row>
    <row r="4" spans="1:33" s="8" customFormat="1">
      <c r="A4" s="43" t="str">
        <f t="shared" si="1"/>
        <v>Maricopa</v>
      </c>
      <c r="B4" s="7">
        <f>K13</f>
        <v>2006</v>
      </c>
      <c r="C4" s="8" t="s">
        <v>30</v>
      </c>
      <c r="D4" s="48">
        <f>LOOKUP($B4,$E$13:$Q$13,$E$52:$Q$52)</f>
        <v>4.7399647430246441</v>
      </c>
      <c r="E4" s="9">
        <f>LOOKUP($B4,$E$13:$Q$13,$E$53:$Q$53)</f>
        <v>0.17312715894629069</v>
      </c>
      <c r="F4" s="9">
        <f>LOOKUP($B4,$E$13:$Q$13,$E$54:$Q$54)</f>
        <v>0.17634317348635486</v>
      </c>
      <c r="G4" s="9">
        <f>LOOKUP($B4,$E$13:$Q$13,$E$55:$Q$55)</f>
        <v>1.6941340256612952E-2</v>
      </c>
      <c r="H4" s="9">
        <f>LOOKUP($B4,$E$13:$Q$13,$E$56:$Q$56)</f>
        <v>7.658877977198332E-2</v>
      </c>
      <c r="I4" s="9">
        <f>LOOKUP($B4,$E$13:$Q$13,$E$57:$Q$57)</f>
        <v>2.839861534409454E-2</v>
      </c>
      <c r="J4" s="9">
        <f>LOOKUP($B4,$E$13:$Q$13,$E$58:$Q$58)</f>
        <v>6.3127892538661232E-2</v>
      </c>
      <c r="K4" s="9">
        <f>LOOKUP($B4,$E$13:$Q$13,$E$59:$Q$59)</f>
        <v>0.13173531353566784</v>
      </c>
      <c r="L4" s="64" t="str">
        <f t="shared" si="2"/>
        <v>Maricopa</v>
      </c>
      <c r="M4" s="7">
        <f>M3</f>
        <v>2009</v>
      </c>
      <c r="N4" s="8" t="s">
        <v>30</v>
      </c>
      <c r="O4" s="9">
        <f>LOOKUP($M4,$E$13:$Q$13,$E$52:$Q$52)</f>
        <v>8.0524123310865239</v>
      </c>
      <c r="P4" s="9">
        <f>LOOKUP($M4,$E$13:$Q$13,$E$53:$Q$53)</f>
        <v>0.30861371326445575</v>
      </c>
      <c r="Q4" s="9">
        <f>LOOKUP($M4,$E$13:$Q$13,$E$54:$Q$54)</f>
        <v>0.15106775121028188</v>
      </c>
      <c r="R4" s="9">
        <f>LOOKUP(M4,$E$13:$Q$13,$E$55:$Q$55)</f>
        <v>3.574436774487115E-2</v>
      </c>
      <c r="S4" s="9">
        <f>LOOKUP(M4,$E$13:$Q$13,$E$56:$Q$56)</f>
        <v>-5.6056308028928489E-3</v>
      </c>
      <c r="T4" s="9">
        <f>LOOKUP(M4,$E$13:$Q$13,$E$57:$Q$57)</f>
        <v>0.1113477717859598</v>
      </c>
      <c r="U4" s="9" t="e">
        <f>LOOKUP(M4,$E$13:$Q$13,$E$58:$Q$58)</f>
        <v>#DIV/0!</v>
      </c>
      <c r="V4" s="9">
        <f>LOOKUP(M4,$E$13:$Q$13,$E$59:$Q$59)</f>
        <v>0.10410393797861495</v>
      </c>
      <c r="W4" s="64" t="str">
        <f t="shared" si="0"/>
        <v>Maricopa</v>
      </c>
      <c r="X4" s="7">
        <f>X3</f>
        <v>2003</v>
      </c>
      <c r="Y4" s="8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4.983464650928875E-3</v>
      </c>
      <c r="AC4" s="8">
        <f>LOOKUP($X4,$E$13:$Q$13,$E$55:$Q$55)</f>
        <v>0.1134265141889029</v>
      </c>
      <c r="AD4" s="8">
        <f>LOOKUP($X4,$E$13:$Q$13,$E$56:$Q$56)</f>
        <v>3.377100098828166E-2</v>
      </c>
      <c r="AE4" s="8">
        <f>LOOKUP($X4,$E$13:$Q$13,$E$57:$Q$57)</f>
        <v>-5.9296908089805317E-4</v>
      </c>
      <c r="AF4" s="8">
        <f>LOOKUP($X4,$E$13:$Q$13,$E$58:$Q$58)</f>
        <v>1.6358416866676044E-2</v>
      </c>
      <c r="AG4" s="8">
        <f>LOOKUP($X4,$E$13:$Q$13,$E$59:$Q$59)</f>
        <v>2.4284286463538935E-2</v>
      </c>
    </row>
    <row r="5" spans="1:33" s="8" customFormat="1">
      <c r="A5" s="43" t="str">
        <f t="shared" si="1"/>
        <v>Maricopa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2.8869956042741158</v>
      </c>
      <c r="E5" s="9">
        <f>LOOKUP($B5,$E$13:$Q$13,E$21:Q$21)</f>
        <v>0.30533928126125626</v>
      </c>
      <c r="F5" s="9">
        <f>LOOKUP($B5,$E$13:$Q$13,E$22:Q$22)</f>
        <v>0.18958943693060962</v>
      </c>
      <c r="G5" s="9">
        <f>LOOKUP($B5,$E$13:$Q$13,E$23:Q$23)</f>
        <v>0.20954780235409673</v>
      </c>
      <c r="H5" s="9">
        <f>LOOKUP($B5,$E$13:$Q$13,E$24:Q$24)</f>
        <v>0.15328248147763646</v>
      </c>
      <c r="I5" s="9">
        <f>LOOKUP($B5,$E$13:$Q$13,E$25:Q$25)</f>
        <v>0.16854792665120324</v>
      </c>
      <c r="J5" s="9">
        <f>LOOKUP($B5,$E$13:$Q$13,E$26:Q$26)</f>
        <v>0.13492890464055063</v>
      </c>
      <c r="K5" s="9">
        <f>LOOKUP($B5,$E$13:$Q$13,F$27:R$27)</f>
        <v>0.19500779359461251</v>
      </c>
      <c r="L5" s="64" t="str">
        <f t="shared" si="2"/>
        <v>Maricopa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-4.0434106893554304E-2</v>
      </c>
      <c r="S5" s="9">
        <f>LOOKUP($M5,$E$13:$Q$13,E$24:Q$24)</f>
        <v>8.0569898298363751E-2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Maricopa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0.25700024390135279</v>
      </c>
      <c r="AA5" s="8">
        <f>LOOKUP($X5,$E$13:$Q$13,E$21:Q$21)</f>
        <v>2.1872706004300833E-2</v>
      </c>
      <c r="AB5" s="8">
        <f>LOOKUP($X5,$E$13:$Q$13,E$22:Q$22)</f>
        <v>5.645376870652323E-2</v>
      </c>
      <c r="AC5" s="8">
        <f>LOOKUP($X5,$E$13:$Q$13,$E$23:$Q$23)</f>
        <v>-8.9846487037390968E-2</v>
      </c>
      <c r="AD5" s="8">
        <f>LOOKUP($X5,$E$13:$Q$13,$E$24:$Q$24)</f>
        <v>-0.12860691763806628</v>
      </c>
      <c r="AE5" s="8">
        <f>LOOKUP($X5,$E$13:$Q$13,$E$25:$Q$25)</f>
        <v>-0.10948680383039271</v>
      </c>
      <c r="AF5" s="8">
        <f>LOOKUP($X5,$E$13:$Q$13,$E$26:$Q$26)</f>
        <v>0.12300371765313692</v>
      </c>
      <c r="AG5" s="8">
        <f>LOOKUP($X5,$E$13:$Q$13,$E$27:$Q$27)</f>
        <v>0.11944102611429919</v>
      </c>
    </row>
    <row r="6" spans="1:33" s="8" customFormat="1">
      <c r="A6" s="43" t="str">
        <f t="shared" si="1"/>
        <v>Maricopa</v>
      </c>
      <c r="B6" s="7">
        <f>B5</f>
        <v>2007</v>
      </c>
      <c r="C6" s="8" t="str">
        <f t="shared" si="3"/>
        <v>dog</v>
      </c>
      <c r="D6" s="48">
        <f>LOOKUP($B6,$E$13:$Q$13,$E$37:$Q$37)</f>
        <v>1.7361270299024107</v>
      </c>
      <c r="E6" s="9">
        <f>LOOKUP($B6,$E$13:$Q$13,$E$38:$Q$38)</f>
        <v>0.10675795408779702</v>
      </c>
      <c r="F6" s="9">
        <f>LOOKUP($B6,$E$13:$Q$13,$E$39:$Q$39)</f>
        <v>6.3462874100265187E-2</v>
      </c>
      <c r="G6" s="9">
        <f>LOOKUP($B6,$E$13:$Q$13,$E$40:$Q$40)</f>
        <v>-5.4830362736835482E-2</v>
      </c>
      <c r="H6" s="9">
        <f>LOOKUP($B6,$E$13:$Q$13,$E$41:$Q$41)</f>
        <v>-9.8230068680127985E-2</v>
      </c>
      <c r="I6" s="9">
        <f>LOOKUP($B6,$E$13:$Q$13,$E$42:$Q$42)</f>
        <v>-4.733652157748075E-2</v>
      </c>
      <c r="J6" s="9">
        <f>LOOKUP($B6,$E$13:$Q$13,$E$43:$Q$43)</f>
        <v>-9.3828923872253042E-2</v>
      </c>
      <c r="K6" s="9">
        <f>LOOKUP($B6,$E$13:$Q$13,$E$44:$Q$44)</f>
        <v>0.10239834765156261</v>
      </c>
      <c r="L6" s="64" t="str">
        <f t="shared" si="2"/>
        <v>Maricopa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-4.4391082843884995E-2</v>
      </c>
      <c r="S6" s="9">
        <f>LOOKUP($M6,$E$13:$Q$13,$E$41:$Q$41)</f>
        <v>7.7073124426440195E-2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Maricopa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1.8764491189828959E-2</v>
      </c>
      <c r="AC6" s="8">
        <f>LOOKUP($X6,$E$13:$Q$13,$E$40:$Q$40)</f>
        <v>-8.984648703739094E-2</v>
      </c>
      <c r="AD6" s="8">
        <f>LOOKUP($X6,$E$13:$Q$13,$E$41:$Q$41)</f>
        <v>-0.12860691763806614</v>
      </c>
      <c r="AE6" s="8">
        <f>LOOKUP($X6,$E$13:$Q$13,$E$42:$Q$42)</f>
        <v>-0.1094868038303925</v>
      </c>
      <c r="AF6" s="8">
        <f>LOOKUP($X6,$E$13:$Q$13,$E$43:$Q$43)</f>
        <v>-0.17032036773614515</v>
      </c>
      <c r="AG6" s="8">
        <f>LOOKUP($X6,$E$13:$Q$13,$E$44:$Q$44)</f>
        <v>5.1536000883413514E-2</v>
      </c>
    </row>
    <row r="7" spans="1:33" s="8" customFormat="1">
      <c r="A7" s="43" t="str">
        <f t="shared" si="1"/>
        <v>Maricopa</v>
      </c>
      <c r="B7" s="7">
        <f>B6</f>
        <v>2007</v>
      </c>
      <c r="C7" s="8" t="str">
        <f t="shared" si="3"/>
        <v>total</v>
      </c>
      <c r="D7" s="48">
        <f>LOOKUP($B7,$E$13:$Q$13,$E$52:$Q$52)</f>
        <v>4.6231226341765268</v>
      </c>
      <c r="E7" s="9">
        <f>LOOKUP($B7,$E$13:$Q$13,$E$53:$Q$53)</f>
        <v>0.17976692541205713</v>
      </c>
      <c r="F7" s="9">
        <f>LOOKUP($B7,$E$13:$Q$13,$E$54:$Q$54)</f>
        <v>0.11026283785460773</v>
      </c>
      <c r="G7" s="9">
        <f>LOOKUP($B7,$E$13:$Q$13,$E$55:$Q$55)</f>
        <v>6.0675361459040962E-2</v>
      </c>
      <c r="H7" s="9">
        <f>LOOKUP($B7,$E$13:$Q$13,$E$56:$Q$56)</f>
        <v>1.1654721693283633E-2</v>
      </c>
      <c r="I7" s="9">
        <f>LOOKUP($B7,$E$13:$Q$13,$E$57:$Q$57)</f>
        <v>4.6982498779985928E-2</v>
      </c>
      <c r="J7" s="9">
        <f>LOOKUP($B7,$E$13:$Q$13,$E$58:$Q$58)</f>
        <v>6.114422957313799E-3</v>
      </c>
      <c r="K7" s="9">
        <f>LOOKUP($B7,$E$13:$Q$13,$E$59:$Q$59)</f>
        <v>0.17588323611867718</v>
      </c>
      <c r="L7" s="64" t="str">
        <f t="shared" si="2"/>
        <v>Maricopa</v>
      </c>
      <c r="M7" s="7">
        <f>M6</f>
        <v>2010</v>
      </c>
      <c r="N7" s="8" t="str">
        <f t="shared" si="4"/>
        <v>total</v>
      </c>
      <c r="O7" s="9">
        <f>LOOKUP($M7,$E$13:$Q$13,$E$52:$Q$52)</f>
        <v>0</v>
      </c>
      <c r="P7" s="9">
        <f>LOOKUP($M7,$E$13:$Q$13,$E$53:$Q$53)</f>
        <v>0</v>
      </c>
      <c r="Q7" s="9">
        <f>LOOKUP($M7,$E$13:$Q$13,$E$54:$Q$54)</f>
        <v>0</v>
      </c>
      <c r="R7" s="9">
        <f>LOOKUP($M7,$E$13:$Q$13,$E$55:$Q$55)</f>
        <v>-4.2882817755554845E-2</v>
      </c>
      <c r="S7" s="9">
        <f>LOOKUP($M7,$E$13:$Q$13,$E$56:$Q$56)</f>
        <v>7.8405976083617018E-2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</v>
      </c>
      <c r="W7" s="64" t="str">
        <f t="shared" si="0"/>
        <v>Maricopa</v>
      </c>
      <c r="X7" s="7">
        <f>X6</f>
        <v>2004</v>
      </c>
      <c r="Y7" s="8" t="str">
        <f t="shared" si="5"/>
        <v>total</v>
      </c>
      <c r="Z7" s="8">
        <f>LOOKUP($X7,$E$13:$Q$13,$E$52:$Q$52)</f>
        <v>0.25700024390135279</v>
      </c>
      <c r="AA7" s="8">
        <f>LOOKUP($X7,$E$13:$Q$13,$E$53:$Q$53)</f>
        <v>9.5560945673456264E-3</v>
      </c>
      <c r="AB7" s="8">
        <f>LOOKUP($X7,$E$13:$Q$13,$E$54:$Q$54)</f>
        <v>3.5230780274208597E-2</v>
      </c>
      <c r="AC7" s="8">
        <f>LOOKUP($X7,$E$13:$Q$13,$E$55:$Q$55)</f>
        <v>-8.984648703739094E-2</v>
      </c>
      <c r="AD7" s="8">
        <f>LOOKUP($X7,$E$13:$Q$13,$E$56:$Q$56)</f>
        <v>-0.12860691763806614</v>
      </c>
      <c r="AE7" s="8">
        <f>LOOKUP($X7,$E$13:$Q$13,$E$57:$Q$57)</f>
        <v>-0.1094868038303925</v>
      </c>
      <c r="AF7" s="8">
        <f>LOOKUP($X7,$E$13:$Q$13,$E$58:$Q$58)</f>
        <v>-4.2168290973947371E-2</v>
      </c>
      <c r="AG7" s="8">
        <f>LOOKUP($X7,$E$13:$Q$13,$E$59:$Q$59)</f>
        <v>8.1203424867292776E-2</v>
      </c>
    </row>
    <row r="8" spans="1:33" s="8" customFormat="1">
      <c r="A8" s="43" t="str">
        <f t="shared" si="1"/>
        <v>Maricopa</v>
      </c>
      <c r="B8" s="7">
        <f>M13</f>
        <v>2008</v>
      </c>
      <c r="C8" s="8" t="str">
        <f t="shared" si="3"/>
        <v>cat</v>
      </c>
      <c r="D8" s="48">
        <f>LOOKUP($B8,$E$13:$Q$13,$E$20:$Q$20)</f>
        <v>0.82575409661270527</v>
      </c>
      <c r="E8" s="9">
        <f>LOOKUP($B8,$E$13:$Q$13,E$21:Q$21)</f>
        <v>8.1531298499741334E-2</v>
      </c>
      <c r="F8" s="9">
        <f>LOOKUP($B8,$E$13:$Q$13,E$22:Q$22)</f>
        <v>0.29553136786604545</v>
      </c>
      <c r="G8" s="9">
        <f>LOOKUP($B8,$E$13:$Q$13,E$23:Q$23)</f>
        <v>-7.118118090382651E-2</v>
      </c>
      <c r="H8" s="9">
        <f>LOOKUP($B8,$E$13:$Q$13,E$24:Q$24)</f>
        <v>-5.1868886980133484E-2</v>
      </c>
      <c r="I8" s="9">
        <f>LOOKUP($B8,$E$13:$Q$13,E$25:Q$25)</f>
        <v>-9.4400265994292187E-2</v>
      </c>
      <c r="J8" s="9">
        <f>LOOKUP($B8,$E$13:$Q$13,E$26:Q$26)</f>
        <v>3.2880082267068941E-2</v>
      </c>
      <c r="K8" s="9">
        <f>LOOKUP($B8,$E$13:$Q$13,E$27:Q$27)</f>
        <v>0.19500779359461251</v>
      </c>
      <c r="L8" s="64" t="str">
        <f t="shared" si="2"/>
        <v>Maricopa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0.11630145954480695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Maricopa</v>
      </c>
      <c r="X8" s="7">
        <f>J13</f>
        <v>2005</v>
      </c>
      <c r="Y8" s="8" t="str">
        <f t="shared" si="5"/>
        <v>cat</v>
      </c>
      <c r="Z8" s="8">
        <f>LOOKUP($X8,$E$13:$Q$13,$E$20:$Q$20)</f>
        <v>1.0932334534152346</v>
      </c>
      <c r="AA8" s="8">
        <f>LOOKUP($X8,$E$13:$Q$13,E$21:Q$21)</f>
        <v>8.9847193037919215E-2</v>
      </c>
      <c r="AB8" s="8">
        <f>LOOKUP($X8,$E$13:$Q$13,E$22:Q$22)</f>
        <v>0.16695221382642642</v>
      </c>
      <c r="AC8" s="8">
        <f>LOOKUP($X8,$E$13:$Q$13,$E$23:$Q$23)</f>
        <v>-3.5565036967766556E-2</v>
      </c>
      <c r="AD8" s="8">
        <f>LOOKUP($X8,$E$13:$Q$13,$E$24:$Q$24)</f>
        <v>-1.8021177318643684E-2</v>
      </c>
      <c r="AE8" s="8">
        <f>LOOKUP($X8,$E$13:$Q$13,$E$25:$Q$25)</f>
        <v>0.19530292313840833</v>
      </c>
      <c r="AF8" s="8">
        <f>LOOKUP($X8,$E$13:$Q$13,$E$26:$Q$26)</f>
        <v>0.13802363493754297</v>
      </c>
      <c r="AG8" s="8">
        <f>LOOKUP($X8,$E$13:$Q$13,$E$27:$Q$27)</f>
        <v>0.2059125467595308</v>
      </c>
    </row>
    <row r="9" spans="1:33" s="8" customFormat="1">
      <c r="A9" s="43" t="str">
        <f t="shared" si="1"/>
        <v>Maricopa</v>
      </c>
      <c r="B9" s="7">
        <f>B8</f>
        <v>2008</v>
      </c>
      <c r="C9" s="8" t="str">
        <f t="shared" si="3"/>
        <v>dog</v>
      </c>
      <c r="D9" s="48">
        <f>LOOKUP($B9,$E$13:$Q$13,$E$37:$Q$37)</f>
        <v>0.37043664105658802</v>
      </c>
      <c r="E9" s="9">
        <f>LOOKUP($B9,$E$13:$Q$13,$E$38:$Q$38)</f>
        <v>2.1878723173807423E-2</v>
      </c>
      <c r="F9" s="9">
        <f>LOOKUP($B9,$E$13:$Q$13,$E$39:$Q$39)</f>
        <v>0.10025502324513119</v>
      </c>
      <c r="G9" s="9">
        <f>LOOKUP($B9,$E$13:$Q$13,$E$40:$Q$40)</f>
        <v>-4.1143777688280377E-2</v>
      </c>
      <c r="H9" s="9">
        <f>LOOKUP($B9,$E$13:$Q$13,$E$41:$Q$41)</f>
        <v>7.1043093032621928E-3</v>
      </c>
      <c r="I9" s="9">
        <f>LOOKUP($B9,$E$13:$Q$13,$E$42:$Q$42)</f>
        <v>-3.6971405557793109E-2</v>
      </c>
      <c r="J9" s="9">
        <f>LOOKUP($B9,$E$13:$Q$13,$E$43:$Q$43)</f>
        <v>8.3629882414808135E-2</v>
      </c>
      <c r="K9" s="9">
        <f>LOOKUP($B9,$E$13:$Q$13,$E$44:$Q$44)</f>
        <v>6.6402459175483777E-2</v>
      </c>
      <c r="L9" s="64" t="str">
        <f t="shared" si="2"/>
        <v>Maricopa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0.11630145954480692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Maricopa</v>
      </c>
      <c r="X9" s="7">
        <f>X8</f>
        <v>2005</v>
      </c>
      <c r="Y9" s="8" t="str">
        <f t="shared" si="5"/>
        <v>dog</v>
      </c>
      <c r="Z9" s="8">
        <f>LOOKUP($X9,$E$13:$Q$13,$E$37:$Q$37)</f>
        <v>0.57844703214494086</v>
      </c>
      <c r="AA9" s="8">
        <f>LOOKUP($X9,$E$13:$Q$13,$E$38:$Q$38)</f>
        <v>3.6884542099208044E-2</v>
      </c>
      <c r="AB9" s="8">
        <f>LOOKUP($X9,$E$13:$Q$13,$E$39:$Q$39)</f>
        <v>7.6631611929537283E-2</v>
      </c>
      <c r="AC9" s="8">
        <f>LOOKUP($X9,$E$13:$Q$13,$E$40:$Q$40)</f>
        <v>-3.5565036967766459E-2</v>
      </c>
      <c r="AD9" s="8">
        <f>LOOKUP($X9,$E$13:$Q$13,$E$41:$Q$41)</f>
        <v>-1.8021177318643528E-2</v>
      </c>
      <c r="AE9" s="8">
        <f>LOOKUP($X9,$E$13:$Q$13,$E$42:$Q$42)</f>
        <v>-7.3839647744805073E-2</v>
      </c>
      <c r="AF9" s="8">
        <f>LOOKUP($X9,$E$13:$Q$13,$E$43:$Q$43)</f>
        <v>-0.11802146748447864</v>
      </c>
      <c r="AG9" s="8">
        <f>LOOKUP($X9,$E$13:$Q$13,$E$44:$Q$44)</f>
        <v>8.6975857349971888E-2</v>
      </c>
    </row>
    <row r="10" spans="1:33" s="8" customFormat="1">
      <c r="A10" s="43" t="str">
        <f t="shared" si="1"/>
        <v>Maricopa</v>
      </c>
      <c r="B10" s="7">
        <f>B9</f>
        <v>2008</v>
      </c>
      <c r="C10" s="8" t="str">
        <f t="shared" si="3"/>
        <v>total</v>
      </c>
      <c r="D10" s="48">
        <f>LOOKUP($B10,$E$13:$Q$13,$E$52:$Q$52)</f>
        <v>1.1961907376692933</v>
      </c>
      <c r="E10" s="9">
        <f>LOOKUP($B10,$E$13:$Q$13,$E$53:$Q$53)</f>
        <v>4.4206062601051421E-2</v>
      </c>
      <c r="F10" s="9">
        <f>LOOKUP($B10,$E$13:$Q$13,$E$54:$Q$54)</f>
        <v>0.17400412054059916</v>
      </c>
      <c r="G10" s="9">
        <f>LOOKUP($B10,$E$13:$Q$13,$E$55:$Q$55)</f>
        <v>-5.2187111627243654E-2</v>
      </c>
      <c r="H10" s="9">
        <f>LOOKUP($B10,$E$13:$Q$13,$E$56:$Q$56)</f>
        <v>-1.4577348572825662E-2</v>
      </c>
      <c r="I10" s="9">
        <f>LOOKUP($B10,$E$13:$Q$13,$E$57:$Q$57)</f>
        <v>-5.8085284110588185E-2</v>
      </c>
      <c r="J10" s="9">
        <f>LOOKUP($B10,$E$13:$Q$13,$E$58:$Q$58)</f>
        <v>6.4971578754354872E-2</v>
      </c>
      <c r="K10" s="9">
        <f>LOOKUP($B10,$E$13:$Q$13,$E$59:$Q$59)</f>
        <v>0.11508570385390247</v>
      </c>
      <c r="L10" s="64" t="str">
        <f t="shared" si="2"/>
        <v>Maricopa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0.11630145954480688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Maricopa</v>
      </c>
      <c r="X10" s="7">
        <f>X9</f>
        <v>2005</v>
      </c>
      <c r="Y10" s="8" t="str">
        <f t="shared" si="5"/>
        <v>total</v>
      </c>
      <c r="Z10" s="8">
        <f>LOOKUP($X10,$E$13:$Q$13,$E$52:$Q$52)</f>
        <v>1.6716804855601755</v>
      </c>
      <c r="AA10" s="8">
        <f>LOOKUP($X10,$E$13:$Q$13,$E$53:$Q$53)</f>
        <v>6.0023704707077546E-2</v>
      </c>
      <c r="AB10" s="8">
        <f>LOOKUP($X10,$E$13:$Q$13,$E$54:$Q$54)</f>
        <v>0.11609230842207623</v>
      </c>
      <c r="AC10" s="8">
        <f>LOOKUP($X10,$E$13:$Q$13,$E$55:$Q$55)</f>
        <v>-3.5565036967766431E-2</v>
      </c>
      <c r="AD10" s="8">
        <f>LOOKUP($X10,$E$13:$Q$13,$E$56:$Q$56)</f>
        <v>-1.8021177318643528E-2</v>
      </c>
      <c r="AE10" s="8">
        <f>LOOKUP($X10,$E$13:$Q$13,$E$57:$Q$57)</f>
        <v>4.3747625588123597E-2</v>
      </c>
      <c r="AF10" s="8">
        <f>LOOKUP($X10,$E$13:$Q$13,$E$58:$Q$58)</f>
        <v>-6.1564238191257892E-3</v>
      </c>
      <c r="AG10" s="8">
        <f>LOOKUP($X10,$E$13:$Q$13,$E$59:$Q$59)</f>
        <v>0.13632229813483676</v>
      </c>
    </row>
    <row r="11" spans="1:33">
      <c r="A11" s="3" t="s">
        <v>84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 s="19">
        <v>3817117</v>
      </c>
      <c r="F14" s="19">
        <v>3817117</v>
      </c>
      <c r="G14" s="19">
        <v>3817117</v>
      </c>
      <c r="H14" s="19">
        <v>3817117</v>
      </c>
      <c r="I14" s="19">
        <v>3817117</v>
      </c>
      <c r="J14" s="19">
        <v>3817117</v>
      </c>
      <c r="K14" s="19">
        <v>3817117</v>
      </c>
      <c r="L14" s="19">
        <v>3817117</v>
      </c>
      <c r="M14" s="19">
        <v>3817117</v>
      </c>
      <c r="N14" s="19">
        <v>3817117</v>
      </c>
      <c r="O14" s="19">
        <v>3817117</v>
      </c>
      <c r="P14" s="19">
        <v>3817117</v>
      </c>
    </row>
    <row r="15" spans="1:33">
      <c r="A15" s="3"/>
      <c r="D15" t="s">
        <v>37</v>
      </c>
      <c r="G15" s="15">
        <v>46418</v>
      </c>
      <c r="H15" s="16">
        <v>41152.9680643795</v>
      </c>
      <c r="I15" s="16">
        <v>44850.417676125937</v>
      </c>
      <c r="J15" s="16">
        <v>46445.524438797125</v>
      </c>
      <c r="K15" s="16">
        <v>45658.675005882636</v>
      </c>
      <c r="L15" s="15">
        <v>36091</v>
      </c>
      <c r="M15" s="17">
        <v>38660</v>
      </c>
      <c r="N15" s="17">
        <v>37963</v>
      </c>
      <c r="O15" s="17">
        <v>39498</v>
      </c>
      <c r="P15" s="16">
        <v>34904.324950899216</v>
      </c>
    </row>
    <row r="16" spans="1:33">
      <c r="A16" s="3"/>
      <c r="D16" t="s">
        <v>38</v>
      </c>
      <c r="G16" s="15">
        <v>31252</v>
      </c>
      <c r="H16" s="16">
        <v>20148.762991199586</v>
      </c>
      <c r="I16" s="16">
        <v>21799.355527318934</v>
      </c>
      <c r="J16" s="16">
        <v>25355.68777824839</v>
      </c>
      <c r="K16" s="16">
        <v>25817.486695844516</v>
      </c>
      <c r="L16" s="15">
        <v>21684</v>
      </c>
      <c r="M16" s="17">
        <v>21491</v>
      </c>
      <c r="N16" s="17">
        <v>19738</v>
      </c>
      <c r="O16" s="17">
        <v>22675</v>
      </c>
      <c r="P16" s="16">
        <v>17663.973485577848</v>
      </c>
    </row>
    <row r="17" spans="1:23">
      <c r="A17" s="3"/>
      <c r="D17" t="s">
        <v>56</v>
      </c>
      <c r="G17" s="17"/>
      <c r="H17" s="17"/>
      <c r="I17" s="18">
        <v>981</v>
      </c>
      <c r="J17" s="18">
        <v>4173</v>
      </c>
      <c r="K17" s="18">
        <v>11204</v>
      </c>
      <c r="L17" s="18">
        <v>11020</v>
      </c>
      <c r="M17" s="18">
        <v>3152</v>
      </c>
      <c r="N17" s="18">
        <v>19492.5</v>
      </c>
      <c r="O17" s="17"/>
      <c r="P17" s="17"/>
    </row>
    <row r="18" spans="1:23">
      <c r="A18" s="43"/>
      <c r="B18" s="7"/>
      <c r="D18" s="33" t="s">
        <v>121</v>
      </c>
      <c r="E18" s="8">
        <f t="shared" ref="E18:Q20" si="6">E15/E$14*1000</f>
        <v>0</v>
      </c>
      <c r="F18" s="8">
        <f t="shared" si="6"/>
        <v>0</v>
      </c>
      <c r="G18" s="8">
        <f t="shared" si="6"/>
        <v>12.160486566170228</v>
      </c>
      <c r="H18" s="8">
        <f t="shared" si="6"/>
        <v>10.781164964128555</v>
      </c>
      <c r="I18" s="8">
        <f t="shared" si="6"/>
        <v>11.749814762326105</v>
      </c>
      <c r="J18" s="8">
        <f t="shared" si="6"/>
        <v>12.167697358712642</v>
      </c>
      <c r="K18" s="8">
        <f t="shared" si="6"/>
        <v>11.961560257619201</v>
      </c>
      <c r="L18" s="64">
        <f t="shared" si="6"/>
        <v>9.4550415929089944</v>
      </c>
      <c r="M18" s="7">
        <f t="shared" si="6"/>
        <v>10.128062618987054</v>
      </c>
      <c r="N18" s="8">
        <f t="shared" si="6"/>
        <v>9.9454640766840523</v>
      </c>
      <c r="O18" s="8">
        <f t="shared" si="6"/>
        <v>10.3476000342667</v>
      </c>
      <c r="P18" s="8">
        <f t="shared" si="6"/>
        <v>9.1441590474955881</v>
      </c>
      <c r="Q18" s="8" t="e">
        <f t="shared" si="6"/>
        <v>#DIV/0!</v>
      </c>
      <c r="W18" s="62"/>
    </row>
    <row r="19" spans="1:23">
      <c r="A19" s="43"/>
      <c r="B19" s="7"/>
      <c r="D19" s="33" t="s">
        <v>43</v>
      </c>
      <c r="E19" s="8">
        <f t="shared" si="6"/>
        <v>0</v>
      </c>
      <c r="F19" s="8">
        <f t="shared" si="6"/>
        <v>0</v>
      </c>
      <c r="G19" s="8">
        <f t="shared" si="6"/>
        <v>8.1873309096891713</v>
      </c>
      <c r="H19" s="8">
        <f t="shared" si="6"/>
        <v>5.2785290550956612</v>
      </c>
      <c r="I19" s="8">
        <f t="shared" si="6"/>
        <v>5.7109476935915069</v>
      </c>
      <c r="J19" s="8">
        <f t="shared" si="6"/>
        <v>6.6426278728811274</v>
      </c>
      <c r="K19" s="8">
        <f t="shared" si="6"/>
        <v>6.7636089477593995</v>
      </c>
      <c r="L19" s="64">
        <f t="shared" si="6"/>
        <v>5.6807271037277607</v>
      </c>
      <c r="M19" s="7">
        <f t="shared" si="6"/>
        <v>5.6301653839795849</v>
      </c>
      <c r="N19" s="8">
        <f t="shared" si="6"/>
        <v>5.170918261085526</v>
      </c>
      <c r="O19" s="8">
        <f t="shared" si="6"/>
        <v>5.9403471258544078</v>
      </c>
      <c r="P19" s="8">
        <f t="shared" si="6"/>
        <v>4.627569310968946</v>
      </c>
      <c r="Q19" s="8" t="e">
        <f t="shared" si="6"/>
        <v>#DIV/0!</v>
      </c>
      <c r="W19" s="62"/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0.25700024390135279</v>
      </c>
      <c r="J20" s="8">
        <f t="shared" si="6"/>
        <v>1.0932334534152346</v>
      </c>
      <c r="K20" s="8">
        <f t="shared" si="6"/>
        <v>2.9351995236195272</v>
      </c>
      <c r="L20" s="7">
        <f t="shared" si="6"/>
        <v>2.8869956042741158</v>
      </c>
      <c r="M20" s="7">
        <f t="shared" si="6"/>
        <v>0.82575409661270527</v>
      </c>
      <c r="N20" s="8">
        <f t="shared" si="6"/>
        <v>5.1066027056545558</v>
      </c>
      <c r="O20" s="8">
        <f t="shared" si="6"/>
        <v>0</v>
      </c>
      <c r="P20" s="8">
        <f t="shared" si="6"/>
        <v>0</v>
      </c>
      <c r="Q20" s="8" t="e">
        <f t="shared" si="6"/>
        <v>#DIV/0!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>
        <f t="shared" si="7"/>
        <v>0</v>
      </c>
      <c r="H21" s="8">
        <f t="shared" si="7"/>
        <v>0</v>
      </c>
      <c r="I21" s="8">
        <f t="shared" si="7"/>
        <v>2.1872706004300833E-2</v>
      </c>
      <c r="J21" s="8">
        <f t="shared" si="7"/>
        <v>8.9847193037919215E-2</v>
      </c>
      <c r="K21" s="8">
        <f t="shared" si="7"/>
        <v>0.24538600821325812</v>
      </c>
      <c r="L21" s="7">
        <f t="shared" si="7"/>
        <v>0.30533928126125626</v>
      </c>
      <c r="M21" s="7">
        <f t="shared" si="7"/>
        <v>8.1531298499741334E-2</v>
      </c>
      <c r="N21" s="8">
        <f t="shared" si="7"/>
        <v>0.51346047467270761</v>
      </c>
      <c r="O21" s="8">
        <f t="shared" si="7"/>
        <v>0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>
        <f t="shared" ref="F22:Q22" si="8">SUM(F17:G17)/SUM(F15:G15)</f>
        <v>0</v>
      </c>
      <c r="G22" s="130">
        <f t="shared" si="8"/>
        <v>0</v>
      </c>
      <c r="H22" s="130">
        <f t="shared" si="8"/>
        <v>1.140652767973498E-2</v>
      </c>
      <c r="I22" s="130">
        <f t="shared" si="8"/>
        <v>5.645376870652323E-2</v>
      </c>
      <c r="J22" s="130">
        <f t="shared" si="8"/>
        <v>0.16695221382642642</v>
      </c>
      <c r="K22" s="130">
        <f t="shared" si="8"/>
        <v>0.27185429175590953</v>
      </c>
      <c r="L22" s="130">
        <f t="shared" si="8"/>
        <v>0.18958943693060962</v>
      </c>
      <c r="M22" s="130">
        <f t="shared" si="8"/>
        <v>0.29553136786604545</v>
      </c>
      <c r="N22" s="130">
        <f t="shared" si="8"/>
        <v>0.25164276216418585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>
        <f t="shared" si="9"/>
        <v>0.11342651418890307</v>
      </c>
      <c r="I23" s="130">
        <f t="shared" si="9"/>
        <v>-8.9846487037390968E-2</v>
      </c>
      <c r="J23" s="130">
        <f t="shared" si="9"/>
        <v>-3.5565036967766556E-2</v>
      </c>
      <c r="K23" s="130">
        <f t="shared" si="9"/>
        <v>1.6941340256612921E-2</v>
      </c>
      <c r="L23" s="130">
        <f>(K18-L18)/K18</f>
        <v>0.20954780235409673</v>
      </c>
      <c r="M23" s="130">
        <f t="shared" si="9"/>
        <v>-7.118118090382651E-2</v>
      </c>
      <c r="N23" s="130">
        <f t="shared" si="9"/>
        <v>1.8028970512157398E-2</v>
      </c>
      <c r="O23" s="130">
        <f t="shared" si="9"/>
        <v>-4.0434106893554304E-2</v>
      </c>
      <c r="P23" s="130">
        <f t="shared" si="9"/>
        <v>0.11630145954480695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>
        <f t="shared" si="10"/>
        <v>3.3771000988281827E-2</v>
      </c>
      <c r="I24" s="130">
        <f t="shared" si="10"/>
        <v>-0.12860691763806628</v>
      </c>
      <c r="J24" s="130">
        <f t="shared" si="10"/>
        <v>-1.8021177318643684E-2</v>
      </c>
      <c r="K24" s="130">
        <f t="shared" si="10"/>
        <v>0.22293912199100341</v>
      </c>
      <c r="L24" s="130">
        <f t="shared" si="10"/>
        <v>0.15328248147763646</v>
      </c>
      <c r="M24" s="130">
        <f t="shared" si="10"/>
        <v>-5.1868886980133484E-2</v>
      </c>
      <c r="N24" s="130">
        <f t="shared" si="10"/>
        <v>-2.1676151060527594E-2</v>
      </c>
      <c r="O24" s="130">
        <f t="shared" si="10"/>
        <v>8.0569898298363751E-2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>
        <f t="shared" si="11"/>
        <v>-5.929690808980072E-4</v>
      </c>
      <c r="I25" s="130">
        <f t="shared" si="11"/>
        <v>-0.10948680383039271</v>
      </c>
      <c r="J25" s="130">
        <f t="shared" si="11"/>
        <v>0.19530292313840833</v>
      </c>
      <c r="K25" s="130">
        <f t="shared" si="11"/>
        <v>0.16762701106015876</v>
      </c>
      <c r="L25" s="130">
        <f t="shared" si="11"/>
        <v>0.16854792665120324</v>
      </c>
      <c r="M25" s="130">
        <f t="shared" si="11"/>
        <v>-9.4400265994292187E-2</v>
      </c>
      <c r="N25" s="130">
        <f t="shared" si="11"/>
        <v>9.7146276489932432E-2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>
        <f t="shared" si="12"/>
        <v>1.6358416866676058E-2</v>
      </c>
      <c r="I26" s="130">
        <f t="shared" si="12"/>
        <v>0.12300371765313692</v>
      </c>
      <c r="J26" s="130">
        <f t="shared" si="12"/>
        <v>0.13802363493754297</v>
      </c>
      <c r="K26" s="130">
        <f t="shared" si="12"/>
        <v>0.18263383913287148</v>
      </c>
      <c r="L26" s="130">
        <f t="shared" si="12"/>
        <v>0.13492890464055063</v>
      </c>
      <c r="M26" s="130">
        <f t="shared" si="12"/>
        <v>3.2880082267068941E-2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0</v>
      </c>
      <c r="G27" s="130">
        <f t="shared" si="13"/>
        <v>7.4081689639042105E-3</v>
      </c>
      <c r="H27" s="130">
        <f t="shared" si="13"/>
        <v>3.8913117465615821E-2</v>
      </c>
      <c r="I27" s="130">
        <f t="shared" si="13"/>
        <v>0.11944102611429919</v>
      </c>
      <c r="J27" s="130">
        <f t="shared" si="13"/>
        <v>0.2059125467595308</v>
      </c>
      <c r="K27" s="130">
        <f t="shared" si="13"/>
        <v>0.21074718454941641</v>
      </c>
      <c r="L27" s="130">
        <f t="shared" si="13"/>
        <v>0.29867185975122879</v>
      </c>
      <c r="M27" s="130">
        <f t="shared" si="13"/>
        <v>0.19500779359461251</v>
      </c>
      <c r="N27" s="130">
        <f t="shared" si="13"/>
        <v>0.17347433479605676</v>
      </c>
      <c r="O27" s="130">
        <f t="shared" si="13"/>
        <v>0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3817117</v>
      </c>
      <c r="F31" s="7">
        <f t="shared" ref="F31:Q31" si="14">F14</f>
        <v>3817117</v>
      </c>
      <c r="G31" s="7">
        <f t="shared" si="14"/>
        <v>3817117</v>
      </c>
      <c r="H31" s="7">
        <f t="shared" si="14"/>
        <v>3817117</v>
      </c>
      <c r="I31" s="7">
        <f t="shared" si="14"/>
        <v>3817117</v>
      </c>
      <c r="J31" s="7">
        <f t="shared" si="14"/>
        <v>3817117</v>
      </c>
      <c r="K31" s="7">
        <f t="shared" si="14"/>
        <v>3817117</v>
      </c>
      <c r="L31" s="64">
        <f t="shared" si="14"/>
        <v>3817117</v>
      </c>
      <c r="M31" s="7">
        <f t="shared" si="14"/>
        <v>3817117</v>
      </c>
      <c r="N31" s="7">
        <f t="shared" si="14"/>
        <v>3817117</v>
      </c>
      <c r="O31" s="7">
        <f t="shared" si="14"/>
        <v>3817117</v>
      </c>
      <c r="P31" s="7">
        <f t="shared" si="14"/>
        <v>3817117</v>
      </c>
      <c r="Q31" s="7">
        <f t="shared" si="14"/>
        <v>0</v>
      </c>
      <c r="W31" s="64"/>
    </row>
    <row r="32" spans="1:23">
      <c r="A32" s="3"/>
      <c r="D32" t="s">
        <v>40</v>
      </c>
      <c r="G32" s="7">
        <v>59827</v>
      </c>
      <c r="H32" s="7">
        <v>53041.0319356205</v>
      </c>
      <c r="I32" s="7">
        <v>57806.582323874063</v>
      </c>
      <c r="J32" s="7">
        <v>59862.475561202875</v>
      </c>
      <c r="K32" s="7">
        <v>58848.324994117364</v>
      </c>
      <c r="L32" s="7">
        <v>62075</v>
      </c>
      <c r="M32" s="7">
        <v>64629</v>
      </c>
      <c r="N32" s="7">
        <v>61634</v>
      </c>
      <c r="O32" s="7">
        <v>64370</v>
      </c>
      <c r="P32" s="7">
        <v>56883.675049100784</v>
      </c>
    </row>
    <row r="33" spans="1:23">
      <c r="A33" s="3"/>
      <c r="D33" t="s">
        <v>41</v>
      </c>
      <c r="G33" s="7">
        <v>27981</v>
      </c>
      <c r="H33" s="7">
        <v>25969.237008800414</v>
      </c>
      <c r="I33" s="7">
        <v>28096.644472681066</v>
      </c>
      <c r="J33" s="7">
        <v>32680.31222175161</v>
      </c>
      <c r="K33" s="7">
        <v>33275.51330415548</v>
      </c>
      <c r="L33" s="7">
        <v>32261</v>
      </c>
      <c r="M33" s="7">
        <v>31500</v>
      </c>
      <c r="N33" s="7">
        <v>27441</v>
      </c>
      <c r="O33" s="7">
        <v>27695</v>
      </c>
      <c r="P33" s="7">
        <v>28787.026514422152</v>
      </c>
    </row>
    <row r="34" spans="1:23">
      <c r="A34" s="3"/>
      <c r="D34" t="s">
        <v>42</v>
      </c>
      <c r="G34" s="7"/>
      <c r="H34" s="7"/>
      <c r="I34" s="7"/>
      <c r="J34" s="7">
        <v>2208</v>
      </c>
      <c r="K34" s="7">
        <v>6889</v>
      </c>
      <c r="L34" s="7">
        <v>6627</v>
      </c>
      <c r="M34" s="7">
        <v>1414</v>
      </c>
      <c r="N34" s="7">
        <v>11244.5</v>
      </c>
      <c r="O34" s="7"/>
      <c r="P34" s="7"/>
    </row>
    <row r="35" spans="1:23">
      <c r="A35" s="43"/>
      <c r="B35" s="7"/>
      <c r="D35" s="33" t="s">
        <v>122</v>
      </c>
      <c r="E35" s="8">
        <f t="shared" ref="E35:Q37" si="15">E32/E$14*1000</f>
        <v>0</v>
      </c>
      <c r="F35" s="8">
        <f t="shared" si="15"/>
        <v>0</v>
      </c>
      <c r="G35" s="8">
        <f t="shared" si="15"/>
        <v>15.673347188467107</v>
      </c>
      <c r="H35" s="8">
        <f t="shared" si="15"/>
        <v>13.89557405120684</v>
      </c>
      <c r="I35" s="8">
        <f t="shared" si="15"/>
        <v>15.144042565075701</v>
      </c>
      <c r="J35" s="8">
        <f t="shared" si="15"/>
        <v>15.682640998744047</v>
      </c>
      <c r="K35" s="8">
        <f t="shared" si="15"/>
        <v>15.416956041462015</v>
      </c>
      <c r="L35" s="64">
        <f t="shared" si="15"/>
        <v>16.262273333513225</v>
      </c>
      <c r="M35" s="7">
        <f t="shared" si="15"/>
        <v>16.931364692253343</v>
      </c>
      <c r="N35" s="8">
        <f t="shared" si="15"/>
        <v>16.146741113777754</v>
      </c>
      <c r="O35" s="8">
        <f t="shared" si="15"/>
        <v>16.863512436218226</v>
      </c>
      <c r="P35" s="8">
        <f t="shared" si="15"/>
        <v>14.902261326834044</v>
      </c>
      <c r="Q35" s="8" t="e">
        <f t="shared" si="15"/>
        <v>#DIV/0!</v>
      </c>
      <c r="W35" s="62"/>
    </row>
    <row r="36" spans="1:23">
      <c r="A36" s="43"/>
      <c r="B36" s="7"/>
      <c r="D36" s="33" t="s">
        <v>45</v>
      </c>
      <c r="E36" s="8">
        <f t="shared" si="15"/>
        <v>0</v>
      </c>
      <c r="F36" s="8">
        <f t="shared" si="15"/>
        <v>0</v>
      </c>
      <c r="G36" s="8">
        <f t="shared" si="15"/>
        <v>7.3304014521954661</v>
      </c>
      <c r="H36" s="8">
        <f t="shared" si="15"/>
        <v>6.8033641643157425</v>
      </c>
      <c r="I36" s="8">
        <f t="shared" si="15"/>
        <v>7.3606977393360138</v>
      </c>
      <c r="J36" s="8">
        <f t="shared" si="15"/>
        <v>8.5615170354358039</v>
      </c>
      <c r="K36" s="8">
        <f t="shared" si="15"/>
        <v>8.7174465189711174</v>
      </c>
      <c r="L36" s="64">
        <f t="shared" si="15"/>
        <v>8.4516665326213474</v>
      </c>
      <c r="M36" s="7">
        <f t="shared" si="15"/>
        <v>8.2523014096764644</v>
      </c>
      <c r="N36" s="8">
        <f t="shared" si="15"/>
        <v>7.1889334280295838</v>
      </c>
      <c r="O36" s="8">
        <f t="shared" si="15"/>
        <v>7.2554757949520541</v>
      </c>
      <c r="P36" s="8">
        <f t="shared" si="15"/>
        <v>7.5415625233447532</v>
      </c>
      <c r="Q36" s="8" t="e">
        <f t="shared" si="15"/>
        <v>#DIV/0!</v>
      </c>
      <c r="W36" s="62"/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0.57844703214494086</v>
      </c>
      <c r="K37" s="8">
        <f t="shared" si="15"/>
        <v>1.8047652194051165</v>
      </c>
      <c r="L37" s="7">
        <f t="shared" si="15"/>
        <v>1.7361270299024107</v>
      </c>
      <c r="M37" s="7">
        <f t="shared" si="15"/>
        <v>0.37043664105658802</v>
      </c>
      <c r="N37" s="8">
        <f t="shared" si="15"/>
        <v>2.9458096254319686</v>
      </c>
      <c r="O37" s="8">
        <f t="shared" si="15"/>
        <v>0</v>
      </c>
      <c r="P37" s="8">
        <f t="shared" si="15"/>
        <v>0</v>
      </c>
      <c r="Q37" s="8" t="e">
        <f t="shared" si="15"/>
        <v>#DIV/0!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3.6884542099208044E-2</v>
      </c>
      <c r="K38" s="8">
        <f t="shared" si="16"/>
        <v>0.11706365475463648</v>
      </c>
      <c r="L38" s="7">
        <f t="shared" si="16"/>
        <v>0.10675795408779702</v>
      </c>
      <c r="M38" s="7">
        <f t="shared" si="16"/>
        <v>2.1878723173807423E-2</v>
      </c>
      <c r="N38" s="8">
        <f t="shared" si="16"/>
        <v>0.18243988707531558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1.8764491189828959E-2</v>
      </c>
      <c r="J39" s="130">
        <f t="shared" si="18"/>
        <v>7.6631611929537283E-2</v>
      </c>
      <c r="K39" s="130">
        <f t="shared" si="18"/>
        <v>0.11177330759518497</v>
      </c>
      <c r="L39" s="130">
        <f t="shared" si="18"/>
        <v>6.3462874100265187E-2</v>
      </c>
      <c r="M39" s="130">
        <f t="shared" si="18"/>
        <v>0.10025502324513119</v>
      </c>
      <c r="N39" s="130">
        <f t="shared" si="18"/>
        <v>8.9239230500619021E-2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>
        <f t="shared" si="19"/>
        <v>0.11342651418890298</v>
      </c>
      <c r="I40" s="130">
        <f t="shared" si="19"/>
        <v>-8.984648703739094E-2</v>
      </c>
      <c r="J40" s="130">
        <f t="shared" si="19"/>
        <v>-3.5565036967766459E-2</v>
      </c>
      <c r="K40" s="130">
        <f t="shared" si="19"/>
        <v>1.6941340256612977E-2</v>
      </c>
      <c r="L40" s="130">
        <f>(K35-L35)/K35</f>
        <v>-5.4830362736835482E-2</v>
      </c>
      <c r="M40" s="130">
        <f t="shared" ref="M40:Q40" si="20">(L35-M35)/L35</f>
        <v>-4.1143777688280377E-2</v>
      </c>
      <c r="N40" s="130">
        <f t="shared" si="20"/>
        <v>4.6341425675780298E-2</v>
      </c>
      <c r="O40" s="130">
        <f t="shared" si="20"/>
        <v>-4.4391082843884995E-2</v>
      </c>
      <c r="P40" s="130">
        <f t="shared" si="20"/>
        <v>0.11630145954480692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>
        <f t="shared" si="21"/>
        <v>3.3771000988281764E-2</v>
      </c>
      <c r="I41" s="130">
        <f t="shared" si="21"/>
        <v>-0.12860691763806614</v>
      </c>
      <c r="J41" s="130">
        <f t="shared" si="21"/>
        <v>-1.8021177318643528E-2</v>
      </c>
      <c r="K41" s="130">
        <f t="shared" si="21"/>
        <v>-3.6960122648704262E-2</v>
      </c>
      <c r="L41" s="130">
        <f t="shared" si="21"/>
        <v>-9.8230068680127985E-2</v>
      </c>
      <c r="M41" s="130">
        <f t="shared" si="21"/>
        <v>7.1043093032621928E-3</v>
      </c>
      <c r="N41" s="130">
        <f t="shared" si="21"/>
        <v>4.0074888981726058E-3</v>
      </c>
      <c r="O41" s="130">
        <f t="shared" si="21"/>
        <v>7.7073124426440195E-2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>
        <f t="shared" si="22"/>
        <v>-5.9296908089797532E-4</v>
      </c>
      <c r="I42" s="130">
        <f t="shared" si="22"/>
        <v>-0.1094868038303925</v>
      </c>
      <c r="J42" s="130">
        <f t="shared" si="22"/>
        <v>-7.3839647744805073E-2</v>
      </c>
      <c r="K42" s="130">
        <f t="shared" si="22"/>
        <v>-7.9624579406574511E-2</v>
      </c>
      <c r="L42" s="130">
        <f t="shared" si="22"/>
        <v>-4.733652157748075E-2</v>
      </c>
      <c r="M42" s="130">
        <f t="shared" si="22"/>
        <v>-3.6971405557793109E-2</v>
      </c>
      <c r="N42" s="130">
        <f t="shared" si="22"/>
        <v>0.11984287163501245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>
        <f t="shared" si="23"/>
        <v>1.6358416866676145E-2</v>
      </c>
      <c r="I43" s="130">
        <f t="shared" si="23"/>
        <v>-0.17032036773614515</v>
      </c>
      <c r="J43" s="130">
        <f t="shared" si="23"/>
        <v>-0.11802146748447864</v>
      </c>
      <c r="K43" s="130">
        <f t="shared" si="23"/>
        <v>-2.9593237202259166E-2</v>
      </c>
      <c r="L43" s="130">
        <f t="shared" si="23"/>
        <v>-9.3828923872253042E-2</v>
      </c>
      <c r="M43" s="130">
        <f t="shared" si="23"/>
        <v>8.3629882414808135E-2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1.2934209116280923E-2</v>
      </c>
      <c r="I44" s="130">
        <f t="shared" si="24"/>
        <v>5.1536000883413514E-2</v>
      </c>
      <c r="J44" s="130">
        <f t="shared" si="24"/>
        <v>8.6975857349971888E-2</v>
      </c>
      <c r="K44" s="130">
        <f t="shared" si="24"/>
        <v>8.0462478713070995E-2</v>
      </c>
      <c r="L44" s="130">
        <f t="shared" si="24"/>
        <v>0.10239834765156261</v>
      </c>
      <c r="M44" s="130">
        <f t="shared" si="24"/>
        <v>6.6402459175483777E-2</v>
      </c>
      <c r="N44" s="130">
        <f t="shared" si="24"/>
        <v>6.1483093363077272E-2</v>
      </c>
      <c r="O44" s="130">
        <f t="shared" si="24"/>
        <v>0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3817117</v>
      </c>
      <c r="F46" s="7">
        <f t="shared" ref="F46:Q46" si="25">F31</f>
        <v>3817117</v>
      </c>
      <c r="G46" s="7">
        <f t="shared" si="25"/>
        <v>3817117</v>
      </c>
      <c r="H46" s="7">
        <f t="shared" si="25"/>
        <v>3817117</v>
      </c>
      <c r="I46" s="7">
        <f t="shared" si="25"/>
        <v>3817117</v>
      </c>
      <c r="J46" s="7">
        <f t="shared" si="25"/>
        <v>3817117</v>
      </c>
      <c r="K46" s="7">
        <f t="shared" si="25"/>
        <v>3817117</v>
      </c>
      <c r="L46" s="64">
        <f t="shared" si="25"/>
        <v>3817117</v>
      </c>
      <c r="M46" s="7">
        <f t="shared" si="25"/>
        <v>3817117</v>
      </c>
      <c r="N46" s="7">
        <f t="shared" si="25"/>
        <v>3817117</v>
      </c>
      <c r="O46" s="7">
        <f t="shared" si="25"/>
        <v>3817117</v>
      </c>
      <c r="P46" s="7">
        <f t="shared" si="25"/>
        <v>3817117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106245</v>
      </c>
      <c r="H47" s="7">
        <f t="shared" si="26"/>
        <v>94194</v>
      </c>
      <c r="I47" s="7">
        <f t="shared" si="26"/>
        <v>102657</v>
      </c>
      <c r="J47" s="7">
        <f t="shared" si="26"/>
        <v>106308</v>
      </c>
      <c r="K47" s="7">
        <f t="shared" si="26"/>
        <v>104507</v>
      </c>
      <c r="L47" s="64">
        <f t="shared" si="26"/>
        <v>98166</v>
      </c>
      <c r="M47" s="7">
        <f t="shared" si="26"/>
        <v>103289</v>
      </c>
      <c r="N47" s="7">
        <f t="shared" si="26"/>
        <v>99597</v>
      </c>
      <c r="O47" s="7">
        <f t="shared" si="26"/>
        <v>103868</v>
      </c>
      <c r="P47" s="7">
        <f t="shared" si="26"/>
        <v>91788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59233</v>
      </c>
      <c r="H48" s="7">
        <f t="shared" si="26"/>
        <v>46118</v>
      </c>
      <c r="I48" s="7">
        <f t="shared" si="26"/>
        <v>49896</v>
      </c>
      <c r="J48" s="7">
        <f t="shared" si="26"/>
        <v>58036</v>
      </c>
      <c r="K48" s="7">
        <f t="shared" si="26"/>
        <v>59093</v>
      </c>
      <c r="L48" s="64">
        <f t="shared" si="26"/>
        <v>53945</v>
      </c>
      <c r="M48" s="7">
        <f t="shared" si="26"/>
        <v>52991</v>
      </c>
      <c r="N48" s="7">
        <f t="shared" si="26"/>
        <v>47179</v>
      </c>
      <c r="O48" s="7">
        <f t="shared" si="26"/>
        <v>50370</v>
      </c>
      <c r="P48" s="7">
        <f t="shared" si="26"/>
        <v>46451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981</v>
      </c>
      <c r="J49" s="7">
        <f t="shared" si="26"/>
        <v>6381</v>
      </c>
      <c r="K49" s="7">
        <f t="shared" si="26"/>
        <v>18093</v>
      </c>
      <c r="L49" s="64">
        <f t="shared" si="26"/>
        <v>17647</v>
      </c>
      <c r="M49" s="7">
        <f t="shared" si="26"/>
        <v>4566</v>
      </c>
      <c r="N49" s="7">
        <f t="shared" si="26"/>
        <v>30737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0</v>
      </c>
      <c r="F50" s="8">
        <f t="shared" si="27"/>
        <v>0</v>
      </c>
      <c r="G50" s="8">
        <f t="shared" si="27"/>
        <v>27.833833754637332</v>
      </c>
      <c r="H50" s="8">
        <f t="shared" si="27"/>
        <v>24.676739015335396</v>
      </c>
      <c r="I50" s="8">
        <f t="shared" si="27"/>
        <v>26.893857327401808</v>
      </c>
      <c r="J50" s="8">
        <f t="shared" si="27"/>
        <v>27.850338357456689</v>
      </c>
      <c r="K50" s="8">
        <f t="shared" si="27"/>
        <v>27.378516299081216</v>
      </c>
      <c r="L50" s="64">
        <f t="shared" si="27"/>
        <v>25.717314926422219</v>
      </c>
      <c r="M50" s="7">
        <f t="shared" si="27"/>
        <v>27.059427311240395</v>
      </c>
      <c r="N50" s="8">
        <f t="shared" si="27"/>
        <v>26.092205190461808</v>
      </c>
      <c r="O50" s="8">
        <f t="shared" si="27"/>
        <v>27.211112470484924</v>
      </c>
      <c r="P50" s="8">
        <f t="shared" si="27"/>
        <v>24.046420374329632</v>
      </c>
      <c r="Q50" s="8" t="e">
        <f t="shared" si="27"/>
        <v>#DIV/0!</v>
      </c>
      <c r="W50" s="64"/>
    </row>
    <row r="51" spans="1:23" s="7" customFormat="1">
      <c r="A51" s="43"/>
      <c r="D51" s="69" t="s">
        <v>124</v>
      </c>
      <c r="E51" s="8">
        <f t="shared" si="27"/>
        <v>0</v>
      </c>
      <c r="F51" s="8">
        <f t="shared" si="27"/>
        <v>0</v>
      </c>
      <c r="G51" s="8">
        <f t="shared" si="27"/>
        <v>15.517732361884637</v>
      </c>
      <c r="H51" s="8">
        <f t="shared" si="27"/>
        <v>12.081893219411404</v>
      </c>
      <c r="I51" s="8">
        <f t="shared" si="27"/>
        <v>13.071645432927522</v>
      </c>
      <c r="J51" s="8">
        <f t="shared" si="27"/>
        <v>15.204144908316932</v>
      </c>
      <c r="K51" s="8">
        <f t="shared" si="27"/>
        <v>15.481055466730519</v>
      </c>
      <c r="L51" s="64">
        <f t="shared" si="27"/>
        <v>14.132393636349109</v>
      </c>
      <c r="M51" s="7">
        <f t="shared" si="27"/>
        <v>13.88246679365605</v>
      </c>
      <c r="N51" s="8">
        <f t="shared" si="27"/>
        <v>12.359851689115111</v>
      </c>
      <c r="O51" s="8">
        <f t="shared" si="27"/>
        <v>13.195822920806462</v>
      </c>
      <c r="P51" s="8">
        <f t="shared" si="27"/>
        <v>12.169131834313697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0.25700024390135279</v>
      </c>
      <c r="J52" s="8">
        <f t="shared" si="27"/>
        <v>1.6716804855601755</v>
      </c>
      <c r="K52" s="8">
        <f t="shared" si="27"/>
        <v>4.7399647430246441</v>
      </c>
      <c r="L52" s="7">
        <f t="shared" si="27"/>
        <v>4.6231226341765268</v>
      </c>
      <c r="M52" s="7">
        <f t="shared" si="27"/>
        <v>1.1961907376692933</v>
      </c>
      <c r="N52" s="8">
        <f t="shared" si="27"/>
        <v>8.0524123310865239</v>
      </c>
      <c r="O52" s="8">
        <f t="shared" si="27"/>
        <v>0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>
        <f t="shared" si="28"/>
        <v>0</v>
      </c>
      <c r="H53" s="8">
        <f t="shared" si="28"/>
        <v>0</v>
      </c>
      <c r="I53" s="8">
        <f t="shared" si="28"/>
        <v>9.5560945673456264E-3</v>
      </c>
      <c r="J53" s="8">
        <f t="shared" si="28"/>
        <v>6.0023704707077546E-2</v>
      </c>
      <c r="K53" s="8">
        <f t="shared" si="28"/>
        <v>0.17312715894629069</v>
      </c>
      <c r="L53" s="7">
        <f t="shared" si="28"/>
        <v>0.17976692541205713</v>
      </c>
      <c r="M53" s="7">
        <f t="shared" si="28"/>
        <v>4.4206062601051421E-2</v>
      </c>
      <c r="N53" s="8">
        <f t="shared" si="28"/>
        <v>0.30861371326445575</v>
      </c>
      <c r="O53" s="8">
        <f t="shared" si="28"/>
        <v>0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>
        <f t="shared" ref="F54:Q54" si="30">SUM(F49:G49)/SUM(F47:G47)</f>
        <v>0</v>
      </c>
      <c r="G54" s="130">
        <f t="shared" si="30"/>
        <v>0</v>
      </c>
      <c r="H54" s="130">
        <f t="shared" si="30"/>
        <v>4.983464650928875E-3</v>
      </c>
      <c r="I54" s="130">
        <f t="shared" si="30"/>
        <v>3.5230780274208597E-2</v>
      </c>
      <c r="J54" s="130">
        <f t="shared" si="30"/>
        <v>0.11609230842207623</v>
      </c>
      <c r="K54" s="130">
        <f t="shared" si="30"/>
        <v>0.17634317348635486</v>
      </c>
      <c r="L54" s="130">
        <f t="shared" si="30"/>
        <v>0.11026283785460773</v>
      </c>
      <c r="M54" s="130">
        <f t="shared" si="30"/>
        <v>0.17400412054059916</v>
      </c>
      <c r="N54" s="130">
        <f t="shared" si="30"/>
        <v>0.15106775121028188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>
        <f t="shared" si="31"/>
        <v>0.1134265141889029</v>
      </c>
      <c r="I55" s="130">
        <f t="shared" si="31"/>
        <v>-8.984648703739094E-2</v>
      </c>
      <c r="J55" s="130">
        <f t="shared" si="31"/>
        <v>-3.5565036967766431E-2</v>
      </c>
      <c r="K55" s="130">
        <f t="shared" si="31"/>
        <v>1.6941340256612952E-2</v>
      </c>
      <c r="L55" s="130">
        <f>(K50-L50)/K50</f>
        <v>6.0675361459040962E-2</v>
      </c>
      <c r="M55" s="130">
        <f t="shared" ref="M55:Q55" si="32">(L50-M50)/L50</f>
        <v>-5.2187111627243654E-2</v>
      </c>
      <c r="N55" s="130">
        <f t="shared" si="32"/>
        <v>3.574436774487115E-2</v>
      </c>
      <c r="O55" s="130">
        <f t="shared" si="32"/>
        <v>-4.2882817755554845E-2</v>
      </c>
      <c r="P55" s="130">
        <f t="shared" si="32"/>
        <v>0.11630145954480688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>
        <f t="shared" si="33"/>
        <v>3.377100098828166E-2</v>
      </c>
      <c r="I56" s="130">
        <f t="shared" si="33"/>
        <v>-0.12860691763806614</v>
      </c>
      <c r="J56" s="130">
        <f t="shared" si="33"/>
        <v>-1.8021177318643528E-2</v>
      </c>
      <c r="K56" s="130">
        <f t="shared" si="33"/>
        <v>7.658877977198332E-2</v>
      </c>
      <c r="L56" s="130">
        <f t="shared" si="33"/>
        <v>1.1654721693283633E-2</v>
      </c>
      <c r="M56" s="130">
        <f t="shared" si="33"/>
        <v>-1.4577348572825662E-2</v>
      </c>
      <c r="N56" s="130">
        <f t="shared" si="33"/>
        <v>-5.6056308028928489E-3</v>
      </c>
      <c r="O56" s="130">
        <f t="shared" si="33"/>
        <v>7.8405976083617018E-2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>
        <f t="shared" si="34"/>
        <v>-5.9296908089805317E-4</v>
      </c>
      <c r="I57" s="130">
        <f t="shared" si="34"/>
        <v>-0.1094868038303925</v>
      </c>
      <c r="J57" s="130">
        <f t="shared" si="34"/>
        <v>4.3747625588123597E-2</v>
      </c>
      <c r="K57" s="130">
        <f t="shared" si="34"/>
        <v>2.839861534409454E-2</v>
      </c>
      <c r="L57" s="130">
        <f t="shared" si="34"/>
        <v>4.6982498779985928E-2</v>
      </c>
      <c r="M57" s="130">
        <f t="shared" si="34"/>
        <v>-5.8085284110588185E-2</v>
      </c>
      <c r="N57" s="130">
        <f t="shared" si="34"/>
        <v>0.1113477717859598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>
        <f t="shared" si="35"/>
        <v>1.6358416866676044E-2</v>
      </c>
      <c r="I58" s="130">
        <f t="shared" si="35"/>
        <v>-4.2168290973947371E-2</v>
      </c>
      <c r="J58" s="130">
        <f t="shared" si="35"/>
        <v>-6.1564238191257892E-3</v>
      </c>
      <c r="K58" s="130">
        <f t="shared" si="35"/>
        <v>6.3127892538661232E-2</v>
      </c>
      <c r="L58" s="130">
        <f t="shared" si="35"/>
        <v>6.114422957313799E-3</v>
      </c>
      <c r="M58" s="130">
        <f t="shared" si="35"/>
        <v>6.4971578754354872E-2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0</v>
      </c>
      <c r="G59" s="130">
        <f t="shared" si="36"/>
        <v>3.2365983054873705E-3</v>
      </c>
      <c r="H59" s="130">
        <f t="shared" si="36"/>
        <v>2.4284286463538935E-2</v>
      </c>
      <c r="I59" s="130">
        <f t="shared" si="36"/>
        <v>8.1203424867292776E-2</v>
      </c>
      <c r="J59" s="130">
        <f t="shared" si="36"/>
        <v>0.13632229813483676</v>
      </c>
      <c r="K59" s="130">
        <f t="shared" si="36"/>
        <v>0.13173531353566784</v>
      </c>
      <c r="L59" s="130">
        <f t="shared" si="36"/>
        <v>0.17588323611867718</v>
      </c>
      <c r="M59" s="130">
        <f t="shared" si="36"/>
        <v>0.11508570385390247</v>
      </c>
      <c r="N59" s="130">
        <f t="shared" si="36"/>
        <v>0.10410393797861495</v>
      </c>
      <c r="O59" s="130">
        <f t="shared" si="36"/>
        <v>0</v>
      </c>
      <c r="P59" s="130"/>
      <c r="Q59" s="130"/>
      <c r="W59" s="62"/>
    </row>
    <row r="60" spans="1:23">
      <c r="A60" s="7"/>
      <c r="B60" s="7"/>
      <c r="D60" s="33"/>
      <c r="L60" s="64"/>
      <c r="M60" s="7"/>
      <c r="W60" s="62"/>
    </row>
    <row r="61" spans="1:23">
      <c r="A61" s="7" t="s">
        <v>136</v>
      </c>
      <c r="B61" s="7"/>
      <c r="D61" s="33"/>
      <c r="L61" s="64"/>
      <c r="M61" s="7"/>
      <c r="W61" s="62"/>
    </row>
    <row r="62" spans="1:23">
      <c r="A62" s="7" t="s">
        <v>117</v>
      </c>
      <c r="B62" s="7"/>
      <c r="D62" s="33"/>
      <c r="L62" s="64"/>
      <c r="M62" s="7"/>
      <c r="W62" s="62"/>
    </row>
    <row r="63" spans="1:23">
      <c r="A63" s="7" t="s">
        <v>135</v>
      </c>
      <c r="B63" s="7"/>
      <c r="D63" s="33"/>
      <c r="L63" s="64"/>
      <c r="M63" s="7"/>
      <c r="W63" s="62"/>
    </row>
    <row r="64" spans="1:23">
      <c r="A64" s="7" t="s">
        <v>137</v>
      </c>
      <c r="B64" s="7"/>
      <c r="D64" s="33"/>
      <c r="L64" s="64"/>
      <c r="M64" s="7"/>
      <c r="W64" s="62"/>
    </row>
    <row r="65" spans="1:23">
      <c r="A65" s="7" t="s">
        <v>205</v>
      </c>
      <c r="B65" s="7"/>
      <c r="D65" s="33"/>
      <c r="L65" s="64"/>
      <c r="M65" s="7"/>
      <c r="W65" s="62"/>
    </row>
    <row r="66" spans="1:23">
      <c r="A66" s="7" t="s">
        <v>206</v>
      </c>
      <c r="B66" s="7"/>
      <c r="D66" s="33"/>
      <c r="L66" s="64"/>
      <c r="M66" s="7"/>
      <c r="W66" s="62"/>
    </row>
    <row r="67" spans="1:23">
      <c r="A67" s="7" t="s">
        <v>207</v>
      </c>
      <c r="B67" s="7"/>
      <c r="D67" s="33"/>
      <c r="L67" s="64"/>
      <c r="M67" s="7"/>
      <c r="W67" s="6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3"/>
  <sheetViews>
    <sheetView zoomScaleNormal="100"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7.21875" customWidth="1"/>
    <col min="4" max="4" width="15.44140625" customWidth="1"/>
    <col min="5" max="11" width="9" customWidth="1"/>
  </cols>
  <sheetData>
    <row r="1" spans="1:34" s="30" customFormat="1">
      <c r="A1" s="46">
        <f>A8</f>
        <v>32211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  <c r="AH1" s="116"/>
    </row>
    <row r="2" spans="1:34" ht="16.8" customHeight="1">
      <c r="A2" s="3">
        <f>A1</f>
        <v>32211</v>
      </c>
      <c r="B2">
        <f>K13</f>
        <v>2006</v>
      </c>
      <c r="C2" t="s">
        <v>50</v>
      </c>
      <c r="D2" s="48" t="e">
        <f>LOOKUP($B2,$E$13:$Q$13,$E$20:$Q$20)</f>
        <v>#DIV/0!</v>
      </c>
      <c r="E2" s="9" t="e">
        <f>LOOKUP($B2,$E$13:$Q$13,E$21:Q$21)</f>
        <v>#DIV/0!</v>
      </c>
      <c r="F2" s="9">
        <f>LOOKUP($B2,$E$13:$Q$13,E$22:Q$22)</f>
        <v>0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0.78237885462555068</v>
      </c>
      <c r="L2" s="62">
        <f>A2</f>
        <v>32211</v>
      </c>
      <c r="M2">
        <f>N13</f>
        <v>2009</v>
      </c>
      <c r="N2" t="s">
        <v>50</v>
      </c>
      <c r="O2" s="9">
        <f>LOOKUP($M2,$E$13:$Q$13,$E$20:$Q$20)</f>
        <v>48.733912315580206</v>
      </c>
      <c r="P2" s="9">
        <f>LOOKUP($M2,$E$13:$Q$13,E$21:Q$21)</f>
        <v>4.478365384615385</v>
      </c>
      <c r="Q2" s="9">
        <f>LOOKUP($M2,$E$13:$Q$13,E$22:Q$22)</f>
        <v>4.478365384615385</v>
      </c>
      <c r="R2" s="9">
        <f>LOOKUP($M2,$E$13:$Q$13,E$23:Q$23)</f>
        <v>0.21804511278195488</v>
      </c>
      <c r="S2" s="9" t="e">
        <f>LOOKUP($M2,$E$13:$Q$13,E$24:Q$24)</f>
        <v>#DIV/0!</v>
      </c>
      <c r="T2" s="9" t="e">
        <f>LOOKUP($M2,$E$13:$Q$13,E$25:Q$25)</f>
        <v>#DIV/0!</v>
      </c>
      <c r="U2" s="9" t="e">
        <f>LOOKUP($M2,$E$13:$Q$13,E$26:Q$26)</f>
        <v>#DIV/0!</v>
      </c>
      <c r="V2" s="9">
        <f>LOOKUP($M2,$E$13:$Q$13,E$27:Q$27)</f>
        <v>4.478365384615385</v>
      </c>
      <c r="W2" s="62">
        <f t="shared" ref="W2:W10" si="0">L2</f>
        <v>32211</v>
      </c>
      <c r="X2">
        <f>H13</f>
        <v>2003</v>
      </c>
      <c r="Y2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4">
      <c r="A3" s="3">
        <f t="shared" ref="A3:A7" si="1">A2</f>
        <v>32211</v>
      </c>
      <c r="B3">
        <f>K13</f>
        <v>2006</v>
      </c>
      <c r="C3" t="s">
        <v>51</v>
      </c>
      <c r="D3" s="48" t="e">
        <f>LOOKUP($B3,$E$13:$Q$13,$E$37:$Q$37)</f>
        <v>#DIV/0!</v>
      </c>
      <c r="E3" s="9" t="e">
        <f>LOOKUP($B3,$E$13:$Q$13,$E$38:$Q$38)</f>
        <v>#DIV/0!</v>
      </c>
      <c r="F3" s="9">
        <f>LOOKUP($B3,$E$13:$Q$13,$E$39:$Q$39)</f>
        <v>0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0.8485804416403786</v>
      </c>
      <c r="L3" s="62">
        <f t="shared" ref="L3:L10" si="2">A3</f>
        <v>32211</v>
      </c>
      <c r="M3">
        <f>M2</f>
        <v>2009</v>
      </c>
      <c r="N3" t="s">
        <v>51</v>
      </c>
      <c r="O3" s="9">
        <f>LOOKUP($M3,$E$13:$Q$13,$E$37:$Q$37)</f>
        <v>6.9320916605629384</v>
      </c>
      <c r="P3" s="9">
        <f>LOOKUP($M3,$E$13:$Q$13,$E$38:$Q$38)</f>
        <v>0.70855614973262027</v>
      </c>
      <c r="Q3" s="9">
        <f>LOOKUP($M3,$E$13:$Q$13,$E$39:$Q$39)</f>
        <v>0.70855614973262027</v>
      </c>
      <c r="R3" s="9">
        <f>LOOKUP($M3,$E$13:$Q$13,$E$40:$Q$40)</f>
        <v>0.24596774193548387</v>
      </c>
      <c r="S3" s="9" t="e">
        <f>LOOKUP($M3,$E$13:$Q$13,$E$41:$Q$41)</f>
        <v>#DIV/0!</v>
      </c>
      <c r="T3" s="9" t="e">
        <f>LOOKUP($M3,$E$13:$Q$13,$E$42:$Q$42)</f>
        <v>#DIV/0!</v>
      </c>
      <c r="U3" s="9" t="e">
        <f>LOOKUP($M3,$E$13:$Q$13,$E$43:$Q$43)</f>
        <v>#DIV/0!</v>
      </c>
      <c r="V3" s="9">
        <f>LOOKUP($M3,$E$13:$Q$13,$E$44:$Q$44)</f>
        <v>0.70855614973262027</v>
      </c>
      <c r="W3" s="62">
        <f t="shared" si="0"/>
        <v>32211</v>
      </c>
      <c r="X3">
        <f>X2</f>
        <v>2003</v>
      </c>
      <c r="Y3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4">
      <c r="A4" s="3">
        <f t="shared" si="1"/>
        <v>32211</v>
      </c>
      <c r="B4">
        <f>K13</f>
        <v>2006</v>
      </c>
      <c r="C4" t="s">
        <v>30</v>
      </c>
      <c r="D4" s="48" t="e">
        <f>LOOKUP($B4,$E$13:$Q$13,$E$52:$Q$52)</f>
        <v>#DIV/0!</v>
      </c>
      <c r="E4" s="9" t="e">
        <f>LOOKUP($B4,$E$13:$Q$13,$E$53:$Q$53)</f>
        <v>#DIV/0!</v>
      </c>
      <c r="F4" s="9">
        <f>LOOKUP($B4,$E$13:$Q$13,$E$54:$Q$54)</f>
        <v>0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0.65779670037253857</v>
      </c>
      <c r="L4" s="62">
        <f t="shared" si="2"/>
        <v>32211</v>
      </c>
      <c r="M4">
        <f>M3</f>
        <v>2009</v>
      </c>
      <c r="N4" t="s">
        <v>30</v>
      </c>
      <c r="O4" s="9">
        <f>LOOKUP($M4,$E$13:$Q$13,$E$51:$Q$51)</f>
        <v>0</v>
      </c>
      <c r="P4" s="9">
        <f>LOOKUP($M4,$E$13:$Q$13,$E$52:$Q$52)</f>
        <v>0</v>
      </c>
      <c r="Q4" s="9">
        <f>LOOKUP($M4,$E$13:$Q$13,$E$53:$Q$53)</f>
        <v>0</v>
      </c>
      <c r="R4" s="9">
        <f>LOOKUP(M4,$E$13:$Q$13,$E$54:$Q$54)</f>
        <v>0</v>
      </c>
      <c r="S4" s="9">
        <f>LOOKUP(M4,$E$13:$Q$13,$E$55:$Q$55)</f>
        <v>6.5244667503136927E-2</v>
      </c>
      <c r="T4" s="9" t="e">
        <f>LOOKUP(M4,$E$13:$Q$13,$E$56:$Q$56)</f>
        <v>#DIV/0!</v>
      </c>
      <c r="U4" s="9" t="e">
        <f>LOOKUP(M4,$E$13:$Q$13,$E$57:$Q$57)</f>
        <v>#DIV/0!</v>
      </c>
      <c r="V4" s="9" t="e">
        <f>LOOKUP(M4,$E$13:$Q$13,$E$58:$Q$58)</f>
        <v>#DIV/0!</v>
      </c>
      <c r="W4" s="62">
        <f t="shared" si="0"/>
        <v>32211</v>
      </c>
      <c r="X4">
        <f>X3</f>
        <v>2003</v>
      </c>
      <c r="Y4" t="s">
        <v>30</v>
      </c>
      <c r="Z4" s="8" t="e">
        <f>LOOKUP($X4,$E$13:$Q$13,$E$51:$Q$51)</f>
        <v>#DIV/0!</v>
      </c>
      <c r="AA4" s="8" t="e">
        <f>LOOKUP(X4,$E$13:$Q$13,$E$52:$Q$52)</f>
        <v>#DIV/0!</v>
      </c>
      <c r="AB4" s="8" t="e">
        <f>LOOKUP($X4,$E$13:$Q$13,$E$53:$Q$53)</f>
        <v>#DIV/0!</v>
      </c>
      <c r="AC4" s="8" t="e">
        <f>LOOKUP($X4,$E$13:$Q$13,$E$54:$Q$54)</f>
        <v>#DIV/0!</v>
      </c>
      <c r="AD4" s="8" t="e">
        <f>LOOKUP($X4,$E$13:$Q$13,$E$55:$Q$55)</f>
        <v>#DIV/0!</v>
      </c>
      <c r="AE4" s="8" t="e">
        <f>LOOKUP($X4,$E$13:$Q$13,$E$56:$Q$56)</f>
        <v>#DIV/0!</v>
      </c>
      <c r="AF4" s="8" t="e">
        <f>LOOKUP($X4,$E$13:$Q$13,$E$57:$Q$57)</f>
        <v>#DIV/0!</v>
      </c>
      <c r="AG4" s="8" t="e">
        <f>LOOKUP($X4,$E$13:$Q$13,$E$58:$Q$58)</f>
        <v>#DIV/0!</v>
      </c>
    </row>
    <row r="5" spans="1:34">
      <c r="A5" s="3">
        <f t="shared" si="1"/>
        <v>32211</v>
      </c>
      <c r="B5">
        <f>L13</f>
        <v>2007</v>
      </c>
      <c r="C5" t="str">
        <f t="shared" ref="C5:C7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0.78237885462555068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2.9018987341772151</v>
      </c>
      <c r="L5" s="62">
        <f t="shared" si="2"/>
        <v>32211</v>
      </c>
      <c r="M5">
        <f>O13</f>
        <v>2010</v>
      </c>
      <c r="N5" t="str">
        <f t="shared" ref="N5:N10" si="4">N2</f>
        <v>cat</v>
      </c>
      <c r="O5" s="9" t="e">
        <f>LOOKUP($M5,$E$13:$Q$13,$E$20:$Q$20)</f>
        <v>#DIV/0!</v>
      </c>
      <c r="P5" s="9" t="e">
        <f ca="1">LOOKUP($M5,$E$13:$Q$13,E$21:Y$21)</f>
        <v>#DIV/0!</v>
      </c>
      <c r="Q5" s="9" t="e">
        <f>LOOKUP($M5,$E$13:$Q$13,E$22:Q$22)</f>
        <v>#DIV/0!</v>
      </c>
      <c r="R5" s="9" t="e">
        <f>LOOKUP($M5,$E$13:$Q$13,E$23:Q$23)</f>
        <v>#DIV/0!</v>
      </c>
      <c r="S5" s="9" t="e">
        <f>LOOKUP($M5,$E$13:$Q$13,E$24:Q$24)</f>
        <v>#DIV/0!</v>
      </c>
      <c r="T5" s="9" t="e">
        <f>LOOKUP($M5,$E$13:$Q$13,E$25:Q$25)</f>
        <v>#DIV/0!</v>
      </c>
      <c r="U5" s="9">
        <f>LOOKUP($M5,$E$13:$Q$13,E$26:Q$26)</f>
        <v>0</v>
      </c>
      <c r="V5" s="9" t="e">
        <f>LOOKUP($M5,$E$13:$Q$13,E$27:Q$27)</f>
        <v>#DIV/0!</v>
      </c>
      <c r="W5" s="62">
        <f t="shared" si="0"/>
        <v>32211</v>
      </c>
      <c r="X5">
        <f>I13</f>
        <v>2004</v>
      </c>
      <c r="Y5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4">
      <c r="A6" s="3">
        <f t="shared" si="1"/>
        <v>32211</v>
      </c>
      <c r="B6">
        <f>B5</f>
        <v>2007</v>
      </c>
      <c r="C6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0.8485804416403786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0.8090566037735849</v>
      </c>
      <c r="L6" s="62">
        <f t="shared" si="2"/>
        <v>32211</v>
      </c>
      <c r="M6">
        <f>M5</f>
        <v>2010</v>
      </c>
      <c r="N6" t="str">
        <f t="shared" si="4"/>
        <v>dog</v>
      </c>
      <c r="O6" s="9" t="e">
        <f>LOOKUP($M6,$E$13:$Q$13,$E$37:$Q$37)</f>
        <v>#DIV/0!</v>
      </c>
      <c r="P6" s="9" t="e">
        <f>LOOKUP($M6,$E$13:$Q$13,$E$38:$Q$38)</f>
        <v>#DIV/0!</v>
      </c>
      <c r="Q6" s="9" t="e">
        <f>LOOKUP($M6,$E$13:$Q$13,$E$39:$Q$39)</f>
        <v>#DIV/0!</v>
      </c>
      <c r="R6" s="9" t="e">
        <f>LOOKUP($M6,$E$13:$Q$13,$E$40:$Q$40)</f>
        <v>#DIV/0!</v>
      </c>
      <c r="S6" s="9" t="e">
        <f>LOOKUP($M6,$E$13:$Q$13,$E$41:$Q$41)</f>
        <v>#DIV/0!</v>
      </c>
      <c r="T6" s="9" t="e">
        <f>LOOKUP($M6,$E$13:$Q$13,$E$42:$Q$42)</f>
        <v>#DIV/0!</v>
      </c>
      <c r="U6" s="9">
        <f>LOOKUP($M6,$E$13:$Q$13,$E$43:$Q$43)</f>
        <v>0</v>
      </c>
      <c r="V6" s="9" t="e">
        <f>LOOKUP($M6,$E$13:$Q$13,$E$44:$Q$44)</f>
        <v>#DIV/0!</v>
      </c>
      <c r="W6" s="62">
        <f t="shared" si="0"/>
        <v>32211</v>
      </c>
      <c r="X6">
        <f>X5</f>
        <v>2004</v>
      </c>
      <c r="Y6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4">
      <c r="A7" s="3">
        <f t="shared" si="1"/>
        <v>32211</v>
      </c>
      <c r="B7">
        <f>B6</f>
        <v>2007</v>
      </c>
      <c r="C7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0.65779670037253857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>
        <f>LOOKUP($B7,$E$13:$Q$13,$E$59:$Q$59)</f>
        <v>0.47103658536585363</v>
      </c>
      <c r="L7" s="62">
        <f t="shared" si="2"/>
        <v>32211</v>
      </c>
      <c r="M7">
        <f>M6</f>
        <v>2010</v>
      </c>
      <c r="N7" t="str">
        <f t="shared" si="4"/>
        <v>total</v>
      </c>
      <c r="O7" s="9" t="e">
        <f>LOOKUP($M7,$E$13:$Q$13,$E$51:$Q$51)</f>
        <v>#DIV/0!</v>
      </c>
      <c r="P7" s="9" t="e">
        <f>LOOKUP($M7,$E$13:$Q$13,$E$52:$Q$52)</f>
        <v>#DIV/0!</v>
      </c>
      <c r="Q7" s="9" t="e">
        <f>LOOKUP($M7,$E$13:$Q$13,$E$53:$Q$53)</f>
        <v>#DIV/0!</v>
      </c>
      <c r="R7" s="9" t="e">
        <f>LOOKUP($M7,$E$13:$Q$13,$E$54:$Q$54)</f>
        <v>#DIV/0!</v>
      </c>
      <c r="S7" s="9" t="e">
        <f>LOOKUP($M7,$E$13:$Q$13,$E$55:$Q$55)</f>
        <v>#DIV/0!</v>
      </c>
      <c r="T7" s="9" t="e">
        <f>LOOKUP($M7,$E$13:$Q$13,$E$56:$Q$56)</f>
        <v>#DIV/0!</v>
      </c>
      <c r="U7" s="9" t="e">
        <f>LOOKUP($M7,$E$13:$Q$13,$E$57:$Q$57)</f>
        <v>#DIV/0!</v>
      </c>
      <c r="V7" s="9">
        <f>LOOKUP($M7,$E$13:$Q$13,$E$58:$Q$58)</f>
        <v>0</v>
      </c>
      <c r="W7" s="62">
        <f t="shared" si="0"/>
        <v>32211</v>
      </c>
      <c r="X7">
        <f>X6</f>
        <v>2004</v>
      </c>
      <c r="Y7" t="str">
        <f t="shared" si="5"/>
        <v>total</v>
      </c>
      <c r="Z7" s="8" t="e">
        <f>LOOKUP($X7,$E$13:$Q$13,$E$51:$Q$51)</f>
        <v>#DIV/0!</v>
      </c>
      <c r="AA7" s="8" t="e">
        <f>LOOKUP($X7,$E$13:$Q$13,$E$52:$Q$52)</f>
        <v>#DIV/0!</v>
      </c>
      <c r="AB7" s="8" t="e">
        <f>LOOKUP($X7,$E$13:$Q$13,$E$53:$Q$53)</f>
        <v>#DIV/0!</v>
      </c>
      <c r="AC7" s="8" t="e">
        <f>LOOKUP($X7,$E$13:$Q$13,$E$54:$Q$54)</f>
        <v>#DIV/0!</v>
      </c>
      <c r="AD7" s="8" t="e">
        <f>LOOKUP($X7,$E$13:$Q$13,$E$55:$Q$55)</f>
        <v>#DIV/0!</v>
      </c>
      <c r="AE7" s="8" t="e">
        <f>LOOKUP($X7,$E$13:$Q$13,$E$56:$Q$56)</f>
        <v>#DIV/0!</v>
      </c>
      <c r="AF7" s="8" t="e">
        <f>LOOKUP($X7,$E$13:$Q$13,$E$57:$Q$57)</f>
        <v>#DIV/0!</v>
      </c>
      <c r="AG7" s="8" t="e">
        <f>LOOKUP($X7,$E$13:$Q$13,$E$58:$Q$58)</f>
        <v>#DIV/0!</v>
      </c>
    </row>
    <row r="8" spans="1:34">
      <c r="A8" s="32">
        <v>32211</v>
      </c>
      <c r="B8">
        <f>M13</f>
        <v>2008</v>
      </c>
      <c r="C8" t="s">
        <v>50</v>
      </c>
      <c r="D8" s="48">
        <f>LOOKUP($B8,$E$13:$Q$13,$E$20:$Q$20)</f>
        <v>23.229046771999581</v>
      </c>
      <c r="E8" s="9">
        <f>LOOKUP($B8,$E$13:$Q$13,E$21:Q$21)</f>
        <v>1.6691729323308271</v>
      </c>
      <c r="F8" s="9">
        <f>LOOKUP($B8,$E$13:$Q$13,E$22:Q$22)</f>
        <v>2.9018987341772151</v>
      </c>
      <c r="G8" s="9">
        <f>LOOKUP($B8,$E$13:$Q$13,E$23:Q$23)</f>
        <v>0.11774461028192355</v>
      </c>
      <c r="H8" s="9">
        <f>LOOKUP($B8,$E$13:$Q$13,E$24:Q$24)</f>
        <v>0.31011608623548909</v>
      </c>
      <c r="I8" s="9" t="e">
        <f>LOOKUP($B8,$E$13:$Q$13,E$25:Q$25)</f>
        <v>#DIV/0!</v>
      </c>
      <c r="J8" s="9" t="e">
        <f>LOOKUP($B8,$E$13:$Q$13,E$26:Q$26)</f>
        <v>#DIV/0!</v>
      </c>
      <c r="K8" s="9">
        <f>LOOKUP($B8,$E$13:$Q$13,E$27:Q$27)</f>
        <v>2.9018987341772151</v>
      </c>
      <c r="L8" s="62">
        <f t="shared" si="2"/>
        <v>32211</v>
      </c>
      <c r="M8">
        <f>P13</f>
        <v>2011</v>
      </c>
      <c r="N8" t="str">
        <f t="shared" si="4"/>
        <v>cat</v>
      </c>
      <c r="O8" s="9" t="e">
        <f>LOOKUP($M8,$E$13:$Q$13,$E$20:$Q$20)</f>
        <v>#DIV/0!</v>
      </c>
      <c r="P8" s="9" t="e">
        <f>LOOKUP($M8,$E$13:$Q$13,E$21:Q$21)</f>
        <v>#DIV/0!</v>
      </c>
      <c r="Q8" s="9" t="e">
        <f>LOOKUP($M8,$E$13:$Q$13,E$22:Q$22)</f>
        <v>#DIV/0!</v>
      </c>
      <c r="R8" s="9" t="e">
        <f>LOOKUP($M8,$E$13:$Q$13,E$23:Q$23)</f>
        <v>#DIV/0!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2">
        <f t="shared" si="0"/>
        <v>32211</v>
      </c>
      <c r="X8">
        <f>J13</f>
        <v>2005</v>
      </c>
      <c r="Y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</v>
      </c>
    </row>
    <row r="9" spans="1:34">
      <c r="A9" s="32">
        <v>32233</v>
      </c>
      <c r="B9">
        <f>B8</f>
        <v>2008</v>
      </c>
      <c r="C9" t="s">
        <v>50</v>
      </c>
      <c r="D9" s="48">
        <f>LOOKUP($B9,$E$13:$Q$13,$E$37:$Q$37)</f>
        <v>21.110181019148268</v>
      </c>
      <c r="E9" s="9">
        <f>LOOKUP($B9,$E$13:$Q$13,$E$38:$Q$38)</f>
        <v>1.627016129032258</v>
      </c>
      <c r="F9" s="9">
        <f>LOOKUP($B9,$E$13:$Q$13,$E$39:$Q$39)</f>
        <v>1.2321839080459771</v>
      </c>
      <c r="G9" s="9">
        <f>LOOKUP($B9,$E$13:$Q$13,$E$40:$Q$40)</f>
        <v>-9.0109890109890081E-2</v>
      </c>
      <c r="H9" s="9">
        <f>LOOKUP($B9,$E$13:$Q$13,$E$41:$Q$41)</f>
        <v>0.17802197802197803</v>
      </c>
      <c r="I9" s="9" t="e">
        <f>LOOKUP($B9,$E$13:$Q$13,$E$42:$Q$42)</f>
        <v>#DIV/0!</v>
      </c>
      <c r="J9" s="9" t="e">
        <f>LOOKUP($B9,$E$13:$Q$13,$E$43:$Q$43)</f>
        <v>#DIV/0!</v>
      </c>
      <c r="K9" s="9">
        <f>LOOKUP($B9,$E$13:$Q$13,$E$44:$Q$44)</f>
        <v>1.2321839080459771</v>
      </c>
      <c r="L9" s="62">
        <f t="shared" si="2"/>
        <v>32233</v>
      </c>
      <c r="M9">
        <f>M8</f>
        <v>2011</v>
      </c>
      <c r="N9" t="str">
        <f t="shared" si="4"/>
        <v>dog</v>
      </c>
      <c r="O9" s="9" t="e">
        <f>LOOKUP($M9,$E$13:$Q$13,$E$37:$Q$37)</f>
        <v>#DIV/0!</v>
      </c>
      <c r="P9" s="9" t="e">
        <f>LOOKUP($M9,$E$13:$Q$13,$E$38:$Q$38)</f>
        <v>#DIV/0!</v>
      </c>
      <c r="Q9" s="9" t="e">
        <f>LOOKUP($M9,$E$13:$Q$13,$E$39:$Q$39)</f>
        <v>#DIV/0!</v>
      </c>
      <c r="R9" s="9" t="e">
        <f>LOOKUP($M9,$E$13:$Q$13,$E$40:$Q$40)</f>
        <v>#DIV/0!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2">
        <f t="shared" si="0"/>
        <v>32233</v>
      </c>
      <c r="X9">
        <f>X8</f>
        <v>2005</v>
      </c>
      <c r="Y9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</v>
      </c>
    </row>
    <row r="10" spans="1:34">
      <c r="A10" s="32">
        <v>32244</v>
      </c>
      <c r="B10">
        <f>B9</f>
        <v>2008</v>
      </c>
      <c r="C10" t="s">
        <v>50</v>
      </c>
      <c r="D10" s="48">
        <f>LOOKUP($B10,$E$13:$Q$13,$E$52:$Q$52)</f>
        <v>32.332321858323745</v>
      </c>
      <c r="E10" s="9">
        <f>LOOKUP($B10,$E$13:$Q$13,$E$53:$Q$53)</f>
        <v>1.5508155583437893</v>
      </c>
      <c r="F10" s="9">
        <f>LOOKUP($B10,$E$13:$Q$13,$E$54:$Q$54)</f>
        <v>0.80155642023346307</v>
      </c>
      <c r="G10" s="9">
        <f>LOOKUP($B10,$E$13:$Q$13,$E$55:$Q$55)</f>
        <v>0.26340110905730119</v>
      </c>
      <c r="H10" s="9">
        <f>LOOKUP($B10,$E$13:$Q$13,$E$56:$Q$56)</f>
        <v>0.31146025878003697</v>
      </c>
      <c r="I10" s="9" t="e">
        <f>LOOKUP($B10,$E$13:$Q$13,$E$57:$Q$57)</f>
        <v>#DIV/0!</v>
      </c>
      <c r="J10" s="9" t="e">
        <f>LOOKUP($B10,$E$13:$Q$13,$E$58:$Q$58)</f>
        <v>#DIV/0!</v>
      </c>
      <c r="K10" s="9">
        <f>LOOKUP($B10,$E$13:$Q$13,$E$59:$Q$59)</f>
        <v>0.80155642023346307</v>
      </c>
      <c r="L10" s="62">
        <f t="shared" si="2"/>
        <v>32244</v>
      </c>
      <c r="M10">
        <f>M9</f>
        <v>2011</v>
      </c>
      <c r="N10" t="str">
        <f t="shared" si="4"/>
        <v>total</v>
      </c>
      <c r="O10" s="9" t="e">
        <f>LOOKUP($M10,$E$13:$Q$13,$E$51:$Q$51)</f>
        <v>#DIV/0!</v>
      </c>
      <c r="P10" s="9" t="e">
        <f>LOOKUP($M10,$E$13:$Q$13,$E$52:$Q$52)</f>
        <v>#DIV/0!</v>
      </c>
      <c r="Q10" s="9" t="e">
        <f>LOOKUP($M10,$E$13:$Q$13,$E$53:$Q$53)</f>
        <v>#DIV/0!</v>
      </c>
      <c r="R10" s="9" t="e">
        <f>LOOKUP($M10,$E$13:$Q$13,$E$54:$Q$54)</f>
        <v>#DIV/0!</v>
      </c>
      <c r="S10" s="9" t="e">
        <f>LOOKUP($M10,$E$13:$Q$13,$E$55:$Q$55)</f>
        <v>#DIV/0!</v>
      </c>
      <c r="T10" s="9" t="e">
        <f>LOOKUP($M10,$E$13:$Q$13,$E$56:$Q$56)</f>
        <v>#DIV/0!</v>
      </c>
      <c r="U10" s="9">
        <f>LOOKUP($M10,$E$13:$Q$13,$E$57:$Q$57)</f>
        <v>0</v>
      </c>
      <c r="V10" s="9">
        <f>LOOKUP($M10,$E$13:$Q$13,$E$58:$Q$58)</f>
        <v>0</v>
      </c>
      <c r="W10" s="62">
        <f t="shared" si="0"/>
        <v>32244</v>
      </c>
      <c r="X10">
        <f>X9</f>
        <v>2005</v>
      </c>
      <c r="Y10" t="str">
        <f t="shared" si="5"/>
        <v>total</v>
      </c>
      <c r="Z10" s="8" t="e">
        <f>LOOKUP($X10,$E$13:$Q$13,$E$51:$Q$51)</f>
        <v>#DIV/0!</v>
      </c>
      <c r="AA10" s="8" t="e">
        <f>LOOKUP($X10,$E$13:$Q$13,$E$52:$Q$52)</f>
        <v>#DIV/0!</v>
      </c>
      <c r="AB10" s="8" t="e">
        <f>LOOKUP($X10,$E$13:$Q$13,$E$53:$Q$53)</f>
        <v>#DIV/0!</v>
      </c>
      <c r="AC10" s="8" t="e">
        <f>LOOKUP($X10,$E$13:$Q$13,$E$54:$Q$54)</f>
        <v>#DIV/0!</v>
      </c>
      <c r="AD10" s="8" t="e">
        <f>LOOKUP($X10,$E$13:$Q$13,$E$55:$Q$55)</f>
        <v>#DIV/0!</v>
      </c>
      <c r="AE10" s="8" t="e">
        <f>LOOKUP($X10,$E$13:$Q$13,$E$56:$Q$56)</f>
        <v>#DIV/0!</v>
      </c>
      <c r="AF10" s="8" t="e">
        <f>LOOKUP($X10,$E$13:$Q$13,$E$57:$Q$57)</f>
        <v>#DIV/0!</v>
      </c>
      <c r="AG10" s="8" t="e">
        <f>LOOKUP($X10,$E$13:$Q$13,$E$58:$Q$58)</f>
        <v>#DIV/0!</v>
      </c>
    </row>
    <row r="13" spans="1:34">
      <c r="C13" s="32"/>
      <c r="D13" s="32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4">
      <c r="A14" s="3"/>
      <c r="C14" s="32">
        <v>32211</v>
      </c>
      <c r="D14" t="s">
        <v>28</v>
      </c>
      <c r="L14" s="7">
        <v>38228</v>
      </c>
      <c r="M14" s="7">
        <v>38228</v>
      </c>
      <c r="N14" s="7">
        <v>38228</v>
      </c>
    </row>
    <row r="15" spans="1:34">
      <c r="A15" s="3"/>
      <c r="C15" s="32">
        <v>32211</v>
      </c>
      <c r="D15" t="s">
        <v>37</v>
      </c>
      <c r="L15">
        <v>603</v>
      </c>
      <c r="M15">
        <v>532</v>
      </c>
      <c r="N15">
        <v>416</v>
      </c>
    </row>
    <row r="16" spans="1:34">
      <c r="A16" s="3"/>
      <c r="D16" t="s">
        <v>38</v>
      </c>
    </row>
    <row r="17" spans="1:23">
      <c r="A17" s="3"/>
      <c r="D17" t="s">
        <v>56</v>
      </c>
      <c r="M17">
        <v>888</v>
      </c>
      <c r="N17">
        <v>1863</v>
      </c>
    </row>
    <row r="18" spans="1:23">
      <c r="A18" s="3"/>
      <c r="D18" s="33" t="s">
        <v>121</v>
      </c>
      <c r="E18" s="130" t="e">
        <f t="shared" ref="E18:Q20" si="6">E15/E$14*1000</f>
        <v>#DIV/0!</v>
      </c>
      <c r="F18" s="130" t="e">
        <f t="shared" si="6"/>
        <v>#DIV/0!</v>
      </c>
      <c r="G18" s="130" t="e">
        <f t="shared" si="6"/>
        <v>#DIV/0!</v>
      </c>
      <c r="H18" s="130" t="e">
        <f t="shared" si="6"/>
        <v>#DIV/0!</v>
      </c>
      <c r="I18" s="130" t="e">
        <f t="shared" si="6"/>
        <v>#DIV/0!</v>
      </c>
      <c r="J18" s="130" t="e">
        <f t="shared" si="6"/>
        <v>#DIV/0!</v>
      </c>
      <c r="K18" s="130" t="e">
        <f t="shared" si="6"/>
        <v>#DIV/0!</v>
      </c>
      <c r="L18" s="131">
        <f t="shared" si="6"/>
        <v>15.773778382337552</v>
      </c>
      <c r="M18" s="130">
        <f t="shared" si="6"/>
        <v>13.916500994035786</v>
      </c>
      <c r="N18" s="130">
        <f t="shared" si="6"/>
        <v>10.882075965261066</v>
      </c>
      <c r="O18" s="130" t="e">
        <f t="shared" si="6"/>
        <v>#DIV/0!</v>
      </c>
      <c r="P18" s="130" t="e">
        <f t="shared" si="6"/>
        <v>#DIV/0!</v>
      </c>
      <c r="Q18" s="130" t="e">
        <f t="shared" si="6"/>
        <v>#DIV/0!</v>
      </c>
      <c r="W18" s="62"/>
    </row>
    <row r="19" spans="1:23">
      <c r="A19" s="3"/>
      <c r="D19" s="33" t="s">
        <v>43</v>
      </c>
      <c r="E19" s="130" t="e">
        <f t="shared" si="6"/>
        <v>#DIV/0!</v>
      </c>
      <c r="F19" s="130" t="e">
        <f t="shared" si="6"/>
        <v>#DIV/0!</v>
      </c>
      <c r="G19" s="130" t="e">
        <f t="shared" si="6"/>
        <v>#DIV/0!</v>
      </c>
      <c r="H19" s="130" t="e">
        <f t="shared" si="6"/>
        <v>#DIV/0!</v>
      </c>
      <c r="I19" s="130" t="e">
        <f t="shared" si="6"/>
        <v>#DIV/0!</v>
      </c>
      <c r="J19" s="130" t="e">
        <f t="shared" si="6"/>
        <v>#DIV/0!</v>
      </c>
      <c r="K19" s="130" t="e">
        <f t="shared" si="6"/>
        <v>#DIV/0!</v>
      </c>
      <c r="L19" s="131">
        <f t="shared" si="6"/>
        <v>0</v>
      </c>
      <c r="M19" s="130">
        <f t="shared" si="6"/>
        <v>0</v>
      </c>
      <c r="N19" s="130">
        <f t="shared" si="6"/>
        <v>0</v>
      </c>
      <c r="O19" s="130" t="e">
        <f t="shared" si="6"/>
        <v>#DIV/0!</v>
      </c>
      <c r="P19" s="130" t="e">
        <f t="shared" si="6"/>
        <v>#DIV/0!</v>
      </c>
      <c r="Q19" s="130" t="e">
        <f t="shared" si="6"/>
        <v>#DIV/0!</v>
      </c>
      <c r="W19" s="62"/>
    </row>
    <row r="20" spans="1:23">
      <c r="A20" s="3"/>
      <c r="D20" s="33" t="s">
        <v>107</v>
      </c>
      <c r="E20" s="130" t="e">
        <f t="shared" si="6"/>
        <v>#DIV/0!</v>
      </c>
      <c r="F20" s="130" t="e">
        <f t="shared" si="6"/>
        <v>#DIV/0!</v>
      </c>
      <c r="G20" s="130" t="e">
        <f t="shared" si="6"/>
        <v>#DIV/0!</v>
      </c>
      <c r="H20" s="130" t="e">
        <f t="shared" si="6"/>
        <v>#DIV/0!</v>
      </c>
      <c r="I20" s="130" t="e">
        <f t="shared" si="6"/>
        <v>#DIV/0!</v>
      </c>
      <c r="J20" s="130" t="e">
        <f t="shared" si="6"/>
        <v>#DIV/0!</v>
      </c>
      <c r="K20" s="130" t="e">
        <f t="shared" si="6"/>
        <v>#DIV/0!</v>
      </c>
      <c r="L20" s="130">
        <f t="shared" si="6"/>
        <v>0</v>
      </c>
      <c r="M20" s="130">
        <f t="shared" si="6"/>
        <v>23.229046771999581</v>
      </c>
      <c r="N20" s="130">
        <f t="shared" si="6"/>
        <v>48.733912315580206</v>
      </c>
      <c r="O20" s="130" t="e">
        <f t="shared" si="6"/>
        <v>#DIV/0!</v>
      </c>
      <c r="P20" s="130" t="e">
        <f t="shared" si="6"/>
        <v>#DIV/0!</v>
      </c>
      <c r="Q20" s="130" t="e">
        <f t="shared" si="6"/>
        <v>#DIV/0!</v>
      </c>
      <c r="W20" s="62"/>
    </row>
    <row r="21" spans="1:23">
      <c r="D21" s="33" t="s">
        <v>203</v>
      </c>
      <c r="E21" s="130" t="e">
        <f>E17/E15</f>
        <v>#DIV/0!</v>
      </c>
      <c r="F21" s="130" t="e">
        <f t="shared" ref="F21:Q21" si="7">F17/F15</f>
        <v>#DIV/0!</v>
      </c>
      <c r="G21" s="130" t="e">
        <f t="shared" si="7"/>
        <v>#DIV/0!</v>
      </c>
      <c r="H21" s="130" t="e">
        <f t="shared" si="7"/>
        <v>#DIV/0!</v>
      </c>
      <c r="I21" s="130" t="e">
        <f t="shared" si="7"/>
        <v>#DIV/0!</v>
      </c>
      <c r="J21" s="130" t="e">
        <f t="shared" si="7"/>
        <v>#DIV/0!</v>
      </c>
      <c r="K21" s="130" t="e">
        <f t="shared" si="7"/>
        <v>#DIV/0!</v>
      </c>
      <c r="L21" s="130">
        <f t="shared" si="7"/>
        <v>0</v>
      </c>
      <c r="M21" s="130">
        <f t="shared" si="7"/>
        <v>1.6691729323308271</v>
      </c>
      <c r="N21" s="130">
        <f t="shared" si="7"/>
        <v>4.478365384615385</v>
      </c>
      <c r="O21" s="130" t="e">
        <f t="shared" si="7"/>
        <v>#DIV/0!</v>
      </c>
      <c r="P21" s="130" t="e">
        <f t="shared" si="7"/>
        <v>#DIV/0!</v>
      </c>
      <c r="Q21" s="130" t="e">
        <f t="shared" si="7"/>
        <v>#DIV/0!</v>
      </c>
      <c r="W21" s="62"/>
    </row>
    <row r="22" spans="1:23">
      <c r="A22" s="3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>
        <f t="shared" si="8"/>
        <v>0</v>
      </c>
      <c r="L22" s="130">
        <f t="shared" si="8"/>
        <v>0.78237885462555068</v>
      </c>
      <c r="M22" s="130">
        <f t="shared" si="8"/>
        <v>2.9018987341772151</v>
      </c>
      <c r="N22" s="130">
        <f t="shared" si="8"/>
        <v>4.478365384615385</v>
      </c>
      <c r="O22" s="130" t="e">
        <f t="shared" si="8"/>
        <v>#DIV/0!</v>
      </c>
      <c r="P22" s="130" t="e">
        <f t="shared" si="8"/>
        <v>#DIV/0!</v>
      </c>
      <c r="Q22" s="130" t="e">
        <f t="shared" si="8"/>
        <v>#DIV/0!</v>
      </c>
      <c r="W22" s="62"/>
    </row>
    <row r="23" spans="1:23">
      <c r="A23" s="3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>
        <f t="shared" si="9"/>
        <v>0.11774461028192355</v>
      </c>
      <c r="N23" s="130">
        <f t="shared" si="9"/>
        <v>0.21804511278195488</v>
      </c>
      <c r="O23" s="130" t="e">
        <f t="shared" si="9"/>
        <v>#DIV/0!</v>
      </c>
      <c r="P23" s="130" t="e">
        <f t="shared" si="9"/>
        <v>#DIV/0!</v>
      </c>
      <c r="Q23" s="130" t="e">
        <f t="shared" si="9"/>
        <v>#DIV/0!</v>
      </c>
      <c r="W23" s="62"/>
    </row>
    <row r="24" spans="1:23" s="9" customFormat="1">
      <c r="A24" s="41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>
        <f t="shared" si="10"/>
        <v>0.31011608623548909</v>
      </c>
      <c r="N24" s="130" t="e">
        <f t="shared" si="10"/>
        <v>#DIV/0!</v>
      </c>
      <c r="O24" s="130" t="e">
        <f t="shared" si="10"/>
        <v>#DIV/0!</v>
      </c>
      <c r="P24" s="130" t="e">
        <f t="shared" si="10"/>
        <v>#DIV/0!</v>
      </c>
      <c r="Q24" s="130"/>
      <c r="W24" s="63"/>
    </row>
    <row r="25" spans="1:23" s="9" customFormat="1">
      <c r="A25" s="41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 t="e">
        <f t="shared" si="11"/>
        <v>#DIV/0!</v>
      </c>
      <c r="N25" s="130" t="e">
        <f t="shared" si="11"/>
        <v>#DIV/0!</v>
      </c>
      <c r="O25" s="130" t="e">
        <f t="shared" si="11"/>
        <v>#DIV/0!</v>
      </c>
      <c r="P25" s="130"/>
      <c r="Q25" s="130"/>
      <c r="W25" s="63"/>
    </row>
    <row r="26" spans="1:23" s="9" customFormat="1">
      <c r="A26" s="41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 t="e">
        <f t="shared" si="12"/>
        <v>#DIV/0!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3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>
        <f t="shared" si="13"/>
        <v>0</v>
      </c>
      <c r="K27" s="130">
        <f t="shared" si="13"/>
        <v>0.78237885462555068</v>
      </c>
      <c r="L27" s="130">
        <f t="shared" si="13"/>
        <v>1.7736943907156673</v>
      </c>
      <c r="M27" s="130">
        <f t="shared" si="13"/>
        <v>2.9018987341772151</v>
      </c>
      <c r="N27" s="130">
        <f t="shared" si="13"/>
        <v>4.478365384615385</v>
      </c>
      <c r="O27" s="130" t="e">
        <f t="shared" si="13"/>
        <v>#DIV/0!</v>
      </c>
      <c r="P27" s="130"/>
      <c r="Q27" s="130"/>
      <c r="W27" s="62"/>
    </row>
    <row r="28" spans="1:23" s="8" customFormat="1">
      <c r="A28" s="42"/>
    </row>
    <row r="29" spans="1:23" s="8" customFormat="1">
      <c r="A29" s="42"/>
    </row>
    <row r="30" spans="1:23" s="8" customFormat="1">
      <c r="A30" s="42"/>
    </row>
    <row r="31" spans="1:23">
      <c r="A31" s="3"/>
      <c r="D31" t="s">
        <v>28</v>
      </c>
      <c r="E31" s="8"/>
      <c r="F31" s="8"/>
      <c r="G31" s="8"/>
      <c r="H31" s="8"/>
      <c r="I31" s="8"/>
      <c r="J31" s="8"/>
      <c r="K31" s="31">
        <v>24950</v>
      </c>
      <c r="L31" s="31">
        <v>24950</v>
      </c>
      <c r="M31" s="31">
        <v>24950</v>
      </c>
      <c r="N31" s="31">
        <v>24950</v>
      </c>
      <c r="O31" s="8"/>
      <c r="P31" s="8"/>
      <c r="Q31" s="8"/>
    </row>
    <row r="32" spans="1:23">
      <c r="A32" s="3"/>
      <c r="C32" s="32">
        <v>32233</v>
      </c>
      <c r="D32" t="s">
        <v>37</v>
      </c>
      <c r="L32">
        <v>455</v>
      </c>
      <c r="M32">
        <v>496</v>
      </c>
      <c r="N32">
        <v>374</v>
      </c>
    </row>
    <row r="33" spans="1:23">
      <c r="A33" s="3"/>
      <c r="D33" t="s">
        <v>38</v>
      </c>
    </row>
    <row r="34" spans="1:23">
      <c r="A34" s="3"/>
      <c r="D34" t="s">
        <v>56</v>
      </c>
      <c r="M34">
        <v>807</v>
      </c>
      <c r="N34">
        <v>265</v>
      </c>
    </row>
    <row r="35" spans="1:23">
      <c r="A35" s="3"/>
      <c r="D35" s="33" t="s">
        <v>121</v>
      </c>
      <c r="E35" s="130" t="e">
        <f t="shared" ref="E35:Q37" si="14">E32/E$14*1000</f>
        <v>#DIV/0!</v>
      </c>
      <c r="F35" s="130" t="e">
        <f t="shared" si="14"/>
        <v>#DIV/0!</v>
      </c>
      <c r="G35" s="130" t="e">
        <f t="shared" si="14"/>
        <v>#DIV/0!</v>
      </c>
      <c r="H35" s="130" t="e">
        <f t="shared" si="14"/>
        <v>#DIV/0!</v>
      </c>
      <c r="I35" s="130" t="e">
        <f t="shared" si="14"/>
        <v>#DIV/0!</v>
      </c>
      <c r="J35" s="130" t="e">
        <f t="shared" si="14"/>
        <v>#DIV/0!</v>
      </c>
      <c r="K35" s="130" t="e">
        <f t="shared" si="14"/>
        <v>#DIV/0!</v>
      </c>
      <c r="L35" s="131">
        <f t="shared" si="14"/>
        <v>11.90227058700429</v>
      </c>
      <c r="M35" s="130">
        <f t="shared" si="14"/>
        <v>12.974782881657424</v>
      </c>
      <c r="N35" s="130">
        <f t="shared" si="14"/>
        <v>9.7834048341529769</v>
      </c>
      <c r="O35" s="130" t="e">
        <f t="shared" si="14"/>
        <v>#DIV/0!</v>
      </c>
      <c r="P35" s="130" t="e">
        <f t="shared" si="14"/>
        <v>#DIV/0!</v>
      </c>
      <c r="Q35" s="130" t="e">
        <f t="shared" si="14"/>
        <v>#DIV/0!</v>
      </c>
      <c r="W35" s="62"/>
    </row>
    <row r="36" spans="1:23">
      <c r="A36" s="3"/>
      <c r="D36" s="33" t="s">
        <v>43</v>
      </c>
      <c r="E36" s="130" t="e">
        <f t="shared" si="14"/>
        <v>#DIV/0!</v>
      </c>
      <c r="F36" s="130" t="e">
        <f t="shared" si="14"/>
        <v>#DIV/0!</v>
      </c>
      <c r="G36" s="130" t="e">
        <f t="shared" si="14"/>
        <v>#DIV/0!</v>
      </c>
      <c r="H36" s="130" t="e">
        <f t="shared" si="14"/>
        <v>#DIV/0!</v>
      </c>
      <c r="I36" s="130" t="e">
        <f t="shared" si="14"/>
        <v>#DIV/0!</v>
      </c>
      <c r="J36" s="130" t="e">
        <f t="shared" si="14"/>
        <v>#DIV/0!</v>
      </c>
      <c r="K36" s="130" t="e">
        <f t="shared" si="14"/>
        <v>#DIV/0!</v>
      </c>
      <c r="L36" s="131">
        <f t="shared" si="14"/>
        <v>0</v>
      </c>
      <c r="M36" s="130">
        <f t="shared" si="14"/>
        <v>0</v>
      </c>
      <c r="N36" s="130">
        <f t="shared" si="14"/>
        <v>0</v>
      </c>
      <c r="O36" s="130" t="e">
        <f t="shared" si="14"/>
        <v>#DIV/0!</v>
      </c>
      <c r="P36" s="130" t="e">
        <f t="shared" si="14"/>
        <v>#DIV/0!</v>
      </c>
      <c r="Q36" s="130" t="e">
        <f t="shared" si="14"/>
        <v>#DIV/0!</v>
      </c>
      <c r="W36" s="62"/>
    </row>
    <row r="37" spans="1:23">
      <c r="A37" s="3"/>
      <c r="D37" s="33" t="s">
        <v>107</v>
      </c>
      <c r="E37" s="130" t="e">
        <f t="shared" si="14"/>
        <v>#DIV/0!</v>
      </c>
      <c r="F37" s="130" t="e">
        <f t="shared" si="14"/>
        <v>#DIV/0!</v>
      </c>
      <c r="G37" s="130" t="e">
        <f t="shared" si="14"/>
        <v>#DIV/0!</v>
      </c>
      <c r="H37" s="130" t="e">
        <f t="shared" si="14"/>
        <v>#DIV/0!</v>
      </c>
      <c r="I37" s="130" t="e">
        <f t="shared" si="14"/>
        <v>#DIV/0!</v>
      </c>
      <c r="J37" s="130" t="e">
        <f t="shared" si="14"/>
        <v>#DIV/0!</v>
      </c>
      <c r="K37" s="130" t="e">
        <f t="shared" si="14"/>
        <v>#DIV/0!</v>
      </c>
      <c r="L37" s="130">
        <f t="shared" si="14"/>
        <v>0</v>
      </c>
      <c r="M37" s="130">
        <f t="shared" si="14"/>
        <v>21.110181019148268</v>
      </c>
      <c r="N37" s="130">
        <f t="shared" si="14"/>
        <v>6.9320916605629384</v>
      </c>
      <c r="O37" s="130" t="e">
        <f t="shared" si="14"/>
        <v>#DIV/0!</v>
      </c>
      <c r="P37" s="130" t="e">
        <f t="shared" si="14"/>
        <v>#DIV/0!</v>
      </c>
      <c r="Q37" s="130" t="e">
        <f t="shared" si="14"/>
        <v>#DIV/0!</v>
      </c>
      <c r="W37" s="62"/>
    </row>
    <row r="38" spans="1:23">
      <c r="A38" s="3"/>
      <c r="D38" s="33" t="s">
        <v>203</v>
      </c>
      <c r="E38" s="130" t="e">
        <f>E34/E32</f>
        <v>#DIV/0!</v>
      </c>
      <c r="F38" s="130" t="e">
        <f t="shared" ref="F38:Q38" si="15">F34/F32</f>
        <v>#DIV/0!</v>
      </c>
      <c r="G38" s="130" t="e">
        <f t="shared" si="15"/>
        <v>#DIV/0!</v>
      </c>
      <c r="H38" s="130" t="e">
        <f t="shared" si="15"/>
        <v>#DIV/0!</v>
      </c>
      <c r="I38" s="130" t="e">
        <f t="shared" si="15"/>
        <v>#DIV/0!</v>
      </c>
      <c r="J38" s="130" t="e">
        <f t="shared" si="15"/>
        <v>#DIV/0!</v>
      </c>
      <c r="K38" s="130" t="e">
        <f t="shared" si="15"/>
        <v>#DIV/0!</v>
      </c>
      <c r="L38" s="130">
        <f t="shared" si="15"/>
        <v>0</v>
      </c>
      <c r="M38" s="130">
        <f t="shared" si="15"/>
        <v>1.627016129032258</v>
      </c>
      <c r="N38" s="130">
        <f t="shared" si="15"/>
        <v>0.70855614973262027</v>
      </c>
      <c r="O38" s="130" t="e">
        <f t="shared" si="15"/>
        <v>#DIV/0!</v>
      </c>
      <c r="P38" s="130" t="e">
        <f t="shared" si="15"/>
        <v>#DIV/0!</v>
      </c>
      <c r="Q38" s="130" t="e">
        <f t="shared" si="15"/>
        <v>#DIV/0!</v>
      </c>
      <c r="W38" s="62"/>
    </row>
    <row r="39" spans="1:23">
      <c r="A39" s="3"/>
      <c r="D39" s="33" t="s">
        <v>204</v>
      </c>
      <c r="E39" s="130" t="e">
        <f>SUM(E34:F34)/SUM(E32:F32)</f>
        <v>#DIV/0!</v>
      </c>
      <c r="F39" s="130" t="e">
        <f t="shared" ref="F39:Q39" si="16">SUM(F34:G34)/SUM(F32:G32)</f>
        <v>#DIV/0!</v>
      </c>
      <c r="G39" s="130" t="e">
        <f t="shared" si="16"/>
        <v>#DIV/0!</v>
      </c>
      <c r="H39" s="130" t="e">
        <f t="shared" si="16"/>
        <v>#DIV/0!</v>
      </c>
      <c r="I39" s="130" t="e">
        <f t="shared" si="16"/>
        <v>#DIV/0!</v>
      </c>
      <c r="J39" s="130" t="e">
        <f t="shared" si="16"/>
        <v>#DIV/0!</v>
      </c>
      <c r="K39" s="130">
        <f t="shared" si="16"/>
        <v>0</v>
      </c>
      <c r="L39" s="130">
        <f t="shared" si="16"/>
        <v>0.8485804416403786</v>
      </c>
      <c r="M39" s="130">
        <f t="shared" si="16"/>
        <v>1.2321839080459771</v>
      </c>
      <c r="N39" s="130">
        <f t="shared" si="16"/>
        <v>0.70855614973262027</v>
      </c>
      <c r="O39" s="130" t="e">
        <f t="shared" si="16"/>
        <v>#DIV/0!</v>
      </c>
      <c r="P39" s="130" t="e">
        <f t="shared" si="16"/>
        <v>#DIV/0!</v>
      </c>
      <c r="Q39" s="130" t="e">
        <f t="shared" si="16"/>
        <v>#DIV/0!</v>
      </c>
      <c r="W39" s="62"/>
    </row>
    <row r="40" spans="1:23">
      <c r="A40" s="3"/>
      <c r="D40" s="49" t="s">
        <v>209</v>
      </c>
      <c r="E40" s="130"/>
      <c r="F40" s="130" t="e">
        <f>(E35-F35)/E35</f>
        <v>#DIV/0!</v>
      </c>
      <c r="G40" s="130" t="e">
        <f t="shared" ref="G40:K40" si="17">(F35-G35)/F35</f>
        <v>#DIV/0!</v>
      </c>
      <c r="H40" s="130" t="e">
        <f t="shared" si="17"/>
        <v>#DIV/0!</v>
      </c>
      <c r="I40" s="130" t="e">
        <f t="shared" si="17"/>
        <v>#DIV/0!</v>
      </c>
      <c r="J40" s="130" t="e">
        <f t="shared" si="17"/>
        <v>#DIV/0!</v>
      </c>
      <c r="K40" s="130" t="e">
        <f t="shared" si="17"/>
        <v>#DIV/0!</v>
      </c>
      <c r="L40" s="130" t="e">
        <f>(K35-L35)/K35</f>
        <v>#DIV/0!</v>
      </c>
      <c r="M40" s="130">
        <f t="shared" ref="M40:Q40" si="18">(L35-M35)/L35</f>
        <v>-9.0109890109890081E-2</v>
      </c>
      <c r="N40" s="130">
        <f t="shared" si="18"/>
        <v>0.24596774193548387</v>
      </c>
      <c r="O40" s="130" t="e">
        <f t="shared" si="18"/>
        <v>#DIV/0!</v>
      </c>
      <c r="P40" s="130" t="e">
        <f t="shared" si="18"/>
        <v>#DIV/0!</v>
      </c>
      <c r="Q40" s="130" t="e">
        <f t="shared" si="18"/>
        <v>#DIV/0!</v>
      </c>
      <c r="W40" s="62"/>
    </row>
    <row r="41" spans="1:23" s="9" customFormat="1">
      <c r="A41" s="41"/>
      <c r="D41" s="49" t="s">
        <v>210</v>
      </c>
      <c r="E41" s="130"/>
      <c r="F41" s="130" t="e">
        <f>(E35-G35)/E35</f>
        <v>#DIV/0!</v>
      </c>
      <c r="G41" s="130" t="e">
        <f t="shared" ref="G41:P41" si="19">(F35-H35)/F35</f>
        <v>#DIV/0!</v>
      </c>
      <c r="H41" s="130" t="e">
        <f t="shared" si="19"/>
        <v>#DIV/0!</v>
      </c>
      <c r="I41" s="130" t="e">
        <f t="shared" si="19"/>
        <v>#DIV/0!</v>
      </c>
      <c r="J41" s="130" t="e">
        <f t="shared" si="19"/>
        <v>#DIV/0!</v>
      </c>
      <c r="K41" s="130" t="e">
        <f t="shared" si="19"/>
        <v>#DIV/0!</v>
      </c>
      <c r="L41" s="130" t="e">
        <f t="shared" si="19"/>
        <v>#DIV/0!</v>
      </c>
      <c r="M41" s="130">
        <f t="shared" si="19"/>
        <v>0.17802197802197803</v>
      </c>
      <c r="N41" s="130" t="e">
        <f t="shared" si="19"/>
        <v>#DIV/0!</v>
      </c>
      <c r="O41" s="130" t="e">
        <f t="shared" si="19"/>
        <v>#DIV/0!</v>
      </c>
      <c r="P41" s="130" t="e">
        <f t="shared" si="19"/>
        <v>#DIV/0!</v>
      </c>
      <c r="Q41" s="130"/>
      <c r="W41" s="63"/>
    </row>
    <row r="42" spans="1:23" s="9" customFormat="1">
      <c r="A42" s="41"/>
      <c r="D42" s="49" t="s">
        <v>211</v>
      </c>
      <c r="E42" s="130"/>
      <c r="F42" s="130" t="e">
        <f>(E35-H35)/E35</f>
        <v>#DIV/0!</v>
      </c>
      <c r="G42" s="130" t="e">
        <f t="shared" ref="G42:O42" si="20">(F35-I35)/F35</f>
        <v>#DIV/0!</v>
      </c>
      <c r="H42" s="130" t="e">
        <f t="shared" si="20"/>
        <v>#DIV/0!</v>
      </c>
      <c r="I42" s="130" t="e">
        <f t="shared" si="20"/>
        <v>#DIV/0!</v>
      </c>
      <c r="J42" s="130" t="e">
        <f t="shared" si="20"/>
        <v>#DIV/0!</v>
      </c>
      <c r="K42" s="130" t="e">
        <f t="shared" si="20"/>
        <v>#DIV/0!</v>
      </c>
      <c r="L42" s="130" t="e">
        <f t="shared" si="20"/>
        <v>#DIV/0!</v>
      </c>
      <c r="M42" s="130" t="e">
        <f t="shared" si="20"/>
        <v>#DIV/0!</v>
      </c>
      <c r="N42" s="130" t="e">
        <f t="shared" si="20"/>
        <v>#DIV/0!</v>
      </c>
      <c r="O42" s="130" t="e">
        <f t="shared" si="20"/>
        <v>#DIV/0!</v>
      </c>
      <c r="P42" s="130"/>
      <c r="Q42" s="130"/>
      <c r="W42" s="63"/>
    </row>
    <row r="43" spans="1:23" s="9" customFormat="1">
      <c r="A43" s="41"/>
      <c r="D43" s="49" t="s">
        <v>212</v>
      </c>
      <c r="E43" s="130"/>
      <c r="F43" s="130" t="e">
        <f>(E35-I35)/E35</f>
        <v>#DIV/0!</v>
      </c>
      <c r="G43" s="130" t="e">
        <f t="shared" ref="G43:N43" si="21">(F35-J35)/F35</f>
        <v>#DIV/0!</v>
      </c>
      <c r="H43" s="130" t="e">
        <f t="shared" si="21"/>
        <v>#DIV/0!</v>
      </c>
      <c r="I43" s="130" t="e">
        <f t="shared" si="21"/>
        <v>#DIV/0!</v>
      </c>
      <c r="J43" s="130" t="e">
        <f t="shared" si="21"/>
        <v>#DIV/0!</v>
      </c>
      <c r="K43" s="130" t="e">
        <f t="shared" si="21"/>
        <v>#DIV/0!</v>
      </c>
      <c r="L43" s="130" t="e">
        <f t="shared" si="21"/>
        <v>#DIV/0!</v>
      </c>
      <c r="M43" s="130" t="e">
        <f t="shared" si="21"/>
        <v>#DIV/0!</v>
      </c>
      <c r="N43" s="130" t="e">
        <f t="shared" si="21"/>
        <v>#DIV/0!</v>
      </c>
      <c r="O43" s="130"/>
      <c r="P43" s="130"/>
      <c r="Q43" s="130"/>
      <c r="W43" s="63"/>
    </row>
    <row r="44" spans="1:23">
      <c r="A44" s="3"/>
      <c r="D44" s="33" t="s">
        <v>213</v>
      </c>
      <c r="E44" s="130" t="e">
        <f>SUM(E34:G34)/SUM(E32:G32)</f>
        <v>#DIV/0!</v>
      </c>
      <c r="F44" s="130" t="e">
        <f t="shared" ref="F44:O44" si="22">SUM(F34:H34)/SUM(F32:H32)</f>
        <v>#DIV/0!</v>
      </c>
      <c r="G44" s="130" t="e">
        <f t="shared" si="22"/>
        <v>#DIV/0!</v>
      </c>
      <c r="H44" s="130" t="e">
        <f t="shared" si="22"/>
        <v>#DIV/0!</v>
      </c>
      <c r="I44" s="130" t="e">
        <f t="shared" si="22"/>
        <v>#DIV/0!</v>
      </c>
      <c r="J44" s="130">
        <f t="shared" si="22"/>
        <v>0</v>
      </c>
      <c r="K44" s="130">
        <f t="shared" si="22"/>
        <v>0.8485804416403786</v>
      </c>
      <c r="L44" s="130">
        <f t="shared" si="22"/>
        <v>0.8090566037735849</v>
      </c>
      <c r="M44" s="130">
        <f t="shared" si="22"/>
        <v>1.2321839080459771</v>
      </c>
      <c r="N44" s="130">
        <f t="shared" si="22"/>
        <v>0.70855614973262027</v>
      </c>
      <c r="O44" s="130" t="e">
        <f t="shared" si="22"/>
        <v>#DIV/0!</v>
      </c>
      <c r="P44" s="130"/>
      <c r="Q44" s="130"/>
      <c r="W44" s="62"/>
    </row>
    <row r="46" spans="1:23">
      <c r="A46" s="3"/>
      <c r="D46" t="s">
        <v>28</v>
      </c>
      <c r="K46" s="31"/>
      <c r="L46" s="31">
        <v>51656</v>
      </c>
      <c r="M46" s="31">
        <v>51656</v>
      </c>
      <c r="N46" s="31">
        <v>51656</v>
      </c>
    </row>
    <row r="47" spans="1:23">
      <c r="A47" s="3"/>
      <c r="C47" s="32">
        <v>32244</v>
      </c>
      <c r="D47" t="s">
        <v>37</v>
      </c>
      <c r="L47">
        <v>1082</v>
      </c>
      <c r="M47">
        <v>797</v>
      </c>
      <c r="N47">
        <v>745</v>
      </c>
    </row>
    <row r="48" spans="1:23">
      <c r="A48" s="3"/>
      <c r="D48" t="s">
        <v>38</v>
      </c>
    </row>
    <row r="49" spans="1:23">
      <c r="A49" s="3"/>
      <c r="D49" t="s">
        <v>56</v>
      </c>
      <c r="M49">
        <v>1236</v>
      </c>
    </row>
    <row r="50" spans="1:23" s="7" customFormat="1">
      <c r="A50" s="43"/>
      <c r="D50" s="33" t="s">
        <v>121</v>
      </c>
      <c r="E50" s="130" t="e">
        <f t="shared" ref="E50:Q52" si="23">E47/E$14*1000</f>
        <v>#DIV/0!</v>
      </c>
      <c r="F50" s="130" t="e">
        <f t="shared" si="23"/>
        <v>#DIV/0!</v>
      </c>
      <c r="G50" s="130" t="e">
        <f t="shared" si="23"/>
        <v>#DIV/0!</v>
      </c>
      <c r="H50" s="130" t="e">
        <f t="shared" si="23"/>
        <v>#DIV/0!</v>
      </c>
      <c r="I50" s="130" t="e">
        <f t="shared" si="23"/>
        <v>#DIV/0!</v>
      </c>
      <c r="J50" s="130" t="e">
        <f t="shared" si="23"/>
        <v>#DIV/0!</v>
      </c>
      <c r="K50" s="130" t="e">
        <f t="shared" si="23"/>
        <v>#DIV/0!</v>
      </c>
      <c r="L50" s="131">
        <f t="shared" si="23"/>
        <v>28.303861044260749</v>
      </c>
      <c r="M50" s="130">
        <f t="shared" si="23"/>
        <v>20.848592654598725</v>
      </c>
      <c r="N50" s="130">
        <f t="shared" si="23"/>
        <v>19.488333158941089</v>
      </c>
      <c r="O50" s="130" t="e">
        <f t="shared" si="23"/>
        <v>#DIV/0!</v>
      </c>
      <c r="P50" s="130" t="e">
        <f t="shared" si="23"/>
        <v>#DIV/0!</v>
      </c>
      <c r="Q50" s="130" t="e">
        <f t="shared" si="23"/>
        <v>#DIV/0!</v>
      </c>
      <c r="W50" s="64"/>
    </row>
    <row r="51" spans="1:23" s="7" customFormat="1">
      <c r="A51" s="43"/>
      <c r="D51" s="33" t="s">
        <v>43</v>
      </c>
      <c r="E51" s="130" t="e">
        <f t="shared" si="23"/>
        <v>#DIV/0!</v>
      </c>
      <c r="F51" s="130" t="e">
        <f t="shared" si="23"/>
        <v>#DIV/0!</v>
      </c>
      <c r="G51" s="130" t="e">
        <f t="shared" si="23"/>
        <v>#DIV/0!</v>
      </c>
      <c r="H51" s="130" t="e">
        <f t="shared" si="23"/>
        <v>#DIV/0!</v>
      </c>
      <c r="I51" s="130" t="e">
        <f t="shared" si="23"/>
        <v>#DIV/0!</v>
      </c>
      <c r="J51" s="130" t="e">
        <f t="shared" si="23"/>
        <v>#DIV/0!</v>
      </c>
      <c r="K51" s="130" t="e">
        <f t="shared" si="23"/>
        <v>#DIV/0!</v>
      </c>
      <c r="L51" s="131">
        <f t="shared" si="23"/>
        <v>0</v>
      </c>
      <c r="M51" s="130">
        <f t="shared" si="23"/>
        <v>0</v>
      </c>
      <c r="N51" s="130">
        <f t="shared" si="23"/>
        <v>0</v>
      </c>
      <c r="O51" s="130" t="e">
        <f t="shared" si="23"/>
        <v>#DIV/0!</v>
      </c>
      <c r="P51" s="130" t="e">
        <f t="shared" si="23"/>
        <v>#DIV/0!</v>
      </c>
      <c r="Q51" s="130" t="e">
        <f t="shared" si="23"/>
        <v>#DIV/0!</v>
      </c>
      <c r="W51" s="64"/>
    </row>
    <row r="52" spans="1:23" s="8" customFormat="1">
      <c r="A52" s="42"/>
      <c r="D52" s="33" t="s">
        <v>107</v>
      </c>
      <c r="E52" s="130" t="e">
        <f t="shared" si="23"/>
        <v>#DIV/0!</v>
      </c>
      <c r="F52" s="130" t="e">
        <f t="shared" si="23"/>
        <v>#DIV/0!</v>
      </c>
      <c r="G52" s="130" t="e">
        <f t="shared" si="23"/>
        <v>#DIV/0!</v>
      </c>
      <c r="H52" s="130" t="e">
        <f t="shared" si="23"/>
        <v>#DIV/0!</v>
      </c>
      <c r="I52" s="130" t="e">
        <f t="shared" si="23"/>
        <v>#DIV/0!</v>
      </c>
      <c r="J52" s="130" t="e">
        <f t="shared" si="23"/>
        <v>#DIV/0!</v>
      </c>
      <c r="K52" s="130" t="e">
        <f t="shared" si="23"/>
        <v>#DIV/0!</v>
      </c>
      <c r="L52" s="130">
        <f t="shared" si="23"/>
        <v>0</v>
      </c>
      <c r="M52" s="130">
        <f t="shared" si="23"/>
        <v>32.332321858323745</v>
      </c>
      <c r="N52" s="130">
        <f t="shared" si="23"/>
        <v>0</v>
      </c>
      <c r="O52" s="130" t="e">
        <f t="shared" si="23"/>
        <v>#DIV/0!</v>
      </c>
      <c r="P52" s="130" t="e">
        <f t="shared" si="23"/>
        <v>#DIV/0!</v>
      </c>
      <c r="Q52" s="130" t="e">
        <f t="shared" si="23"/>
        <v>#DIV/0!</v>
      </c>
      <c r="W52" s="65"/>
    </row>
    <row r="53" spans="1:23" s="8" customFormat="1">
      <c r="D53" s="33" t="s">
        <v>203</v>
      </c>
      <c r="E53" s="130" t="e">
        <f>E49/E47</f>
        <v>#DIV/0!</v>
      </c>
      <c r="F53" s="130" t="e">
        <f t="shared" ref="F53:Q53" si="24">F49/F47</f>
        <v>#DIV/0!</v>
      </c>
      <c r="G53" s="130" t="e">
        <f t="shared" si="24"/>
        <v>#DIV/0!</v>
      </c>
      <c r="H53" s="130" t="e">
        <f t="shared" si="24"/>
        <v>#DIV/0!</v>
      </c>
      <c r="I53" s="130" t="e">
        <f t="shared" si="24"/>
        <v>#DIV/0!</v>
      </c>
      <c r="J53" s="130" t="e">
        <f t="shared" si="24"/>
        <v>#DIV/0!</v>
      </c>
      <c r="K53" s="130" t="e">
        <f t="shared" si="24"/>
        <v>#DIV/0!</v>
      </c>
      <c r="L53" s="130">
        <f t="shared" si="24"/>
        <v>0</v>
      </c>
      <c r="M53" s="130">
        <f t="shared" si="24"/>
        <v>1.5508155583437893</v>
      </c>
      <c r="N53" s="130">
        <f t="shared" si="24"/>
        <v>0</v>
      </c>
      <c r="O53" s="130" t="e">
        <f t="shared" si="24"/>
        <v>#DIV/0!</v>
      </c>
      <c r="P53" s="130" t="e">
        <f t="shared" si="24"/>
        <v>#DIV/0!</v>
      </c>
      <c r="Q53" s="130" t="e">
        <f t="shared" si="24"/>
        <v>#DIV/0!</v>
      </c>
      <c r="W53" s="65"/>
    </row>
    <row r="54" spans="1:23" s="8" customFormat="1">
      <c r="D54" s="33" t="s">
        <v>204</v>
      </c>
      <c r="E54" s="130" t="e">
        <f>SUM(E49:F49)/SUM(E47:F47)</f>
        <v>#DIV/0!</v>
      </c>
      <c r="F54" s="130" t="e">
        <f t="shared" ref="F54:Q54" si="25">SUM(F49:G49)/SUM(F47:G47)</f>
        <v>#DIV/0!</v>
      </c>
      <c r="G54" s="130" t="e">
        <f t="shared" si="25"/>
        <v>#DIV/0!</v>
      </c>
      <c r="H54" s="130" t="e">
        <f t="shared" si="25"/>
        <v>#DIV/0!</v>
      </c>
      <c r="I54" s="130" t="e">
        <f t="shared" si="25"/>
        <v>#DIV/0!</v>
      </c>
      <c r="J54" s="130" t="e">
        <f t="shared" si="25"/>
        <v>#DIV/0!</v>
      </c>
      <c r="K54" s="130">
        <f>SUM(K49:L49)/SUM(K47:L47)</f>
        <v>0</v>
      </c>
      <c r="L54" s="130">
        <f t="shared" si="25"/>
        <v>0.65779670037253857</v>
      </c>
      <c r="M54" s="130">
        <f t="shared" si="25"/>
        <v>0.80155642023346307</v>
      </c>
      <c r="N54" s="130">
        <f t="shared" si="25"/>
        <v>0</v>
      </c>
      <c r="O54" s="130" t="e">
        <f t="shared" si="25"/>
        <v>#DIV/0!</v>
      </c>
      <c r="P54" s="130" t="e">
        <f t="shared" si="25"/>
        <v>#DIV/0!</v>
      </c>
      <c r="Q54" s="130" t="e">
        <f t="shared" si="25"/>
        <v>#DIV/0!</v>
      </c>
      <c r="W54" s="65"/>
    </row>
    <row r="55" spans="1:23" s="9" customFormat="1">
      <c r="A55" s="41"/>
      <c r="D55" s="49" t="s">
        <v>209</v>
      </c>
      <c r="E55" s="130"/>
      <c r="F55" s="130" t="e">
        <f>(E50-F50)/E50</f>
        <v>#DIV/0!</v>
      </c>
      <c r="G55" s="130" t="e">
        <f t="shared" ref="G55:K55" si="26">(F50-G50)/F50</f>
        <v>#DIV/0!</v>
      </c>
      <c r="H55" s="130" t="e">
        <f t="shared" si="26"/>
        <v>#DIV/0!</v>
      </c>
      <c r="I55" s="130" t="e">
        <f t="shared" si="26"/>
        <v>#DIV/0!</v>
      </c>
      <c r="J55" s="130" t="e">
        <f t="shared" si="26"/>
        <v>#DIV/0!</v>
      </c>
      <c r="K55" s="130" t="e">
        <f t="shared" si="26"/>
        <v>#DIV/0!</v>
      </c>
      <c r="L55" s="130" t="e">
        <f>(K50-L50)/K50</f>
        <v>#DIV/0!</v>
      </c>
      <c r="M55" s="130">
        <f t="shared" ref="M55:Q55" si="27">(L50-M50)/L50</f>
        <v>0.26340110905730119</v>
      </c>
      <c r="N55" s="130">
        <f t="shared" si="27"/>
        <v>6.5244667503136927E-2</v>
      </c>
      <c r="O55" s="130" t="e">
        <f t="shared" si="27"/>
        <v>#DIV/0!</v>
      </c>
      <c r="P55" s="130" t="e">
        <f t="shared" si="27"/>
        <v>#DIV/0!</v>
      </c>
      <c r="Q55" s="130" t="e">
        <f t="shared" si="27"/>
        <v>#DIV/0!</v>
      </c>
      <c r="W55" s="63"/>
    </row>
    <row r="56" spans="1:23" s="9" customFormat="1">
      <c r="A56" s="41"/>
      <c r="D56" s="49" t="s">
        <v>210</v>
      </c>
      <c r="E56" s="130"/>
      <c r="F56" s="130" t="e">
        <f>(E50-G50)/E50</f>
        <v>#DIV/0!</v>
      </c>
      <c r="G56" s="130" t="e">
        <f t="shared" ref="G56:P56" si="28">(F50-H50)/F50</f>
        <v>#DIV/0!</v>
      </c>
      <c r="H56" s="130" t="e">
        <f t="shared" si="28"/>
        <v>#DIV/0!</v>
      </c>
      <c r="I56" s="130" t="e">
        <f t="shared" si="28"/>
        <v>#DIV/0!</v>
      </c>
      <c r="J56" s="130" t="e">
        <f t="shared" si="28"/>
        <v>#DIV/0!</v>
      </c>
      <c r="K56" s="130" t="e">
        <f t="shared" si="28"/>
        <v>#DIV/0!</v>
      </c>
      <c r="L56" s="130" t="e">
        <f t="shared" si="28"/>
        <v>#DIV/0!</v>
      </c>
      <c r="M56" s="130">
        <f t="shared" si="28"/>
        <v>0.31146025878003697</v>
      </c>
      <c r="N56" s="130" t="e">
        <f t="shared" si="28"/>
        <v>#DIV/0!</v>
      </c>
      <c r="O56" s="130" t="e">
        <f t="shared" si="28"/>
        <v>#DIV/0!</v>
      </c>
      <c r="P56" s="130" t="e">
        <f t="shared" si="28"/>
        <v>#DIV/0!</v>
      </c>
      <c r="Q56" s="130"/>
      <c r="W56" s="63"/>
    </row>
    <row r="57" spans="1:23" s="9" customFormat="1">
      <c r="A57" s="41"/>
      <c r="D57" s="49" t="s">
        <v>211</v>
      </c>
      <c r="E57" s="130"/>
      <c r="F57" s="130" t="e">
        <f>(E50-H50)/E50</f>
        <v>#DIV/0!</v>
      </c>
      <c r="G57" s="130" t="e">
        <f t="shared" ref="G57:O57" si="29">(F50-I50)/F50</f>
        <v>#DIV/0!</v>
      </c>
      <c r="H57" s="130" t="e">
        <f t="shared" si="29"/>
        <v>#DIV/0!</v>
      </c>
      <c r="I57" s="130" t="e">
        <f t="shared" si="29"/>
        <v>#DIV/0!</v>
      </c>
      <c r="J57" s="130" t="e">
        <f t="shared" si="29"/>
        <v>#DIV/0!</v>
      </c>
      <c r="K57" s="130" t="e">
        <f t="shared" si="29"/>
        <v>#DIV/0!</v>
      </c>
      <c r="L57" s="130" t="e">
        <f t="shared" si="29"/>
        <v>#DIV/0!</v>
      </c>
      <c r="M57" s="130" t="e">
        <f t="shared" si="29"/>
        <v>#DIV/0!</v>
      </c>
      <c r="N57" s="130" t="e">
        <f t="shared" si="29"/>
        <v>#DIV/0!</v>
      </c>
      <c r="O57" s="130" t="e">
        <f t="shared" si="29"/>
        <v>#DIV/0!</v>
      </c>
      <c r="P57" s="130"/>
      <c r="Q57" s="130"/>
      <c r="W57" s="63"/>
    </row>
    <row r="58" spans="1:23" s="9" customFormat="1">
      <c r="A58" s="41"/>
      <c r="D58" s="49" t="s">
        <v>212</v>
      </c>
      <c r="E58" s="130"/>
      <c r="F58" s="130" t="e">
        <f>(E50-I50)/E50</f>
        <v>#DIV/0!</v>
      </c>
      <c r="G58" s="130" t="e">
        <f t="shared" ref="G58:N58" si="30">(F50-J50)/F50</f>
        <v>#DIV/0!</v>
      </c>
      <c r="H58" s="130" t="e">
        <f t="shared" si="30"/>
        <v>#DIV/0!</v>
      </c>
      <c r="I58" s="130" t="e">
        <f t="shared" si="30"/>
        <v>#DIV/0!</v>
      </c>
      <c r="J58" s="130" t="e">
        <f t="shared" si="30"/>
        <v>#DIV/0!</v>
      </c>
      <c r="K58" s="130" t="e">
        <f t="shared" si="30"/>
        <v>#DIV/0!</v>
      </c>
      <c r="L58" s="130" t="e">
        <f t="shared" si="30"/>
        <v>#DIV/0!</v>
      </c>
      <c r="M58" s="130" t="e">
        <f t="shared" si="30"/>
        <v>#DIV/0!</v>
      </c>
      <c r="N58" s="130" t="e">
        <f t="shared" si="30"/>
        <v>#DIV/0!</v>
      </c>
      <c r="O58" s="130"/>
      <c r="P58" s="130"/>
      <c r="Q58" s="130"/>
      <c r="W58" s="63"/>
    </row>
    <row r="59" spans="1:23">
      <c r="A59" s="3"/>
      <c r="D59" s="33" t="s">
        <v>213</v>
      </c>
      <c r="E59" s="130" t="e">
        <f>SUM(E49:G49)/SUM(E47:G47)</f>
        <v>#DIV/0!</v>
      </c>
      <c r="F59" s="130" t="e">
        <f t="shared" ref="F59:O59" si="31">SUM(F49:H49)/SUM(F47:H47)</f>
        <v>#DIV/0!</v>
      </c>
      <c r="G59" s="130" t="e">
        <f t="shared" si="31"/>
        <v>#DIV/0!</v>
      </c>
      <c r="H59" s="130" t="e">
        <f t="shared" si="31"/>
        <v>#DIV/0!</v>
      </c>
      <c r="I59" s="130" t="e">
        <f t="shared" si="31"/>
        <v>#DIV/0!</v>
      </c>
      <c r="J59" s="130">
        <f t="shared" si="31"/>
        <v>0</v>
      </c>
      <c r="K59" s="130">
        <f t="shared" si="31"/>
        <v>0.65779670037253857</v>
      </c>
      <c r="L59" s="130">
        <f t="shared" si="31"/>
        <v>0.47103658536585363</v>
      </c>
      <c r="M59" s="130">
        <f t="shared" si="31"/>
        <v>0.80155642023346307</v>
      </c>
      <c r="N59" s="130">
        <f t="shared" si="31"/>
        <v>0</v>
      </c>
      <c r="O59" s="130" t="e">
        <f t="shared" si="31"/>
        <v>#DIV/0!</v>
      </c>
      <c r="P59" s="130"/>
      <c r="Q59" s="130"/>
      <c r="W59" s="62"/>
    </row>
    <row r="60" spans="1:23">
      <c r="A60" s="3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</row>
    <row r="61" spans="1:23">
      <c r="A61" s="3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</row>
    <row r="63" spans="1:23" s="2" customFormat="1">
      <c r="A63" s="30"/>
      <c r="B63" s="30"/>
      <c r="C63" s="27">
        <v>2007</v>
      </c>
      <c r="D63" s="27">
        <v>2008</v>
      </c>
      <c r="E63" s="27">
        <v>2009</v>
      </c>
    </row>
    <row r="64" spans="1:23" s="2" customFormat="1">
      <c r="A64" s="30"/>
      <c r="B64" s="113">
        <v>32211</v>
      </c>
      <c r="C64" s="114">
        <v>38228</v>
      </c>
      <c r="D64" s="114">
        <v>38228</v>
      </c>
      <c r="E64" s="114">
        <v>38228</v>
      </c>
    </row>
    <row r="65" spans="1:17" s="2" customFormat="1">
      <c r="B65" s="113" t="s">
        <v>5</v>
      </c>
      <c r="C65" s="113">
        <v>603</v>
      </c>
      <c r="D65" s="113">
        <v>532</v>
      </c>
      <c r="E65" s="113">
        <v>416</v>
      </c>
    </row>
    <row r="66" spans="1:17" s="2" customFormat="1">
      <c r="A66" s="113">
        <v>32211</v>
      </c>
      <c r="B66" s="113" t="s">
        <v>90</v>
      </c>
      <c r="C66" s="33"/>
      <c r="D66" s="113">
        <v>888</v>
      </c>
      <c r="E66" s="114">
        <v>1863</v>
      </c>
      <c r="K66" s="26"/>
      <c r="L66" s="26"/>
      <c r="M66" s="26"/>
      <c r="N66" s="26"/>
      <c r="O66" s="26"/>
      <c r="P66" s="26"/>
      <c r="Q66" s="26"/>
    </row>
    <row r="67" spans="1:17" s="2" customFormat="1">
      <c r="A67" s="113"/>
      <c r="B67" s="113">
        <v>32233</v>
      </c>
      <c r="C67" s="114">
        <v>24950</v>
      </c>
      <c r="D67" s="114">
        <v>24950</v>
      </c>
      <c r="E67" s="114">
        <v>24950</v>
      </c>
      <c r="K67" s="26"/>
      <c r="L67" s="26"/>
      <c r="M67" s="26"/>
      <c r="N67" s="26"/>
      <c r="O67" s="26"/>
      <c r="P67" s="26"/>
      <c r="Q67" s="26"/>
    </row>
    <row r="68" spans="1:17" s="2" customFormat="1">
      <c r="B68" s="113" t="s">
        <v>5</v>
      </c>
      <c r="C68" s="113">
        <v>455</v>
      </c>
      <c r="D68" s="113">
        <v>496</v>
      </c>
      <c r="E68" s="113">
        <v>374</v>
      </c>
      <c r="K68" s="26"/>
      <c r="L68" s="26"/>
      <c r="M68" s="26"/>
      <c r="N68" s="26"/>
      <c r="O68" s="26"/>
      <c r="P68" s="26"/>
      <c r="Q68" s="26"/>
    </row>
    <row r="69" spans="1:17" s="2" customFormat="1">
      <c r="A69" s="113">
        <v>32233</v>
      </c>
      <c r="B69" s="113" t="s">
        <v>90</v>
      </c>
      <c r="C69" s="33"/>
      <c r="D69" s="113">
        <v>807</v>
      </c>
      <c r="E69" s="113">
        <v>265</v>
      </c>
      <c r="K69" s="26"/>
      <c r="L69" s="26"/>
      <c r="M69" s="26"/>
      <c r="N69" s="26"/>
      <c r="O69" s="26"/>
      <c r="P69" s="26"/>
      <c r="Q69" s="26"/>
    </row>
    <row r="70" spans="1:17" s="2" customFormat="1">
      <c r="A70" s="113"/>
      <c r="B70" s="113">
        <v>32244</v>
      </c>
      <c r="C70" s="114">
        <v>51656</v>
      </c>
      <c r="D70" s="114">
        <v>51656</v>
      </c>
      <c r="E70" s="114">
        <v>51656</v>
      </c>
    </row>
    <row r="71" spans="1:17" s="2" customFormat="1">
      <c r="B71" s="113" t="s">
        <v>5</v>
      </c>
      <c r="C71" s="114">
        <v>1082</v>
      </c>
      <c r="D71" s="113">
        <v>797</v>
      </c>
      <c r="E71" s="113">
        <v>745</v>
      </c>
    </row>
    <row r="72" spans="1:17" s="2" customFormat="1">
      <c r="A72" s="113">
        <v>32244</v>
      </c>
      <c r="B72" s="113" t="s">
        <v>90</v>
      </c>
      <c r="C72" s="33"/>
      <c r="D72" s="114">
        <v>1236</v>
      </c>
      <c r="E72" s="113"/>
    </row>
    <row r="73" spans="1:17" s="2" customFormat="1">
      <c r="A73" s="2" t="s">
        <v>35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116" customFormat="1">
      <c r="A1" s="125" t="str">
        <f>A11</f>
        <v>Loudon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Loudon</v>
      </c>
      <c r="B2" s="7">
        <f>K13</f>
        <v>2006</v>
      </c>
      <c r="C2" s="8" t="s">
        <v>50</v>
      </c>
      <c r="D2" s="48">
        <f>LOOKUP($B2,$E$13:$Q$13,$E$20:$Q$20)</f>
        <v>0</v>
      </c>
      <c r="E2" s="9">
        <f>LOOKUP($B2,$E$13:$Q$13,E$21:Q$21)</f>
        <v>0</v>
      </c>
      <c r="F2" s="9">
        <f>LOOKUP($B2,$E$13:$Q$13,E$22:Q$22)</f>
        <v>0</v>
      </c>
      <c r="G2" s="9">
        <f>LOOKUP($B2,$E$13:$Q$13,E$23:Q$23)</f>
        <v>-0.13812560189112361</v>
      </c>
      <c r="H2" s="9">
        <f>LOOKUP($B2,$E$13:$Q$13,E$24:Q$24)</f>
        <v>-0.27672506256703616</v>
      </c>
      <c r="I2" s="9">
        <f>LOOKUP($B2,$E$13:$Q$13,E$25:Q$25)</f>
        <v>-0.61369816504443397</v>
      </c>
      <c r="J2" s="9">
        <f>LOOKUP($B2,$E$13:$Q$13,E$26:Q$26)</f>
        <v>-0.61712791672359335</v>
      </c>
      <c r="K2" s="9">
        <f>LOOKUP($B2,$E$13:$Q$13,E$27:Q$27)</f>
        <v>1.1599801468538931E-2</v>
      </c>
      <c r="L2" s="64" t="str">
        <f>A2</f>
        <v>Loudon</v>
      </c>
      <c r="M2" s="7">
        <f>N13</f>
        <v>2009</v>
      </c>
      <c r="N2" s="8" t="s">
        <v>50</v>
      </c>
      <c r="O2" s="9">
        <f>LOOKUP($M2,$E$13:$Q$13,$E$20:$Q$20)</f>
        <v>4.5715820574805264</v>
      </c>
      <c r="P2" s="9">
        <f>LOOKUP($M2,$E$13:$Q$13,E$21:Q$21)</f>
        <v>0.22560975609756098</v>
      </c>
      <c r="Q2" s="9">
        <f>LOOKUP($M2,$E$13:$Q$13,E$22:Q$22)</f>
        <v>0.27387096774193548</v>
      </c>
      <c r="R2" s="9">
        <f>LOOKUP($M2,$E$13:$Q$13,E$23:Q$23)</f>
        <v>-2.1253985122211085E-3</v>
      </c>
      <c r="S2" s="9">
        <f>LOOKUP($M2,$E$13:$Q$13,E$24:Q$24)</f>
        <v>0.35494155154091395</v>
      </c>
      <c r="T2" s="9">
        <f>LOOKUP($M2,$E$13:$Q$13,E$25:Q$25)</f>
        <v>0.56110520722635493</v>
      </c>
      <c r="U2" s="9">
        <f>LOOKUP($M2,$E$13:$Q$13,E$26:Q$26)</f>
        <v>1</v>
      </c>
      <c r="V2" s="9">
        <f>LOOKUP($M2,$E$13:$Q$13,E$27:Q$27)</f>
        <v>0.2162506367804381</v>
      </c>
      <c r="W2" s="64" t="str">
        <f t="shared" ref="W2:W10" si="0">L2</f>
        <v>Loudon</v>
      </c>
      <c r="X2" s="7">
        <f>H13</f>
        <v>2003</v>
      </c>
      <c r="Y2" s="8" t="s">
        <v>50</v>
      </c>
      <c r="Z2" s="8">
        <f>LOOKUP($X2,$E$13:$Q$13,$E$20:$Q$20)</f>
        <v>0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>
        <f>LOOKUP($X2,$E$13:$Q$13,$E$27:$Q$27)</f>
        <v>0</v>
      </c>
    </row>
    <row r="3" spans="1:33" s="8" customFormat="1">
      <c r="A3" s="43" t="str">
        <f t="shared" ref="A3:A10" si="1">A2</f>
        <v>Loudon</v>
      </c>
      <c r="B3" s="7">
        <f>K13</f>
        <v>2006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0</v>
      </c>
      <c r="G3" s="9">
        <f>LOOKUP($B3,$E$13:$Q$13,$E$40:$Q$40)</f>
        <v>-3.3671273918634607E-2</v>
      </c>
      <c r="H3" s="9">
        <f>LOOKUP($B3,$E$13:$Q$13,$E$41:$Q$41)</f>
        <v>-0.27672506256703633</v>
      </c>
      <c r="I3" s="9">
        <f>LOOKUP($B3,$E$13:$Q$13,$E$42:$Q$42)</f>
        <v>-0.46559697384016163</v>
      </c>
      <c r="J3" s="9">
        <f>LOOKUP($B3,$E$13:$Q$13,$E$43:$Q$43)</f>
        <v>-0.35767016739837593</v>
      </c>
      <c r="K3" s="9">
        <f>LOOKUP($B3,$E$13:$Q$13,$E$44:$Q$44)</f>
        <v>8.8507881293362206E-3</v>
      </c>
      <c r="L3" s="64" t="str">
        <f t="shared" ref="L3:L10" si="2">A3</f>
        <v>Loudon</v>
      </c>
      <c r="M3" s="7">
        <f>M2</f>
        <v>2009</v>
      </c>
      <c r="N3" s="8" t="s">
        <v>51</v>
      </c>
      <c r="O3" s="9">
        <f>LOOKUP($M3,$E$13:$Q$13,$E$37:$Q$37)</f>
        <v>4.5715820574805264</v>
      </c>
      <c r="P3" s="9">
        <f>LOOKUP($M3,$E$13:$Q$13,$E$38:$Q$38)</f>
        <v>0.19218608852755195</v>
      </c>
      <c r="Q3" s="9">
        <f>LOOKUP($M3,$E$13:$Q$13,$E$39:$Q$39)</f>
        <v>0.23362685745734726</v>
      </c>
      <c r="R3" s="9">
        <f>LOOKUP($M3,$E$13:$Q$13,$E$40:$Q$40)</f>
        <v>7.3640167364016573E-2</v>
      </c>
      <c r="S3" s="9">
        <f>LOOKUP($M3,$E$13:$Q$13,$E$41:$Q$41)</f>
        <v>0.40585774058577401</v>
      </c>
      <c r="T3" s="9">
        <f>LOOKUP($M3,$E$13:$Q$13,$E$42:$Q$42)</f>
        <v>0.42217573221757321</v>
      </c>
      <c r="U3" s="9">
        <f>LOOKUP($M3,$E$13:$Q$13,$E$43:$Q$43)</f>
        <v>1</v>
      </c>
      <c r="V3" s="9">
        <f>LOOKUP($M3,$E$13:$Q$13,$E$44:$Q$44)</f>
        <v>0.16929212362911267</v>
      </c>
      <c r="W3" s="64" t="str">
        <f t="shared" si="0"/>
        <v>Loudon</v>
      </c>
      <c r="X3" s="7">
        <f>X2</f>
        <v>2003</v>
      </c>
      <c r="Y3" s="8" t="s">
        <v>51</v>
      </c>
      <c r="Z3" s="8">
        <f>LOOKUP($X3,$E$13:$Q$13,$E$37:$Q$37)</f>
        <v>0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>
        <f>LOOKUP($X3,$E$13:$Q$13,$E$44:$Q$44)</f>
        <v>0</v>
      </c>
    </row>
    <row r="4" spans="1:33" s="8" customFormat="1">
      <c r="A4" s="43" t="str">
        <f t="shared" si="1"/>
        <v>Loudon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0</v>
      </c>
      <c r="G4" s="9">
        <f>LOOKUP($B4,$E$13:$Q$13,$E$55:$Q$55)</f>
        <v>-7.7225598855916885E-2</v>
      </c>
      <c r="H4" s="9">
        <f>LOOKUP($B4,$E$13:$Q$13,$E$56:$Q$56)</f>
        <v>-0.27672506256703605</v>
      </c>
      <c r="I4" s="9">
        <f>LOOKUP($B4,$E$13:$Q$13,$E$57:$Q$57)</f>
        <v>-0.52735073292813717</v>
      </c>
      <c r="J4" s="9">
        <f>LOOKUP($B4,$E$13:$Q$13,$E$58:$Q$58)</f>
        <v>-0.46585627457990703</v>
      </c>
      <c r="K4" s="9">
        <f>LOOKUP($B4,$E$13:$Q$13,$E$59:$Q$59)</f>
        <v>1.0040530582166543E-2</v>
      </c>
      <c r="L4" s="64" t="str">
        <f t="shared" si="2"/>
        <v>Loudon</v>
      </c>
      <c r="M4" s="7">
        <f>M3</f>
        <v>2009</v>
      </c>
      <c r="N4" s="8" t="s">
        <v>30</v>
      </c>
      <c r="O4" s="9">
        <f>LOOKUP($M4,$E$13:$Q$13,$E$52:$Q$52)</f>
        <v>9.1431641149610527</v>
      </c>
      <c r="P4" s="9">
        <f>LOOKUP($M4,$E$13:$Q$13,$E$53:$Q$53)</f>
        <v>0.20756097560975609</v>
      </c>
      <c r="Q4" s="9">
        <f>LOOKUP($M4,$E$13:$Q$13,$E$54:$Q$54)</f>
        <v>0.25215325215325213</v>
      </c>
      <c r="R4" s="9">
        <f>LOOKUP(M4,$E$13:$Q$13,$E$55:$Q$55)</f>
        <v>4.0262172284644147E-2</v>
      </c>
      <c r="S4" s="9">
        <f>LOOKUP(M4,$E$13:$Q$13,$E$56:$Q$56)</f>
        <v>0.38342696629213485</v>
      </c>
      <c r="T4" s="9">
        <f>LOOKUP(M4,$E$13:$Q$13,$E$57:$Q$57)</f>
        <v>0.48338014981273403</v>
      </c>
      <c r="U4" s="9">
        <f>LOOKUP(M4,$E$13:$Q$13,$E$58:$Q$58)</f>
        <v>1</v>
      </c>
      <c r="V4" s="9">
        <f>LOOKUP(M4,$E$13:$Q$13,$E$59:$Q$59)</f>
        <v>0.18991164299295382</v>
      </c>
      <c r="W4" s="64" t="str">
        <f t="shared" si="0"/>
        <v>Loudon</v>
      </c>
      <c r="X4" s="7">
        <f>X3</f>
        <v>2003</v>
      </c>
      <c r="Y4" s="8" t="s">
        <v>30</v>
      </c>
      <c r="Z4" s="8">
        <f>LOOKUP($X4,$E$13:$Q$13,$E$52:$Q$52)</f>
        <v>0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>
        <f>LOOKUP($X4,$E$13:$Q$13,$E$59:$Q$59)</f>
        <v>0</v>
      </c>
    </row>
    <row r="5" spans="1:33" s="8" customFormat="1">
      <c r="A5" s="43" t="str">
        <f t="shared" si="1"/>
        <v>Loudon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1.6167309403737763E-2</v>
      </c>
      <c r="G5" s="9">
        <f>LOOKUP($B5,$E$13:$Q$13,E$23:Q$23)</f>
        <v>-0.12177870390193662</v>
      </c>
      <c r="H5" s="9">
        <f>LOOKUP($B5,$E$13:$Q$13,E$24:Q$24)</f>
        <v>-0.41785595751742433</v>
      </c>
      <c r="I5" s="9">
        <f>LOOKUP($B5,$E$13:$Q$13,E$25:Q$25)</f>
        <v>-0.42086946646007573</v>
      </c>
      <c r="J5" s="9">
        <f>LOOKUP($B5,$E$13:$Q$13,E$26:Q$26)</f>
        <v>8.5400035905338442E-2</v>
      </c>
      <c r="K5" s="9">
        <f>LOOKUP($B5,$E$13:$Q$13,F$27:R$27)</f>
        <v>0.18135287033319952</v>
      </c>
      <c r="L5" s="64" t="str">
        <f t="shared" si="2"/>
        <v>Loudon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4.5500940102068226</v>
      </c>
      <c r="P5" s="9">
        <f ca="1">LOOKUP($M5,$E$13:$Q$13,E$21:Y$21)</f>
        <v>0.34884678747940689</v>
      </c>
      <c r="Q5" s="9">
        <f>LOOKUP($M5,$E$13:$Q$13,E$22:Q$22)</f>
        <v>0.20759803921568629</v>
      </c>
      <c r="R5" s="9">
        <f>LOOKUP($M5,$E$13:$Q$13,E$23:Q$23)</f>
        <v>0.35630965005302234</v>
      </c>
      <c r="S5" s="9">
        <f>LOOKUP($M5,$E$13:$Q$13,E$24:Q$24)</f>
        <v>0.56203605514316024</v>
      </c>
      <c r="T5" s="9">
        <f>LOOKUP($M5,$E$13:$Q$13,E$25:Q$25)</f>
        <v>1</v>
      </c>
      <c r="U5" s="9">
        <f>LOOKUP($M5,$E$13:$Q$13,E$26:Q$26)</f>
        <v>0</v>
      </c>
      <c r="V5" s="9">
        <f>LOOKUP($M5,$E$13:$Q$13,E$27:Q$27)</f>
        <v>0.20759803921568629</v>
      </c>
      <c r="W5" s="64" t="str">
        <f t="shared" si="0"/>
        <v>Loudon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 t="e">
        <f>LOOKUP($X5,$E$13:$Q$13,E$21:Q$21)</f>
        <v>#DIV/0!</v>
      </c>
      <c r="AB5" s="8">
        <f>LOOKUP($X5,$E$13:$Q$13,E$22:Q$22)</f>
        <v>0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>
        <f>LOOKUP($X5,$E$13:$Q$13,$E$27:$Q$27)</f>
        <v>0</v>
      </c>
    </row>
    <row r="6" spans="1:33" s="8" customFormat="1">
      <c r="A6" s="43" t="str">
        <f t="shared" si="1"/>
        <v>Loudon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1.2186940966010733E-2</v>
      </c>
      <c r="G6" s="9">
        <f>LOOKUP($B6,$E$13:$Q$13,$E$40:$Q$40)</f>
        <v>-0.23513644500053474</v>
      </c>
      <c r="H6" s="9">
        <f>LOOKUP($B6,$E$13:$Q$13,$E$41:$Q$41)</f>
        <v>-0.41785595751742449</v>
      </c>
      <c r="I6" s="9">
        <f>LOOKUP($B6,$E$13:$Q$13,$E$42:$Q$42)</f>
        <v>-0.31344480750777337</v>
      </c>
      <c r="J6" s="9">
        <f>LOOKUP($B6,$E$13:$Q$13,$E$43:$Q$43)</f>
        <v>0.15759185787667662</v>
      </c>
      <c r="K6" s="9">
        <f>LOOKUP($B6,$E$13:$Q$13,$E$44:$Q$44)</f>
        <v>7.1791803769069698E-2</v>
      </c>
      <c r="L6" s="64" t="str">
        <f t="shared" si="2"/>
        <v>Loudon</v>
      </c>
      <c r="M6" s="7">
        <f>M5</f>
        <v>2010</v>
      </c>
      <c r="N6" s="8" t="str">
        <f t="shared" si="4"/>
        <v>dog</v>
      </c>
      <c r="O6" s="9">
        <f>LOOKUP($M6,$E$13:$Q$13,$E$37:$Q$37)</f>
        <v>4.5500940102068226</v>
      </c>
      <c r="P6" s="9">
        <f>LOOKUP($M6,$E$13:$Q$13,$E$38:$Q$38)</f>
        <v>0.2982394366197183</v>
      </c>
      <c r="Q6" s="9">
        <f>LOOKUP($M6,$E$13:$Q$13,$E$39:$Q$39)</f>
        <v>0.15119600142806142</v>
      </c>
      <c r="R6" s="9">
        <f>LOOKUP($M6,$E$13:$Q$13,$E$40:$Q$40)</f>
        <v>0.35862691960252946</v>
      </c>
      <c r="S6" s="9">
        <f>LOOKUP($M6,$E$13:$Q$13,$E$41:$Q$41)</f>
        <v>0.37624209575429096</v>
      </c>
      <c r="T6" s="9">
        <f>LOOKUP($M6,$E$13:$Q$13,$E$42:$Q$42)</f>
        <v>1</v>
      </c>
      <c r="U6" s="9">
        <f>LOOKUP($M6,$E$13:$Q$13,$E$43:$Q$43)</f>
        <v>0</v>
      </c>
      <c r="V6" s="9">
        <f>LOOKUP($M6,$E$13:$Q$13,$E$44:$Q$44)</f>
        <v>0.15119600142806142</v>
      </c>
      <c r="W6" s="64" t="str">
        <f t="shared" si="0"/>
        <v>Loudon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 t="e">
        <f>LOOKUP($X6,$E$13:$Q$13,$E$38:$Q$38)</f>
        <v>#DIV/0!</v>
      </c>
      <c r="AB6" s="8">
        <f>LOOKUP($X6,$E$13:$Q$13,$E$39:$Q$39)</f>
        <v>0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>
        <f>LOOKUP($X6,$E$13:$Q$13,$E$44:$Q$44)</f>
        <v>0</v>
      </c>
    </row>
    <row r="7" spans="1:33" s="8" customFormat="1">
      <c r="A7" s="43" t="str">
        <f t="shared" si="1"/>
        <v>Loudon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1.3897743210506184E-2</v>
      </c>
      <c r="G7" s="9">
        <f>LOOKUP($B7,$E$13:$Q$13,$E$55:$Q$55)</f>
        <v>-0.18519747759707944</v>
      </c>
      <c r="H7" s="9">
        <f>LOOKUP($B7,$E$13:$Q$13,$E$56:$Q$56)</f>
        <v>-0.41785595751742466</v>
      </c>
      <c r="I7" s="9">
        <f>LOOKUP($B7,$E$13:$Q$13,$E$57:$Q$57)</f>
        <v>-0.36076999668104898</v>
      </c>
      <c r="J7" s="9">
        <f>LOOKUP($B7,$E$13:$Q$13,$E$58:$Q$58)</f>
        <v>0.12578825091271148</v>
      </c>
      <c r="K7" s="9">
        <f>LOOKUP($B7,$E$13:$Q$13,$E$59:$Q$59)</f>
        <v>8.0381813614669687E-2</v>
      </c>
      <c r="L7" s="64" t="str">
        <f t="shared" si="2"/>
        <v>Loudon</v>
      </c>
      <c r="M7" s="7">
        <f>M6</f>
        <v>2010</v>
      </c>
      <c r="N7" s="8" t="str">
        <f t="shared" si="4"/>
        <v>total</v>
      </c>
      <c r="O7" s="9">
        <f>LOOKUP($M7,$E$13:$Q$13,$E$52:$Q$52)</f>
        <v>9.1001880204136452</v>
      </c>
      <c r="P7" s="9">
        <f>LOOKUP($M7,$E$13:$Q$13,$E$53:$Q$53)</f>
        <v>0.32156416097190582</v>
      </c>
      <c r="Q7" s="9">
        <f>LOOKUP($M7,$E$13:$Q$13,$E$54:$Q$54)</f>
        <v>0.1749638504441231</v>
      </c>
      <c r="R7" s="9">
        <f>LOOKUP($M7,$E$13:$Q$13,$E$55:$Q$55)</f>
        <v>0.35756097560975614</v>
      </c>
      <c r="S7" s="9">
        <f>LOOKUP($M7,$E$13:$Q$13,$E$56:$Q$56)</f>
        <v>0.4617073170731707</v>
      </c>
      <c r="T7" s="9">
        <f>LOOKUP($M7,$E$13:$Q$13,$E$57:$Q$57)</f>
        <v>1</v>
      </c>
      <c r="U7" s="9">
        <f>LOOKUP($M7,$E$13:$Q$13,$E$58:$Q$58)</f>
        <v>0</v>
      </c>
      <c r="V7" s="9">
        <f>LOOKUP($M7,$E$13:$Q$13,$E$59:$Q$59)</f>
        <v>0.1749638504441231</v>
      </c>
      <c r="W7" s="64" t="str">
        <f t="shared" si="0"/>
        <v>Loudon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 t="e">
        <f>LOOKUP($X7,$E$13:$Q$13,$E$53:$Q$53)</f>
        <v>#DIV/0!</v>
      </c>
      <c r="AB7" s="8">
        <f>LOOKUP($X7,$E$13:$Q$13,$E$54:$Q$54)</f>
        <v>0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>
        <f>LOOKUP($X7,$E$13:$Q$13,$E$59:$Q$59)</f>
        <v>0</v>
      </c>
    </row>
    <row r="8" spans="1:33" s="8" customFormat="1">
      <c r="A8" s="43" t="str">
        <f t="shared" si="1"/>
        <v>Loudon</v>
      </c>
      <c r="B8" s="7">
        <f>M13</f>
        <v>2008</v>
      </c>
      <c r="C8" s="8" t="str">
        <f t="shared" si="3"/>
        <v>cat</v>
      </c>
      <c r="D8" s="48">
        <f>LOOKUP($B8,$E$13:$Q$13,$E$20:$Q$20)</f>
        <v>0.5855492882084341</v>
      </c>
      <c r="E8" s="9">
        <f>LOOKUP($B8,$E$13:$Q$13,E$21:Q$21)</f>
        <v>2.8958554729011689E-2</v>
      </c>
      <c r="F8" s="9">
        <f>LOOKUP($B8,$E$13:$Q$13,E$22:Q$22)</f>
        <v>0.12738853503184713</v>
      </c>
      <c r="G8" s="9">
        <f>LOOKUP($B8,$E$13:$Q$13,E$23:Q$23)</f>
        <v>-0.26393552719946278</v>
      </c>
      <c r="H8" s="9">
        <f>LOOKUP($B8,$E$13:$Q$13,E$24:Q$24)</f>
        <v>-0.26662189388851593</v>
      </c>
      <c r="I8" s="9">
        <f>LOOKUP($B8,$E$13:$Q$13,E$25:Q$25)</f>
        <v>0.18468770987239758</v>
      </c>
      <c r="J8" s="9">
        <f>LOOKUP($B8,$E$13:$Q$13,E$26:Q$26)</f>
        <v>0.445265278710544</v>
      </c>
      <c r="K8" s="9">
        <f>LOOKUP($B8,$E$13:$Q$13,E$27:Q$27)</f>
        <v>0.18135287033319952</v>
      </c>
      <c r="L8" s="64" t="str">
        <f t="shared" si="2"/>
        <v>Loudon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0.3196046128500824</v>
      </c>
      <c r="S8" s="9">
        <f>LOOKUP($M8,$E$13:$Q$13,E$24:Q$24)</f>
        <v>1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Loudon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</v>
      </c>
    </row>
    <row r="9" spans="1:33" s="8" customFormat="1">
      <c r="A9" s="43" t="str">
        <f t="shared" si="1"/>
        <v>Loudon</v>
      </c>
      <c r="B9" s="7">
        <f>B8</f>
        <v>2008</v>
      </c>
      <c r="C9" s="8" t="str">
        <f t="shared" si="3"/>
        <v>dog</v>
      </c>
      <c r="D9" s="48">
        <f>LOOKUP($B9,$E$13:$Q$13,$E$37:$Q$37)</f>
        <v>0.5855492882084341</v>
      </c>
      <c r="E9" s="9">
        <f>LOOKUP($B9,$E$13:$Q$13,$E$38:$Q$38)</f>
        <v>2.2803347280334729E-2</v>
      </c>
      <c r="F9" s="9">
        <f>LOOKUP($B9,$E$13:$Q$13,$E$39:$Q$39)</f>
        <v>0.10425716768027801</v>
      </c>
      <c r="G9" s="9">
        <f>LOOKUP($B9,$E$13:$Q$13,$E$40:$Q$40)</f>
        <v>-0.1479346781940441</v>
      </c>
      <c r="H9" s="9">
        <f>LOOKUP($B9,$E$13:$Q$13,$E$41:$Q$41)</f>
        <v>-6.340057636887618E-2</v>
      </c>
      <c r="I9" s="9">
        <f>LOOKUP($B9,$E$13:$Q$13,$E$42:$Q$42)</f>
        <v>0.31796349663784823</v>
      </c>
      <c r="J9" s="9">
        <f>LOOKUP($B9,$E$13:$Q$13,$E$43:$Q$43)</f>
        <v>0.3366954851104707</v>
      </c>
      <c r="K9" s="9">
        <f>LOOKUP($B9,$E$13:$Q$13,$E$44:$Q$44)</f>
        <v>0.14998339973439576</v>
      </c>
      <c r="L9" s="64" t="str">
        <f t="shared" si="2"/>
        <v>Loudon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2.7464788732394361E-2</v>
      </c>
      <c r="S9" s="9">
        <f>LOOKUP($M9,$E$13:$Q$13,$E$41:$Q$41)</f>
        <v>1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Loudon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</v>
      </c>
    </row>
    <row r="10" spans="1:33" s="8" customFormat="1">
      <c r="A10" s="43" t="str">
        <f t="shared" si="1"/>
        <v>Loudon</v>
      </c>
      <c r="B10" s="7">
        <f>B9</f>
        <v>2008</v>
      </c>
      <c r="C10" s="8" t="str">
        <f t="shared" si="3"/>
        <v>total</v>
      </c>
      <c r="D10" s="48">
        <f>LOOKUP($B10,$E$13:$Q$13,$E$52:$Q$52)</f>
        <v>1.1710985764168682</v>
      </c>
      <c r="E10" s="9">
        <f>LOOKUP($B10,$E$13:$Q$13,$E$53:$Q$53)</f>
        <v>2.551498127340824E-2</v>
      </c>
      <c r="F10" s="9">
        <f>LOOKUP($B10,$E$13:$Q$13,$E$54:$Q$54)</f>
        <v>0.11466794075489728</v>
      </c>
      <c r="G10" s="9">
        <f>LOOKUP($B10,$E$13:$Q$13,$E$55:$Q$55)</f>
        <v>-0.19630355642677125</v>
      </c>
      <c r="H10" s="9">
        <f>LOOKUP($B10,$E$13:$Q$13,$E$56:$Q$56)</f>
        <v>-0.14813777653318405</v>
      </c>
      <c r="I10" s="9">
        <f>LOOKUP($B10,$E$13:$Q$13,$E$57:$Q$57)</f>
        <v>0.26239148697843739</v>
      </c>
      <c r="J10" s="9">
        <f>LOOKUP($B10,$E$13:$Q$13,$E$58:$Q$58)</f>
        <v>0.38196583590030797</v>
      </c>
      <c r="K10" s="9">
        <f>LOOKUP($B10,$E$13:$Q$13,$E$59:$Q$59)</f>
        <v>0.16418317281482828</v>
      </c>
      <c r="L10" s="64" t="str">
        <f t="shared" si="2"/>
        <v>Loudon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0.16211085801063016</v>
      </c>
      <c r="S10" s="9">
        <f>LOOKUP($M10,$E$13:$Q$13,$E$56:$Q$56)</f>
        <v>1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Loudon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>
        <f>LOOKUP($X10,$E$13:$Q$13,$E$59:$Q$59)</f>
        <v>0</v>
      </c>
    </row>
    <row r="11" spans="1:33">
      <c r="A11" s="3" t="s">
        <v>91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33" t="s">
        <v>28</v>
      </c>
      <c r="E14" s="4">
        <v>93075</v>
      </c>
      <c r="F14" s="4">
        <v>93075</v>
      </c>
      <c r="G14" s="4">
        <v>93075</v>
      </c>
      <c r="H14" s="4">
        <v>93075</v>
      </c>
      <c r="I14" s="4">
        <v>93075</v>
      </c>
      <c r="J14" s="4">
        <v>93075</v>
      </c>
      <c r="K14" s="4">
        <v>93075</v>
      </c>
      <c r="L14" s="4">
        <v>93075</v>
      </c>
      <c r="M14" s="4">
        <v>93075</v>
      </c>
      <c r="N14" s="4">
        <v>93075</v>
      </c>
      <c r="O14" s="4">
        <v>93075</v>
      </c>
      <c r="P14" s="4">
        <v>93075</v>
      </c>
      <c r="Q14" s="4">
        <v>93075</v>
      </c>
    </row>
    <row r="15" spans="1:33">
      <c r="A15" s="3"/>
      <c r="D15" t="s">
        <v>37</v>
      </c>
      <c r="J15" s="7">
        <v>1166.2651918230188</v>
      </c>
      <c r="K15" s="7">
        <v>1327.3562734082398</v>
      </c>
      <c r="L15" s="7">
        <v>1489</v>
      </c>
      <c r="M15" s="7">
        <v>1882</v>
      </c>
      <c r="N15" s="7">
        <v>1886</v>
      </c>
      <c r="O15" s="7">
        <v>1214</v>
      </c>
      <c r="P15" s="7">
        <v>826</v>
      </c>
    </row>
    <row r="16" spans="1:33">
      <c r="A16" s="3"/>
      <c r="D16" t="s">
        <v>38</v>
      </c>
      <c r="J16" s="7">
        <v>876.5625</v>
      </c>
      <c r="K16" s="7">
        <v>923</v>
      </c>
      <c r="L16" s="7">
        <v>1210</v>
      </c>
      <c r="M16" s="7">
        <v>1472</v>
      </c>
      <c r="N16" s="7">
        <v>1327</v>
      </c>
      <c r="O16" s="7">
        <v>728</v>
      </c>
      <c r="P16" s="7">
        <v>354</v>
      </c>
    </row>
    <row r="17" spans="1:23">
      <c r="A17" s="3"/>
      <c r="D17" t="s">
        <v>56</v>
      </c>
      <c r="M17" s="7">
        <v>54.5</v>
      </c>
      <c r="N17" s="7">
        <v>425.5</v>
      </c>
      <c r="O17" s="7">
        <v>423.5</v>
      </c>
    </row>
    <row r="18" spans="1:23">
      <c r="A18" s="43"/>
      <c r="B18" s="7"/>
      <c r="D18" s="33" t="s">
        <v>121</v>
      </c>
      <c r="E18" s="8">
        <f t="shared" ref="E18:Q20" si="6">E15/E$14*1000</f>
        <v>0</v>
      </c>
      <c r="F18" s="8">
        <f t="shared" si="6"/>
        <v>0</v>
      </c>
      <c r="G18" s="8">
        <f t="shared" si="6"/>
        <v>0</v>
      </c>
      <c r="H18" s="8">
        <f t="shared" si="6"/>
        <v>0</v>
      </c>
      <c r="I18" s="8">
        <f t="shared" si="6"/>
        <v>0</v>
      </c>
      <c r="J18" s="8">
        <f t="shared" si="6"/>
        <v>12.530380787784246</v>
      </c>
      <c r="K18" s="8">
        <f t="shared" si="6"/>
        <v>14.261147176021916</v>
      </c>
      <c r="L18" s="64">
        <f t="shared" si="6"/>
        <v>15.997851195272629</v>
      </c>
      <c r="M18" s="7">
        <f t="shared" si="6"/>
        <v>20.220252484555466</v>
      </c>
      <c r="N18" s="8">
        <f t="shared" si="6"/>
        <v>20.263228579102876</v>
      </c>
      <c r="O18" s="8">
        <f t="shared" si="6"/>
        <v>13.043244695138329</v>
      </c>
      <c r="P18" s="8">
        <f t="shared" si="6"/>
        <v>8.8745635240397522</v>
      </c>
      <c r="Q18" s="8">
        <f t="shared" si="6"/>
        <v>0</v>
      </c>
      <c r="W18" s="62"/>
    </row>
    <row r="19" spans="1:23">
      <c r="A19" s="43"/>
      <c r="B19" s="7"/>
      <c r="D19" s="33" t="s">
        <v>43</v>
      </c>
      <c r="E19" s="8">
        <f t="shared" si="6"/>
        <v>0</v>
      </c>
      <c r="F19" s="8">
        <f t="shared" si="6"/>
        <v>0</v>
      </c>
      <c r="G19" s="8">
        <f t="shared" si="6"/>
        <v>0</v>
      </c>
      <c r="H19" s="8">
        <f t="shared" si="6"/>
        <v>0</v>
      </c>
      <c r="I19" s="8">
        <f t="shared" si="6"/>
        <v>0</v>
      </c>
      <c r="J19" s="8">
        <f t="shared" si="6"/>
        <v>9.417808219178081</v>
      </c>
      <c r="K19" s="8">
        <f t="shared" si="6"/>
        <v>9.9167338168143964</v>
      </c>
      <c r="L19" s="64">
        <f t="shared" si="6"/>
        <v>13.000268600590921</v>
      </c>
      <c r="M19" s="7">
        <f t="shared" si="6"/>
        <v>15.815202793446145</v>
      </c>
      <c r="N19" s="8">
        <f t="shared" si="6"/>
        <v>14.257319366102605</v>
      </c>
      <c r="O19" s="8">
        <f t="shared" si="6"/>
        <v>7.8216492076282567</v>
      </c>
      <c r="P19" s="8">
        <f t="shared" si="6"/>
        <v>3.8033843674456085</v>
      </c>
      <c r="Q19" s="8">
        <f t="shared" si="6"/>
        <v>0</v>
      </c>
      <c r="W19" s="62"/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0.5855492882084341</v>
      </c>
      <c r="N20" s="8">
        <f t="shared" si="6"/>
        <v>4.5715820574805264</v>
      </c>
      <c r="O20" s="8">
        <f t="shared" si="6"/>
        <v>4.5500940102068226</v>
      </c>
      <c r="P20" s="8">
        <f t="shared" si="6"/>
        <v>0</v>
      </c>
      <c r="Q20" s="8">
        <f t="shared" si="6"/>
        <v>0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>
        <f t="shared" si="7"/>
        <v>0</v>
      </c>
      <c r="K21" s="8">
        <f t="shared" si="7"/>
        <v>0</v>
      </c>
      <c r="L21" s="7">
        <f t="shared" si="7"/>
        <v>0</v>
      </c>
      <c r="M21" s="7">
        <f t="shared" si="7"/>
        <v>2.8958554729011689E-2</v>
      </c>
      <c r="N21" s="8">
        <f t="shared" si="7"/>
        <v>0.22560975609756098</v>
      </c>
      <c r="O21" s="8">
        <f t="shared" si="7"/>
        <v>0.34884678747940689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>
        <f t="shared" si="8"/>
        <v>0</v>
      </c>
      <c r="J22" s="130">
        <f t="shared" si="8"/>
        <v>0</v>
      </c>
      <c r="K22" s="130">
        <f t="shared" si="8"/>
        <v>0</v>
      </c>
      <c r="L22" s="130">
        <f t="shared" si="8"/>
        <v>1.6167309403737763E-2</v>
      </c>
      <c r="M22" s="130">
        <f t="shared" si="8"/>
        <v>0.12738853503184713</v>
      </c>
      <c r="N22" s="130">
        <f t="shared" si="8"/>
        <v>0.27387096774193548</v>
      </c>
      <c r="O22" s="130">
        <f t="shared" si="8"/>
        <v>0.20759803921568629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>
        <f t="shared" si="9"/>
        <v>-0.13812560189112361</v>
      </c>
      <c r="L23" s="130">
        <f>(K18-L18)/K18</f>
        <v>-0.12177870390193662</v>
      </c>
      <c r="M23" s="130">
        <f t="shared" si="9"/>
        <v>-0.26393552719946278</v>
      </c>
      <c r="N23" s="130">
        <f t="shared" si="9"/>
        <v>-2.1253985122211085E-3</v>
      </c>
      <c r="O23" s="130">
        <f t="shared" si="9"/>
        <v>0.35630965005302234</v>
      </c>
      <c r="P23" s="130">
        <f t="shared" si="9"/>
        <v>0.3196046128500824</v>
      </c>
      <c r="Q23" s="130">
        <f t="shared" si="9"/>
        <v>1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>
        <f t="shared" si="10"/>
        <v>-0.27672506256703616</v>
      </c>
      <c r="L24" s="130">
        <f t="shared" si="10"/>
        <v>-0.41785595751742433</v>
      </c>
      <c r="M24" s="130">
        <f t="shared" si="10"/>
        <v>-0.26662189388851593</v>
      </c>
      <c r="N24" s="130">
        <f t="shared" si="10"/>
        <v>0.35494155154091395</v>
      </c>
      <c r="O24" s="130">
        <f t="shared" si="10"/>
        <v>0.56203605514316024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>
        <f t="shared" si="11"/>
        <v>-0.61369816504443397</v>
      </c>
      <c r="L25" s="130">
        <f t="shared" si="11"/>
        <v>-0.42086946646007573</v>
      </c>
      <c r="M25" s="130">
        <f t="shared" si="11"/>
        <v>0.18468770987239758</v>
      </c>
      <c r="N25" s="130">
        <f t="shared" si="11"/>
        <v>0.56110520722635493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>
        <f t="shared" si="12"/>
        <v>-0.61712791672359335</v>
      </c>
      <c r="L26" s="130">
        <f t="shared" si="12"/>
        <v>8.5400035905338442E-2</v>
      </c>
      <c r="M26" s="130">
        <f t="shared" si="12"/>
        <v>0.445265278710544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>
        <f t="shared" si="13"/>
        <v>0</v>
      </c>
      <c r="I27" s="130">
        <f t="shared" si="13"/>
        <v>0</v>
      </c>
      <c r="J27" s="130">
        <f t="shared" si="13"/>
        <v>0</v>
      </c>
      <c r="K27" s="130">
        <f t="shared" si="13"/>
        <v>1.1599801468538931E-2</v>
      </c>
      <c r="L27" s="130">
        <f t="shared" si="13"/>
        <v>9.130682898991821E-2</v>
      </c>
      <c r="M27" s="130">
        <f t="shared" si="13"/>
        <v>0.18135287033319952</v>
      </c>
      <c r="N27" s="130">
        <f t="shared" si="13"/>
        <v>0.2162506367804381</v>
      </c>
      <c r="O27" s="130">
        <f t="shared" si="13"/>
        <v>0.20759803921568629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93075</v>
      </c>
      <c r="F31" s="7">
        <f t="shared" ref="F31:Q31" si="14">F14</f>
        <v>93075</v>
      </c>
      <c r="G31" s="7">
        <f t="shared" si="14"/>
        <v>93075</v>
      </c>
      <c r="H31" s="7">
        <f t="shared" si="14"/>
        <v>93075</v>
      </c>
      <c r="I31" s="7">
        <f t="shared" si="14"/>
        <v>93075</v>
      </c>
      <c r="J31" s="7">
        <f t="shared" si="14"/>
        <v>93075</v>
      </c>
      <c r="K31" s="7">
        <f t="shared" si="14"/>
        <v>93075</v>
      </c>
      <c r="L31" s="64">
        <f t="shared" si="14"/>
        <v>93075</v>
      </c>
      <c r="M31" s="7">
        <f t="shared" si="14"/>
        <v>93075</v>
      </c>
      <c r="N31" s="7">
        <f t="shared" si="14"/>
        <v>93075</v>
      </c>
      <c r="O31" s="7">
        <f t="shared" si="14"/>
        <v>93075</v>
      </c>
      <c r="P31" s="7">
        <f t="shared" si="14"/>
        <v>93075</v>
      </c>
      <c r="Q31" s="7">
        <f t="shared" si="14"/>
        <v>93075</v>
      </c>
      <c r="W31" s="64"/>
    </row>
    <row r="32" spans="1:23">
      <c r="A32" s="3"/>
      <c r="D32" t="s">
        <v>40</v>
      </c>
      <c r="J32" s="7">
        <v>1630.7348081769812</v>
      </c>
      <c r="K32" s="7">
        <v>1685.6437265917602</v>
      </c>
      <c r="L32" s="7">
        <v>2082</v>
      </c>
      <c r="M32" s="7">
        <v>2390</v>
      </c>
      <c r="N32" s="7">
        <v>2214</v>
      </c>
      <c r="O32" s="7">
        <v>1420</v>
      </c>
      <c r="P32" s="7">
        <v>1381</v>
      </c>
    </row>
    <row r="33" spans="1:23">
      <c r="A33" s="3"/>
      <c r="D33" t="s">
        <v>41</v>
      </c>
      <c r="J33" s="7">
        <v>908.4375</v>
      </c>
      <c r="K33" s="7">
        <v>923</v>
      </c>
      <c r="L33" s="7">
        <v>1254</v>
      </c>
      <c r="M33" s="7">
        <v>1323</v>
      </c>
      <c r="N33" s="7">
        <v>1347</v>
      </c>
      <c r="O33" s="7">
        <v>493</v>
      </c>
      <c r="P33" s="7"/>
    </row>
    <row r="34" spans="1:23">
      <c r="A34" s="3"/>
      <c r="D34" t="s">
        <v>42</v>
      </c>
      <c r="M34" s="7">
        <v>54.5</v>
      </c>
      <c r="N34" s="7">
        <v>425.5</v>
      </c>
      <c r="O34" s="7">
        <v>423.5</v>
      </c>
    </row>
    <row r="35" spans="1:23">
      <c r="A35" s="43"/>
      <c r="B35" s="7"/>
      <c r="D35" s="33" t="s">
        <v>122</v>
      </c>
      <c r="E35" s="8">
        <f t="shared" ref="E35:Q37" si="15">E32/E$14*1000</f>
        <v>0</v>
      </c>
      <c r="F35" s="8">
        <f t="shared" si="15"/>
        <v>0</v>
      </c>
      <c r="G35" s="8">
        <f t="shared" si="15"/>
        <v>0</v>
      </c>
      <c r="H35" s="8">
        <f t="shared" si="15"/>
        <v>0</v>
      </c>
      <c r="I35" s="8">
        <f t="shared" si="15"/>
        <v>0</v>
      </c>
      <c r="J35" s="8">
        <f t="shared" si="15"/>
        <v>17.520653324490798</v>
      </c>
      <c r="K35" s="8">
        <f t="shared" si="15"/>
        <v>18.110596041813164</v>
      </c>
      <c r="L35" s="64">
        <f t="shared" si="15"/>
        <v>22.369057211925867</v>
      </c>
      <c r="M35" s="7">
        <f t="shared" si="15"/>
        <v>25.678216492076281</v>
      </c>
      <c r="N35" s="8">
        <f t="shared" si="15"/>
        <v>23.787268331990333</v>
      </c>
      <c r="O35" s="8">
        <f t="shared" si="15"/>
        <v>15.256513564329842</v>
      </c>
      <c r="P35" s="8">
        <f t="shared" si="15"/>
        <v>14.837496642492614</v>
      </c>
      <c r="Q35" s="8">
        <f t="shared" si="15"/>
        <v>0</v>
      </c>
      <c r="W35" s="62"/>
    </row>
    <row r="36" spans="1:23">
      <c r="A36" s="43"/>
      <c r="B36" s="7"/>
      <c r="D36" s="33" t="s">
        <v>45</v>
      </c>
      <c r="E36" s="8">
        <f t="shared" si="15"/>
        <v>0</v>
      </c>
      <c r="F36" s="8">
        <f t="shared" si="15"/>
        <v>0</v>
      </c>
      <c r="G36" s="8">
        <f t="shared" si="15"/>
        <v>0</v>
      </c>
      <c r="H36" s="8">
        <f t="shared" si="15"/>
        <v>0</v>
      </c>
      <c r="I36" s="8">
        <f t="shared" si="15"/>
        <v>0</v>
      </c>
      <c r="J36" s="8">
        <f t="shared" si="15"/>
        <v>9.7602739726027394</v>
      </c>
      <c r="K36" s="8">
        <f t="shared" si="15"/>
        <v>9.9167338168143964</v>
      </c>
      <c r="L36" s="64">
        <f t="shared" si="15"/>
        <v>13.47300564061241</v>
      </c>
      <c r="M36" s="7">
        <f t="shared" si="15"/>
        <v>14.214343271555197</v>
      </c>
      <c r="N36" s="8">
        <f t="shared" si="15"/>
        <v>14.472199838839645</v>
      </c>
      <c r="O36" s="8">
        <f t="shared" si="15"/>
        <v>5.2968036529680367</v>
      </c>
      <c r="P36" s="8">
        <f t="shared" si="15"/>
        <v>0</v>
      </c>
      <c r="Q36" s="8">
        <f t="shared" si="15"/>
        <v>0</v>
      </c>
      <c r="W36" s="62"/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0.5855492882084341</v>
      </c>
      <c r="N37" s="8">
        <f t="shared" si="15"/>
        <v>4.5715820574805264</v>
      </c>
      <c r="O37" s="8">
        <f t="shared" si="15"/>
        <v>4.5500940102068226</v>
      </c>
      <c r="P37" s="8">
        <f t="shared" si="15"/>
        <v>0</v>
      </c>
      <c r="Q37" s="8">
        <f t="shared" si="15"/>
        <v>0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>
        <f t="shared" si="16"/>
        <v>0</v>
      </c>
      <c r="K38" s="8">
        <f t="shared" si="16"/>
        <v>0</v>
      </c>
      <c r="L38" s="7">
        <f t="shared" si="16"/>
        <v>0</v>
      </c>
      <c r="M38" s="7">
        <f t="shared" si="16"/>
        <v>2.2803347280334729E-2</v>
      </c>
      <c r="N38" s="8">
        <f t="shared" si="16"/>
        <v>0.19218608852755195</v>
      </c>
      <c r="O38" s="8">
        <f t="shared" si="16"/>
        <v>0.2982394366197183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>
        <f t="shared" si="18"/>
        <v>0</v>
      </c>
      <c r="J39" s="130">
        <f t="shared" si="18"/>
        <v>0</v>
      </c>
      <c r="K39" s="130">
        <f t="shared" si="18"/>
        <v>0</v>
      </c>
      <c r="L39" s="130">
        <f t="shared" si="18"/>
        <v>1.2186940966010733E-2</v>
      </c>
      <c r="M39" s="130">
        <f t="shared" si="18"/>
        <v>0.10425716768027801</v>
      </c>
      <c r="N39" s="130">
        <f t="shared" si="18"/>
        <v>0.23362685745734726</v>
      </c>
      <c r="O39" s="130">
        <f t="shared" si="18"/>
        <v>0.15119600142806142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>
        <f t="shared" si="19"/>
        <v>-3.3671273918634607E-2</v>
      </c>
      <c r="L40" s="130">
        <f>(K35-L35)/K35</f>
        <v>-0.23513644500053474</v>
      </c>
      <c r="M40" s="130">
        <f t="shared" ref="M40:Q40" si="20">(L35-M35)/L35</f>
        <v>-0.1479346781940441</v>
      </c>
      <c r="N40" s="130">
        <f t="shared" si="20"/>
        <v>7.3640167364016573E-2</v>
      </c>
      <c r="O40" s="130">
        <f t="shared" si="20"/>
        <v>0.35862691960252946</v>
      </c>
      <c r="P40" s="130">
        <f t="shared" si="20"/>
        <v>2.7464788732394361E-2</v>
      </c>
      <c r="Q40" s="130">
        <f t="shared" si="20"/>
        <v>1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>
        <f t="shared" si="21"/>
        <v>-0.27672506256703633</v>
      </c>
      <c r="L41" s="130">
        <f t="shared" si="21"/>
        <v>-0.41785595751742449</v>
      </c>
      <c r="M41" s="130">
        <f t="shared" si="21"/>
        <v>-6.340057636887618E-2</v>
      </c>
      <c r="N41" s="130">
        <f t="shared" si="21"/>
        <v>0.40585774058577401</v>
      </c>
      <c r="O41" s="130">
        <f t="shared" si="21"/>
        <v>0.37624209575429096</v>
      </c>
      <c r="P41" s="130">
        <f t="shared" si="21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>
        <f t="shared" si="22"/>
        <v>-0.46559697384016163</v>
      </c>
      <c r="L42" s="130">
        <f t="shared" si="22"/>
        <v>-0.31344480750777337</v>
      </c>
      <c r="M42" s="130">
        <f t="shared" si="22"/>
        <v>0.31796349663784823</v>
      </c>
      <c r="N42" s="130">
        <f t="shared" si="22"/>
        <v>0.42217573221757321</v>
      </c>
      <c r="O42" s="130">
        <f t="shared" si="22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>
        <f t="shared" si="23"/>
        <v>-0.35767016739837593</v>
      </c>
      <c r="L43" s="130">
        <f t="shared" si="23"/>
        <v>0.15759185787667662</v>
      </c>
      <c r="M43" s="130">
        <f t="shared" si="23"/>
        <v>0.3366954851104707</v>
      </c>
      <c r="N43" s="130">
        <f t="shared" si="23"/>
        <v>1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>
        <f t="shared" si="24"/>
        <v>0</v>
      </c>
      <c r="I44" s="130">
        <f t="shared" si="24"/>
        <v>0</v>
      </c>
      <c r="J44" s="130">
        <f t="shared" si="24"/>
        <v>0</v>
      </c>
      <c r="K44" s="130">
        <f t="shared" si="24"/>
        <v>8.8507881293362206E-3</v>
      </c>
      <c r="L44" s="130">
        <f t="shared" si="24"/>
        <v>7.1791803769069698E-2</v>
      </c>
      <c r="M44" s="130">
        <f t="shared" si="24"/>
        <v>0.14998339973439576</v>
      </c>
      <c r="N44" s="130">
        <f t="shared" si="24"/>
        <v>0.16929212362911267</v>
      </c>
      <c r="O44" s="130">
        <f t="shared" si="24"/>
        <v>0.15119600142806142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93075</v>
      </c>
      <c r="F46" s="7">
        <f t="shared" ref="F46:Q46" si="25">F31</f>
        <v>93075</v>
      </c>
      <c r="G46" s="7">
        <f t="shared" si="25"/>
        <v>93075</v>
      </c>
      <c r="H46" s="7">
        <f t="shared" si="25"/>
        <v>93075</v>
      </c>
      <c r="I46" s="7">
        <f t="shared" si="25"/>
        <v>93075</v>
      </c>
      <c r="J46" s="7">
        <f t="shared" si="25"/>
        <v>93075</v>
      </c>
      <c r="K46" s="7">
        <f t="shared" si="25"/>
        <v>93075</v>
      </c>
      <c r="L46" s="64">
        <f t="shared" si="25"/>
        <v>93075</v>
      </c>
      <c r="M46" s="7">
        <f t="shared" si="25"/>
        <v>93075</v>
      </c>
      <c r="N46" s="7">
        <f t="shared" si="25"/>
        <v>93075</v>
      </c>
      <c r="O46" s="7">
        <f t="shared" si="25"/>
        <v>93075</v>
      </c>
      <c r="P46" s="7">
        <f t="shared" si="25"/>
        <v>93075</v>
      </c>
      <c r="Q46" s="7">
        <f t="shared" si="25"/>
        <v>93075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0</v>
      </c>
      <c r="H47" s="7">
        <f t="shared" si="26"/>
        <v>0</v>
      </c>
      <c r="I47" s="7">
        <f t="shared" si="26"/>
        <v>0</v>
      </c>
      <c r="J47" s="7">
        <f t="shared" si="26"/>
        <v>2797</v>
      </c>
      <c r="K47" s="7">
        <f t="shared" si="26"/>
        <v>3013</v>
      </c>
      <c r="L47" s="64">
        <f t="shared" si="26"/>
        <v>3571</v>
      </c>
      <c r="M47" s="7">
        <f t="shared" si="26"/>
        <v>4272</v>
      </c>
      <c r="N47" s="7">
        <f t="shared" si="26"/>
        <v>4100</v>
      </c>
      <c r="O47" s="7">
        <f t="shared" si="26"/>
        <v>2634</v>
      </c>
      <c r="P47" s="7">
        <f t="shared" si="26"/>
        <v>2207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 s="7">
        <f t="shared" si="26"/>
        <v>0</v>
      </c>
      <c r="I48" s="7">
        <f t="shared" si="26"/>
        <v>0</v>
      </c>
      <c r="J48" s="7">
        <f t="shared" si="26"/>
        <v>1785</v>
      </c>
      <c r="K48" s="7">
        <f t="shared" si="26"/>
        <v>1846</v>
      </c>
      <c r="L48" s="64">
        <f t="shared" si="26"/>
        <v>2464</v>
      </c>
      <c r="M48" s="7">
        <f t="shared" si="26"/>
        <v>2795</v>
      </c>
      <c r="N48" s="7">
        <f t="shared" si="26"/>
        <v>2674</v>
      </c>
      <c r="O48" s="7">
        <f t="shared" si="26"/>
        <v>1221</v>
      </c>
      <c r="P48" s="7">
        <f t="shared" si="26"/>
        <v>354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109</v>
      </c>
      <c r="N49" s="7">
        <f t="shared" si="26"/>
        <v>851</v>
      </c>
      <c r="O49" s="7">
        <f t="shared" si="26"/>
        <v>847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0</v>
      </c>
      <c r="F50" s="8">
        <f t="shared" si="27"/>
        <v>0</v>
      </c>
      <c r="G50" s="8">
        <f t="shared" si="27"/>
        <v>0</v>
      </c>
      <c r="H50" s="8">
        <f t="shared" si="27"/>
        <v>0</v>
      </c>
      <c r="I50" s="8">
        <f t="shared" si="27"/>
        <v>0</v>
      </c>
      <c r="J50" s="8">
        <f t="shared" si="27"/>
        <v>30.051034112275048</v>
      </c>
      <c r="K50" s="8">
        <f t="shared" si="27"/>
        <v>32.371743217835075</v>
      </c>
      <c r="L50" s="64">
        <f t="shared" si="27"/>
        <v>38.366908407198494</v>
      </c>
      <c r="M50" s="7">
        <f t="shared" si="27"/>
        <v>45.898468976631747</v>
      </c>
      <c r="N50" s="8">
        <f t="shared" si="27"/>
        <v>44.050496911093205</v>
      </c>
      <c r="O50" s="8">
        <f t="shared" si="27"/>
        <v>28.29975825946817</v>
      </c>
      <c r="P50" s="8">
        <f t="shared" si="27"/>
        <v>23.712060166532368</v>
      </c>
      <c r="Q50" s="8">
        <f t="shared" si="27"/>
        <v>0</v>
      </c>
      <c r="W50" s="64"/>
    </row>
    <row r="51" spans="1:23" s="7" customFormat="1">
      <c r="A51" s="43"/>
      <c r="D51" s="69" t="s">
        <v>124</v>
      </c>
      <c r="E51" s="8">
        <f t="shared" si="27"/>
        <v>0</v>
      </c>
      <c r="F51" s="8">
        <f t="shared" si="27"/>
        <v>0</v>
      </c>
      <c r="G51" s="8">
        <f t="shared" si="27"/>
        <v>0</v>
      </c>
      <c r="H51" s="8">
        <f t="shared" si="27"/>
        <v>0</v>
      </c>
      <c r="I51" s="8">
        <f t="shared" si="27"/>
        <v>0</v>
      </c>
      <c r="J51" s="8">
        <f t="shared" si="27"/>
        <v>19.178082191780824</v>
      </c>
      <c r="K51" s="8">
        <f t="shared" si="27"/>
        <v>19.833467633628793</v>
      </c>
      <c r="L51" s="64">
        <f t="shared" si="27"/>
        <v>26.473274241203331</v>
      </c>
      <c r="M51" s="7">
        <f t="shared" si="27"/>
        <v>30.029546065001341</v>
      </c>
      <c r="N51" s="8">
        <f t="shared" si="27"/>
        <v>28.72951920494225</v>
      </c>
      <c r="O51" s="8">
        <f t="shared" si="27"/>
        <v>13.118452860596292</v>
      </c>
      <c r="P51" s="8">
        <f t="shared" si="27"/>
        <v>3.8033843674456085</v>
      </c>
      <c r="Q51" s="8">
        <f t="shared" si="27"/>
        <v>0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7">
        <f t="shared" si="27"/>
        <v>0</v>
      </c>
      <c r="M52" s="7">
        <f t="shared" si="27"/>
        <v>1.1710985764168682</v>
      </c>
      <c r="N52" s="8">
        <f t="shared" si="27"/>
        <v>9.1431641149610527</v>
      </c>
      <c r="O52" s="8">
        <f t="shared" si="27"/>
        <v>9.1001880204136452</v>
      </c>
      <c r="P52" s="8">
        <f t="shared" si="27"/>
        <v>0</v>
      </c>
      <c r="Q52" s="8">
        <f t="shared" si="27"/>
        <v>0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 t="e">
        <f t="shared" si="28"/>
        <v>#DIV/0!</v>
      </c>
      <c r="I53" s="8" t="e">
        <f t="shared" si="28"/>
        <v>#DIV/0!</v>
      </c>
      <c r="J53" s="8">
        <f t="shared" si="28"/>
        <v>0</v>
      </c>
      <c r="K53" s="8">
        <f t="shared" si="28"/>
        <v>0</v>
      </c>
      <c r="L53" s="7">
        <f t="shared" si="28"/>
        <v>0</v>
      </c>
      <c r="M53" s="7">
        <f t="shared" si="28"/>
        <v>2.551498127340824E-2</v>
      </c>
      <c r="N53" s="8">
        <f t="shared" si="28"/>
        <v>0.20756097560975609</v>
      </c>
      <c r="O53" s="8">
        <f t="shared" si="28"/>
        <v>0.32156416097190582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>
        <f t="shared" si="30"/>
        <v>0</v>
      </c>
      <c r="J54" s="130">
        <f t="shared" si="30"/>
        <v>0</v>
      </c>
      <c r="K54" s="130">
        <f t="shared" si="30"/>
        <v>0</v>
      </c>
      <c r="L54" s="130">
        <f t="shared" si="30"/>
        <v>1.3897743210506184E-2</v>
      </c>
      <c r="M54" s="130">
        <f t="shared" si="30"/>
        <v>0.11466794075489728</v>
      </c>
      <c r="N54" s="130">
        <f t="shared" si="30"/>
        <v>0.25215325215325213</v>
      </c>
      <c r="O54" s="130">
        <f t="shared" si="30"/>
        <v>0.1749638504441231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>
        <f t="shared" si="31"/>
        <v>-7.7225598855916885E-2</v>
      </c>
      <c r="L55" s="130">
        <f>(K50-L50)/K50</f>
        <v>-0.18519747759707944</v>
      </c>
      <c r="M55" s="130">
        <f t="shared" ref="M55:Q55" si="32">(L50-M50)/L50</f>
        <v>-0.19630355642677125</v>
      </c>
      <c r="N55" s="130">
        <f t="shared" si="32"/>
        <v>4.0262172284644147E-2</v>
      </c>
      <c r="O55" s="130">
        <f t="shared" si="32"/>
        <v>0.35756097560975614</v>
      </c>
      <c r="P55" s="130">
        <f t="shared" si="32"/>
        <v>0.16211085801063016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>
        <f t="shared" si="33"/>
        <v>-0.27672506256703605</v>
      </c>
      <c r="L56" s="130">
        <f t="shared" si="33"/>
        <v>-0.41785595751742466</v>
      </c>
      <c r="M56" s="130">
        <f t="shared" si="33"/>
        <v>-0.14813777653318405</v>
      </c>
      <c r="N56" s="130">
        <f t="shared" si="33"/>
        <v>0.38342696629213485</v>
      </c>
      <c r="O56" s="130">
        <f t="shared" si="33"/>
        <v>0.4617073170731707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>
        <f t="shared" si="34"/>
        <v>-0.52735073292813717</v>
      </c>
      <c r="L57" s="130">
        <f t="shared" si="34"/>
        <v>-0.36076999668104898</v>
      </c>
      <c r="M57" s="130">
        <f t="shared" si="34"/>
        <v>0.26239148697843739</v>
      </c>
      <c r="N57" s="130">
        <f t="shared" si="34"/>
        <v>0.48338014981273403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>
        <f t="shared" si="35"/>
        <v>-0.46585627457990703</v>
      </c>
      <c r="L58" s="130">
        <f t="shared" si="35"/>
        <v>0.12578825091271148</v>
      </c>
      <c r="M58" s="130">
        <f t="shared" si="35"/>
        <v>0.38196583590030797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6">SUM(F49:H49)/SUM(F47:H47)</f>
        <v>#DIV/0!</v>
      </c>
      <c r="G59" s="130" t="e">
        <f t="shared" si="36"/>
        <v>#DIV/0!</v>
      </c>
      <c r="H59" s="130">
        <f t="shared" si="36"/>
        <v>0</v>
      </c>
      <c r="I59" s="130">
        <f t="shared" si="36"/>
        <v>0</v>
      </c>
      <c r="J59" s="130">
        <f t="shared" si="36"/>
        <v>0</v>
      </c>
      <c r="K59" s="130">
        <f t="shared" si="36"/>
        <v>1.0040530582166543E-2</v>
      </c>
      <c r="L59" s="130">
        <f t="shared" si="36"/>
        <v>8.0381813614669687E-2</v>
      </c>
      <c r="M59" s="130">
        <f t="shared" si="36"/>
        <v>0.16418317281482828</v>
      </c>
      <c r="N59" s="130">
        <f t="shared" si="36"/>
        <v>0.18991164299295382</v>
      </c>
      <c r="O59" s="130">
        <f t="shared" si="36"/>
        <v>0.1749638504441231</v>
      </c>
      <c r="P59" s="130"/>
      <c r="Q59" s="130"/>
      <c r="W59" s="62"/>
    </row>
    <row r="60" spans="1:23">
      <c r="A60" s="7"/>
      <c r="B60" s="7"/>
      <c r="D60" s="33"/>
      <c r="L60" s="64"/>
      <c r="M60" s="7"/>
      <c r="W60" s="62"/>
    </row>
    <row r="61" spans="1:23">
      <c r="A61" s="7" t="s">
        <v>136</v>
      </c>
      <c r="B61" s="7"/>
      <c r="D61" s="33"/>
      <c r="L61" s="64"/>
      <c r="M61" s="7"/>
      <c r="W61" s="62"/>
    </row>
    <row r="62" spans="1:23">
      <c r="A62" s="7" t="s">
        <v>117</v>
      </c>
      <c r="B62" s="7"/>
      <c r="D62" s="33"/>
      <c r="L62" s="64"/>
      <c r="M62" s="7"/>
      <c r="W62" s="62"/>
    </row>
    <row r="63" spans="1:23">
      <c r="A63" s="7" t="s">
        <v>135</v>
      </c>
      <c r="B63" s="7"/>
      <c r="D63" s="33"/>
      <c r="L63" s="64"/>
      <c r="M63" s="7"/>
      <c r="W63" s="62"/>
    </row>
    <row r="64" spans="1:23">
      <c r="A64" s="7" t="s">
        <v>137</v>
      </c>
      <c r="B64" s="7"/>
      <c r="D64" s="33"/>
      <c r="L64" s="64"/>
      <c r="M64" s="7"/>
      <c r="W64" s="62"/>
    </row>
    <row r="65" spans="1:23">
      <c r="A65" s="7" t="s">
        <v>205</v>
      </c>
      <c r="B65" s="7"/>
      <c r="D65" s="33"/>
      <c r="L65" s="64"/>
      <c r="M65" s="7"/>
      <c r="W65" s="62"/>
    </row>
    <row r="66" spans="1:23">
      <c r="A66" s="7" t="s">
        <v>206</v>
      </c>
      <c r="B66" s="7"/>
      <c r="D66" s="33"/>
      <c r="L66" s="64"/>
      <c r="M66" s="7"/>
      <c r="W66" s="62"/>
    </row>
    <row r="67" spans="1:23">
      <c r="A67" s="7" t="s">
        <v>207</v>
      </c>
      <c r="B67" s="7"/>
      <c r="D67" s="33"/>
      <c r="L67" s="64"/>
      <c r="M67" s="7"/>
      <c r="W67" s="62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K1"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  <col min="20" max="20" width="9.5546875" bestFit="1" customWidth="1"/>
  </cols>
  <sheetData>
    <row r="1" spans="1:33" s="116" customFormat="1">
      <c r="A1" s="125" t="str">
        <f>A11</f>
        <v>Portland OR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Portland OR</v>
      </c>
      <c r="B2" s="7">
        <f>K13</f>
        <v>2006</v>
      </c>
      <c r="C2" s="8" t="s">
        <v>50</v>
      </c>
      <c r="D2" s="48">
        <f>LOOKUP($B2,$E$13:$Q$13,$E$20:$Q$20)</f>
        <v>0</v>
      </c>
      <c r="E2" s="9">
        <f>LOOKUP($B2,$E$13:$Q$13,E$21:Q$21)</f>
        <v>0</v>
      </c>
      <c r="F2" s="9">
        <f>LOOKUP($B2,$E$13:$Q$13,E$22:Q$22)</f>
        <v>0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1.2682790721270308E-2</v>
      </c>
      <c r="L2" s="64" t="str">
        <f>A2</f>
        <v>Portland OR</v>
      </c>
      <c r="M2" s="7">
        <f>N13</f>
        <v>2009</v>
      </c>
      <c r="N2" s="8" t="s">
        <v>50</v>
      </c>
      <c r="O2" s="9">
        <f>LOOKUP($M2,$E$13:$Q$13,$E$20:$Q$20)</f>
        <v>0.97440624555427147</v>
      </c>
      <c r="P2" s="9">
        <f>LOOKUP($M2,$E$13:$Q$13,E$21:Q$21)</f>
        <v>8.0739574502442374E-2</v>
      </c>
      <c r="Q2" s="9">
        <f>LOOKUP($M2,$E$13:$Q$13,E$22:Q$22)</f>
        <v>0.11500031018011127</v>
      </c>
      <c r="R2" s="9">
        <f>LOOKUP($M2,$E$13:$Q$13,E$23:Q$23)</f>
        <v>3.9895184895131837E-2</v>
      </c>
      <c r="S2" s="9">
        <f>LOOKUP($M2,$E$13:$Q$13,E$24:Q$24)</f>
        <v>9.1882633019111426E-2</v>
      </c>
      <c r="T2" s="9">
        <f>LOOKUP($M2,$E$13:$Q$13,E$25:Q$25)</f>
        <v>0.21516781836278592</v>
      </c>
      <c r="U2" s="9">
        <f>LOOKUP($M2,$E$13:$Q$13,E$26:Q$26)</f>
        <v>0.10882432463075466</v>
      </c>
      <c r="V2" s="9">
        <f>LOOKUP($M2,$E$13:$Q$13,E$27:Q$27)</f>
        <v>0.20876011954850129</v>
      </c>
      <c r="W2" s="64" t="str">
        <f t="shared" ref="W2:W10" si="0">L2</f>
        <v>Portland OR</v>
      </c>
      <c r="X2" s="7">
        <f>H13</f>
        <v>2003</v>
      </c>
      <c r="Y2" s="8" t="s">
        <v>50</v>
      </c>
      <c r="Z2" s="8">
        <f>LOOKUP($X2,$E$13:$Q$13,$E$20:$Q$20)</f>
        <v>0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Portland OR</v>
      </c>
      <c r="B3" s="7">
        <f>K13</f>
        <v>2006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0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>Portland OR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4.7553686832138536E-2</v>
      </c>
      <c r="S3" s="9">
        <f>LOOKUP($M3,$E$13:$Q$13,$E$41:$Q$41)</f>
        <v>6.9475578779916031E-3</v>
      </c>
      <c r="T3" s="9">
        <f>LOOKUP($M3,$E$13:$Q$13,$E$42:$Q$42)</f>
        <v>4.2786977896247622E-2</v>
      </c>
      <c r="U3" s="9">
        <f>LOOKUP($M3,$E$13:$Q$13,$E$43:$Q$43)</f>
        <v>-0.2014657221076519</v>
      </c>
      <c r="V3" s="9">
        <f>LOOKUP($M3,$E$13:$Q$13,$E$44:$Q$44)</f>
        <v>0</v>
      </c>
      <c r="W3" s="64" t="str">
        <f t="shared" si="0"/>
        <v>Portland OR</v>
      </c>
      <c r="X3" s="7">
        <f>X2</f>
        <v>2003</v>
      </c>
      <c r="Y3" s="8" t="s">
        <v>51</v>
      </c>
      <c r="Z3" s="8">
        <f>LOOKUP($X3,$E$13:$Q$13,$E$37:$Q$37)</f>
        <v>0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Portland OR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0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7.6673004968410719E-3</v>
      </c>
      <c r="L4" s="64" t="str">
        <f t="shared" si="2"/>
        <v>Portland OR</v>
      </c>
      <c r="M4" s="7">
        <f>M3</f>
        <v>2009</v>
      </c>
      <c r="N4" s="8" t="s">
        <v>30</v>
      </c>
      <c r="O4" s="9">
        <f>LOOKUP($M4,$E$13:$Q$13,$E$52:$Q$52)</f>
        <v>0.97440624555427147</v>
      </c>
      <c r="P4" s="9">
        <f>LOOKUP($M4,$E$13:$Q$13,$E$53:$Q$53)</f>
        <v>5.0038780054542271E-2</v>
      </c>
      <c r="Q4" s="9">
        <f>LOOKUP($M4,$E$13:$Q$13,$E$54:$Q$54)</f>
        <v>6.9944661048924675E-2</v>
      </c>
      <c r="R4" s="9">
        <f>LOOKUP(M4,$E$13:$Q$13,$E$55:$Q$55)</f>
        <v>4.2821757461729004E-2</v>
      </c>
      <c r="S4" s="9">
        <f>LOOKUP(M4,$E$13:$Q$13,$E$56:$Q$56)</f>
        <v>5.9426068681278761E-2</v>
      </c>
      <c r="T4" s="9">
        <f>LOOKUP(M4,$E$13:$Q$13,$E$57:$Q$57)</f>
        <v>0.14929527006732685</v>
      </c>
      <c r="U4" s="9">
        <f>LOOKUP(M4,$E$13:$Q$13,$E$58:$Q$58)</f>
        <v>-9.747994857057421E-3</v>
      </c>
      <c r="V4" s="9">
        <f>LOOKUP(M4,$E$13:$Q$13,$E$59:$Q$59)</f>
        <v>0.12448200984505714</v>
      </c>
      <c r="W4" s="64" t="str">
        <f t="shared" si="0"/>
        <v>Portland OR</v>
      </c>
      <c r="X4" s="7">
        <f>X3</f>
        <v>2003</v>
      </c>
      <c r="Y4" s="8" t="s">
        <v>30</v>
      </c>
      <c r="Z4" s="8">
        <f>LOOKUP($X4,$E$13:$Q$13,$E$52:$Q$52)</f>
        <v>0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 t="str">
        <f t="shared" si="1"/>
        <v>Portland OR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1.8886454634735969E-2</v>
      </c>
      <c r="G5" s="9">
        <f>LOOKUP($B5,$E$13:$Q$13,E$23:Q$23)</f>
        <v>-3.7811731123506186E-2</v>
      </c>
      <c r="H5" s="9">
        <f>LOOKUP($B5,$E$13:$Q$13,E$24:Q$24)</f>
        <v>3.6084737179305909E-2</v>
      </c>
      <c r="I5" s="9">
        <f>LOOKUP($B5,$E$13:$Q$13,E$25:Q$25)</f>
        <v>7.4540314812777106E-2</v>
      </c>
      <c r="J5" s="9">
        <f>LOOKUP($B5,$E$13:$Q$13,E$26:Q$26)</f>
        <v>0.12465180953458009</v>
      </c>
      <c r="K5" s="9">
        <f>LOOKUP($B5,$E$13:$Q$13,F$27:R$27)</f>
        <v>8.8684192741772E-2</v>
      </c>
      <c r="L5" s="64" t="str">
        <f t="shared" si="2"/>
        <v>Portland OR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1.7234328897758859</v>
      </c>
      <c r="P5" s="9">
        <f ca="1">LOOKUP($M5,$E$13:$Q$13,E$21:Y$21)</f>
        <v>0.15097931151432936</v>
      </c>
      <c r="Q5" s="9">
        <f>LOOKUP($M5,$E$13:$Q$13,E$22:Q$22)</f>
        <v>0.28057977578983129</v>
      </c>
      <c r="R5" s="9">
        <f>LOOKUP($M5,$E$13:$Q$13,E$23:Q$23)</f>
        <v>5.4147679822125698E-2</v>
      </c>
      <c r="S5" s="9">
        <f>LOOKUP($M5,$E$13:$Q$13,E$24:Q$24)</f>
        <v>0.18255572798945896</v>
      </c>
      <c r="T5" s="9">
        <f>LOOKUP($M5,$E$13:$Q$13,E$25:Q$25)</f>
        <v>7.1793348654432057E-2</v>
      </c>
      <c r="U5" s="9">
        <f>LOOKUP($M5,$E$13:$Q$13,E$26:Q$26)</f>
        <v>0</v>
      </c>
      <c r="V5" s="9">
        <f>LOOKUP($M5,$E$13:$Q$13,E$27:Q$27)</f>
        <v>0.39975694777575232</v>
      </c>
      <c r="W5" s="64" t="str">
        <f t="shared" si="0"/>
        <v>Portland OR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>
        <f>LOOKUP($X5,$E$13:$Q$13,$E$27:$Q$27)</f>
        <v>0</v>
      </c>
    </row>
    <row r="6" spans="1:33" s="8" customFormat="1">
      <c r="A6" s="43" t="str">
        <f t="shared" si="1"/>
        <v>Portland OR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>
        <f>LOOKUP($B6,$E$13:$Q$13,$E$40:$Q$40)</f>
        <v>8.7570189612823646E-2</v>
      </c>
      <c r="H6" s="9">
        <f>LOOKUP($B6,$E$13:$Q$13,$E$41:$Q$41)</f>
        <v>0.1670347657821861</v>
      </c>
      <c r="I6" s="9">
        <f>LOOKUP($B6,$E$13:$Q$13,$E$42:$Q$42)</f>
        <v>0.20664533367223895</v>
      </c>
      <c r="J6" s="9">
        <f>LOOKUP($B6,$E$13:$Q$13,$E$43:$Q$43)</f>
        <v>0.17282183995726919</v>
      </c>
      <c r="K6" s="9">
        <f>LOOKUP($B6,$E$13:$Q$13,$E$44:$Q$44)</f>
        <v>0</v>
      </c>
      <c r="L6" s="64" t="str">
        <f t="shared" si="2"/>
        <v>Portland OR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-4.2633509514137212E-2</v>
      </c>
      <c r="S6" s="9">
        <f>LOOKUP($M6,$E$13:$Q$13,$E$41:$Q$41)</f>
        <v>-5.0047009159358427E-3</v>
      </c>
      <c r="T6" s="9">
        <f>LOOKUP($M6,$E$13:$Q$13,$E$42:$Q$42)</f>
        <v>-0.26145243621296127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Portland OR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>
        <f>LOOKUP($X6,$E$13:$Q$13,$E$44:$Q$44)</f>
        <v>0</v>
      </c>
    </row>
    <row r="7" spans="1:33" s="8" customFormat="1">
      <c r="A7" s="43" t="str">
        <f t="shared" si="1"/>
        <v>Portland OR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1.1629394457430602E-2</v>
      </c>
      <c r="G7" s="9">
        <f>LOOKUP($B7,$E$13:$Q$13,$E$55:$Q$55)</f>
        <v>1.4491167104661097E-2</v>
      </c>
      <c r="H7" s="9">
        <f>LOOKUP($B7,$E$13:$Q$13,$E$56:$Q$56)</f>
        <v>9.0710364054133949E-2</v>
      </c>
      <c r="I7" s="9">
        <f>LOOKUP($B7,$E$13:$Q$13,$E$57:$Q$57)</f>
        <v>0.12964774430707168</v>
      </c>
      <c r="J7" s="9">
        <f>LOOKUP($B7,$E$13:$Q$13,$E$58:$Q$58)</f>
        <v>0.14474587241102793</v>
      </c>
      <c r="K7" s="9">
        <f>LOOKUP($B7,$E$13:$Q$13,$E$59:$Q$59)</f>
        <v>2.3817462963845092E-2</v>
      </c>
      <c r="L7" s="64" t="str">
        <f t="shared" si="2"/>
        <v>Portland OR</v>
      </c>
      <c r="M7" s="7">
        <f>M6</f>
        <v>2010</v>
      </c>
      <c r="N7" s="8" t="str">
        <f t="shared" si="4"/>
        <v>total</v>
      </c>
      <c r="O7" s="9">
        <f>LOOKUP($M7,$E$13:$Q$13,$E$52:$Q$52)</f>
        <v>1.7234328897758859</v>
      </c>
      <c r="P7" s="9">
        <f>LOOKUP($M7,$E$13:$Q$13,$E$53:$Q$53)</f>
        <v>9.0066007435320325E-2</v>
      </c>
      <c r="Q7" s="9">
        <f>LOOKUP($M7,$E$13:$Q$13,$E$54:$Q$54)</f>
        <v>0.16382798656475628</v>
      </c>
      <c r="R7" s="9">
        <f>LOOKUP($M7,$E$13:$Q$13,$E$55:$Q$55)</f>
        <v>1.7347146520503849E-2</v>
      </c>
      <c r="S7" s="9">
        <f>LOOKUP($M7,$E$13:$Q$13,$E$56:$Q$56)</f>
        <v>0.11123687091261969</v>
      </c>
      <c r="T7" s="9">
        <f>LOOKUP($M7,$E$13:$Q$13,$E$57:$Q$57)</f>
        <v>-5.4921591384464133E-2</v>
      </c>
      <c r="U7" s="9">
        <f>LOOKUP($M7,$E$13:$Q$13,$E$58:$Q$58)</f>
        <v>0</v>
      </c>
      <c r="V7" s="9">
        <f>LOOKUP($M7,$E$13:$Q$13,$E$59:$Q$59)</f>
        <v>0.22865923371717597</v>
      </c>
      <c r="W7" s="64" t="str">
        <f t="shared" si="0"/>
        <v>Portland OR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>
        <f>LOOKUP($X7,$E$13:$Q$13,$E$59:$Q$59)</f>
        <v>0</v>
      </c>
    </row>
    <row r="8" spans="1:33" s="8" customFormat="1">
      <c r="A8" s="43" t="str">
        <f t="shared" si="1"/>
        <v>Portland OR</v>
      </c>
      <c r="B8" s="7">
        <f>M13</f>
        <v>2008</v>
      </c>
      <c r="C8" s="8" t="str">
        <f t="shared" si="3"/>
        <v>cat</v>
      </c>
      <c r="D8" s="48">
        <f>LOOKUP($B8,$E$13:$Q$13,$E$20:$Q$20)</f>
        <v>0.49051707857838339</v>
      </c>
      <c r="E8" s="9">
        <f>LOOKUP($B8,$E$13:$Q$13,E$21:Q$21)</f>
        <v>3.9022867400296576E-2</v>
      </c>
      <c r="F8" s="9">
        <f>LOOKUP($B8,$E$13:$Q$13,E$22:Q$22)</f>
        <v>5.9527352818620156E-2</v>
      </c>
      <c r="G8" s="9">
        <f>LOOKUP($B8,$E$13:$Q$13,E$23:Q$23)</f>
        <v>7.1204117362225067E-2</v>
      </c>
      <c r="H8" s="9">
        <f>LOOKUP($B8,$E$13:$Q$13,E$24:Q$24)</f>
        <v>0.10825860082989626</v>
      </c>
      <c r="I8" s="9">
        <f>LOOKUP($B8,$E$13:$Q$13,E$25:Q$25)</f>
        <v>0.15654432859629341</v>
      </c>
      <c r="J8" s="9">
        <f>LOOKUP($B8,$E$13:$Q$13,E$26:Q$26)</f>
        <v>0.27105110113373326</v>
      </c>
      <c r="K8" s="9">
        <f>LOOKUP($B8,$E$13:$Q$13,E$27:Q$27)</f>
        <v>8.8684192741772E-2</v>
      </c>
      <c r="L8" s="64" t="str">
        <f t="shared" si="2"/>
        <v>Portland OR</v>
      </c>
      <c r="M8" s="7">
        <f>P13</f>
        <v>2011</v>
      </c>
      <c r="N8" s="8" t="str">
        <f t="shared" si="4"/>
        <v>cat</v>
      </c>
      <c r="O8" s="9">
        <f>LOOKUP($M8,$E$13:$Q$13,$E$20:$Q$20)</f>
        <v>4.2343658188533526</v>
      </c>
      <c r="P8" s="9">
        <f>LOOKUP($M8,$E$13:$Q$13,E$21:Q$21)</f>
        <v>0.42921670637428888</v>
      </c>
      <c r="Q8" s="9">
        <f>LOOKUP($M8,$E$13:$Q$13,E$22:Q$22)</f>
        <v>0.55041591784338884</v>
      </c>
      <c r="R8" s="9">
        <f>LOOKUP($M8,$E$13:$Q$13,E$23:Q$23)</f>
        <v>0.13575908778569704</v>
      </c>
      <c r="S8" s="9">
        <f>LOOKUP($M8,$E$13:$Q$13,E$24:Q$24)</f>
        <v>1.8655839242417843E-2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Portland OR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 t="e">
        <f>LOOKUP($X8,$E$13:$Q$13,E$21:Q$21)</f>
        <v>#DIV/0!</v>
      </c>
      <c r="AB8" s="8">
        <f>LOOKUP($X8,$E$13:$Q$13,E$22:Q$22)</f>
        <v>0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</v>
      </c>
    </row>
    <row r="9" spans="1:33" s="8" customFormat="1">
      <c r="A9" s="43" t="str">
        <f t="shared" si="1"/>
        <v>Portland OR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>
        <f>LOOKUP($B9,$E$13:$Q$13,$E$40:$Q$40)</f>
        <v>8.7091166098182182E-2</v>
      </c>
      <c r="H9" s="9">
        <f>LOOKUP($B9,$E$13:$Q$13,$E$41:$Q$41)</f>
        <v>0.13050334689184201</v>
      </c>
      <c r="I9" s="9">
        <f>LOOKUP($B9,$E$13:$Q$13,$E$42:$Q$42)</f>
        <v>9.3433653059044885E-2</v>
      </c>
      <c r="J9" s="9">
        <f>LOOKUP($B9,$E$13:$Q$13,$E$43:$Q$43)</f>
        <v>0.12615177619562845</v>
      </c>
      <c r="K9" s="9">
        <f>LOOKUP($B9,$E$13:$Q$13,$E$44:$Q$44)</f>
        <v>0</v>
      </c>
      <c r="L9" s="64" t="str">
        <f t="shared" si="2"/>
        <v>Portland OR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3.609015848314355E-2</v>
      </c>
      <c r="S9" s="9">
        <f>LOOKUP($M9,$E$13:$Q$13,$E$41:$Q$41)</f>
        <v>-0.20987137349996812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Portland OR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 t="e">
        <f>LOOKUP($X9,$E$13:$Q$13,$E$38:$Q$38)</f>
        <v>#DIV/0!</v>
      </c>
      <c r="AB9" s="8">
        <f>LOOKUP($X9,$E$13:$Q$13,$E$39:$Q$39)</f>
        <v>0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</v>
      </c>
    </row>
    <row r="10" spans="1:33" s="8" customFormat="1">
      <c r="A10" s="43" t="str">
        <f t="shared" si="1"/>
        <v>Portland OR</v>
      </c>
      <c r="B10" s="7">
        <f>B9</f>
        <v>2008</v>
      </c>
      <c r="C10" s="8" t="str">
        <f t="shared" si="3"/>
        <v>total</v>
      </c>
      <c r="D10" s="48">
        <f>LOOKUP($B10,$E$13:$Q$13,$E$52:$Q$52)</f>
        <v>0.49051707857838339</v>
      </c>
      <c r="E10" s="9">
        <f>LOOKUP($B10,$E$13:$Q$13,$E$53:$Q$53)</f>
        <v>2.4110910186859555E-2</v>
      </c>
      <c r="F10" s="9">
        <f>LOOKUP($B10,$E$13:$Q$13,$E$54:$Q$54)</f>
        <v>3.6835125976130839E-2</v>
      </c>
      <c r="G10" s="9">
        <f>LOOKUP($B10,$E$13:$Q$13,$E$55:$Q$55)</f>
        <v>7.7339942987164817E-2</v>
      </c>
      <c r="H10" s="9">
        <f>LOOKUP($B10,$E$13:$Q$13,$E$56:$Q$56)</f>
        <v>0.1168498681681935</v>
      </c>
      <c r="I10" s="9">
        <f>LOOKUP($B10,$E$13:$Q$13,$E$57:$Q$57)</f>
        <v>0.13217000290468214</v>
      </c>
      <c r="J10" s="9">
        <f>LOOKUP($B10,$E$13:$Q$13,$E$58:$Q$58)</f>
        <v>0.21508872537923121</v>
      </c>
      <c r="K10" s="9">
        <f>LOOKUP($B10,$E$13:$Q$13,$E$59:$Q$59)</f>
        <v>5.4232342852419728E-2</v>
      </c>
      <c r="L10" s="64" t="str">
        <f t="shared" si="2"/>
        <v>Portland OR</v>
      </c>
      <c r="M10" s="7">
        <f>M9</f>
        <v>2011</v>
      </c>
      <c r="N10" s="8" t="str">
        <f t="shared" si="4"/>
        <v>total</v>
      </c>
      <c r="O10" s="9">
        <f>LOOKUP($M10,$E$13:$Q$13,$E$52:$Q$52)</f>
        <v>4.2343658188533526</v>
      </c>
      <c r="P10" s="9">
        <f>LOOKUP($M10,$E$13:$Q$13,$E$53:$Q$53)</f>
        <v>0.24466339624733235</v>
      </c>
      <c r="Q10" s="9">
        <f>LOOKUP($M10,$E$13:$Q$13,$E$54:$Q$54)</f>
        <v>0.30717990600641903</v>
      </c>
      <c r="R10" s="9">
        <f>LOOKUP($M10,$E$13:$Q$13,$E$55:$Q$55)</f>
        <v>9.5547195593703046E-2</v>
      </c>
      <c r="S10" s="9">
        <f>LOOKUP($M10,$E$13:$Q$13,$E$56:$Q$56)</f>
        <v>-7.3544525565737776E-2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Portland OR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 t="e">
        <f>LOOKUP($X10,$E$13:$Q$13,$E$53:$Q$53)</f>
        <v>#DIV/0!</v>
      </c>
      <c r="AB10" s="8">
        <f>LOOKUP($X10,$E$13:$Q$13,$E$54:$Q$54)</f>
        <v>0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>
        <f>LOOKUP($X10,$E$13:$Q$13,$E$59:$Q$59)</f>
        <v>0</v>
      </c>
    </row>
    <row r="11" spans="1:33">
      <c r="A11" t="s">
        <v>186</v>
      </c>
    </row>
    <row r="13" spans="1:33"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t="s">
        <v>29</v>
      </c>
      <c r="D14" t="s">
        <v>28</v>
      </c>
      <c r="E14">
        <f t="shared" ref="E14:J14" si="6">F14</f>
        <v>1986035</v>
      </c>
      <c r="F14">
        <f t="shared" si="6"/>
        <v>1986035</v>
      </c>
      <c r="G14">
        <f t="shared" si="6"/>
        <v>1986035</v>
      </c>
      <c r="H14">
        <f t="shared" si="6"/>
        <v>1986035</v>
      </c>
      <c r="I14">
        <f t="shared" si="6"/>
        <v>1986035</v>
      </c>
      <c r="J14">
        <f t="shared" si="6"/>
        <v>1986035</v>
      </c>
      <c r="K14">
        <v>1986035</v>
      </c>
      <c r="L14">
        <v>2018821</v>
      </c>
      <c r="M14">
        <v>2038665</v>
      </c>
      <c r="N14">
        <f>AVERAGE(O14,M14)</f>
        <v>2052532</v>
      </c>
      <c r="O14">
        <v>2066399</v>
      </c>
      <c r="P14">
        <v>2084775</v>
      </c>
      <c r="Q14">
        <v>1641036</v>
      </c>
    </row>
    <row r="15" spans="1:33">
      <c r="A15" t="s">
        <v>29</v>
      </c>
      <c r="D15" t="s">
        <v>37</v>
      </c>
      <c r="K15">
        <v>25899</v>
      </c>
      <c r="L15">
        <v>27322</v>
      </c>
      <c r="M15">
        <v>25626</v>
      </c>
      <c r="N15">
        <v>24771</v>
      </c>
      <c r="O15">
        <v>23588</v>
      </c>
      <c r="P15">
        <v>20567</v>
      </c>
      <c r="Q15">
        <v>18383</v>
      </c>
    </row>
    <row r="16" spans="1:33">
      <c r="A16" t="s">
        <v>29</v>
      </c>
      <c r="D16" t="s">
        <v>38</v>
      </c>
      <c r="K16">
        <v>12984</v>
      </c>
      <c r="L16">
        <v>13087</v>
      </c>
      <c r="M16">
        <v>10839</v>
      </c>
      <c r="N16">
        <v>9906</v>
      </c>
      <c r="O16">
        <v>8131</v>
      </c>
      <c r="P16">
        <v>6535</v>
      </c>
      <c r="Q16">
        <v>4342</v>
      </c>
    </row>
    <row r="17" spans="1:23">
      <c r="A17" t="s">
        <v>29</v>
      </c>
      <c r="D17" t="s">
        <v>39</v>
      </c>
      <c r="M17">
        <v>1000</v>
      </c>
      <c r="N17">
        <v>2000</v>
      </c>
      <c r="O17">
        <v>3561.3000000000011</v>
      </c>
      <c r="P17">
        <v>8827.6999999999989</v>
      </c>
      <c r="Q17">
        <v>12611</v>
      </c>
      <c r="S17">
        <v>28000</v>
      </c>
      <c r="T17" t="s">
        <v>30</v>
      </c>
    </row>
    <row r="18" spans="1:23">
      <c r="A18" s="43"/>
      <c r="B18" s="7"/>
      <c r="D18" s="33" t="s">
        <v>121</v>
      </c>
      <c r="E18" s="8">
        <f t="shared" ref="E18:Q20" si="7">E15/E$14*1000</f>
        <v>0</v>
      </c>
      <c r="F18" s="8">
        <f t="shared" si="7"/>
        <v>0</v>
      </c>
      <c r="G18" s="8">
        <f t="shared" si="7"/>
        <v>0</v>
      </c>
      <c r="H18" s="8">
        <f t="shared" si="7"/>
        <v>0</v>
      </c>
      <c r="I18" s="8">
        <f t="shared" si="7"/>
        <v>0</v>
      </c>
      <c r="J18" s="8">
        <f t="shared" si="7"/>
        <v>0</v>
      </c>
      <c r="K18" s="8">
        <f t="shared" si="7"/>
        <v>13.040555680035851</v>
      </c>
      <c r="L18" s="64">
        <f t="shared" si="7"/>
        <v>13.533641665110478</v>
      </c>
      <c r="M18" s="7">
        <f t="shared" si="7"/>
        <v>12.569990655649653</v>
      </c>
      <c r="N18" s="8">
        <f t="shared" si="7"/>
        <v>12.06850855431243</v>
      </c>
      <c r="O18" s="8">
        <f t="shared" si="7"/>
        <v>11.415026817182936</v>
      </c>
      <c r="P18" s="8">
        <f t="shared" si="7"/>
        <v>9.8653331894329117</v>
      </c>
      <c r="Q18" s="8">
        <f t="shared" si="7"/>
        <v>11.202069911933682</v>
      </c>
      <c r="W18" s="62"/>
    </row>
    <row r="19" spans="1:23">
      <c r="A19" s="43"/>
      <c r="B19" s="7"/>
      <c r="D19" s="33" t="s">
        <v>43</v>
      </c>
      <c r="E19" s="8">
        <f t="shared" si="7"/>
        <v>0</v>
      </c>
      <c r="F19" s="8">
        <f t="shared" si="7"/>
        <v>0</v>
      </c>
      <c r="G19" s="8">
        <f t="shared" si="7"/>
        <v>0</v>
      </c>
      <c r="H19" s="8">
        <f t="shared" si="7"/>
        <v>0</v>
      </c>
      <c r="I19" s="8">
        <f t="shared" si="7"/>
        <v>0</v>
      </c>
      <c r="J19" s="8">
        <f t="shared" si="7"/>
        <v>0</v>
      </c>
      <c r="K19" s="8">
        <f t="shared" si="7"/>
        <v>6.5376491350857364</v>
      </c>
      <c r="L19" s="64">
        <f t="shared" si="7"/>
        <v>6.482496466997322</v>
      </c>
      <c r="M19" s="7">
        <f t="shared" si="7"/>
        <v>5.3167146147110973</v>
      </c>
      <c r="N19" s="8">
        <f t="shared" si="7"/>
        <v>4.8262341342303072</v>
      </c>
      <c r="O19" s="8">
        <f t="shared" si="7"/>
        <v>3.9348644671237256</v>
      </c>
      <c r="P19" s="8">
        <f t="shared" si="7"/>
        <v>3.1346308354618606</v>
      </c>
      <c r="Q19" s="8">
        <f t="shared" si="7"/>
        <v>2.6458895478222293</v>
      </c>
      <c r="W19" s="62"/>
    </row>
    <row r="20" spans="1:23">
      <c r="A20" s="43"/>
      <c r="B20" s="7"/>
      <c r="D20" s="33" t="s">
        <v>107</v>
      </c>
      <c r="E20" s="8">
        <f t="shared" si="7"/>
        <v>0</v>
      </c>
      <c r="F20" s="8">
        <f t="shared" si="7"/>
        <v>0</v>
      </c>
      <c r="G20" s="8">
        <f t="shared" si="7"/>
        <v>0</v>
      </c>
      <c r="H20" s="8">
        <f t="shared" si="7"/>
        <v>0</v>
      </c>
      <c r="I20" s="8">
        <f t="shared" si="7"/>
        <v>0</v>
      </c>
      <c r="J20" s="8">
        <f t="shared" si="7"/>
        <v>0</v>
      </c>
      <c r="K20" s="8">
        <f t="shared" si="7"/>
        <v>0</v>
      </c>
      <c r="L20" s="7">
        <f t="shared" si="7"/>
        <v>0</v>
      </c>
      <c r="M20" s="7">
        <f t="shared" si="7"/>
        <v>0.49051707857838339</v>
      </c>
      <c r="N20" s="8">
        <f t="shared" si="7"/>
        <v>0.97440624555427147</v>
      </c>
      <c r="O20" s="8">
        <f t="shared" si="7"/>
        <v>1.7234328897758859</v>
      </c>
      <c r="P20" s="8">
        <f t="shared" si="7"/>
        <v>4.2343658188533526</v>
      </c>
      <c r="Q20" s="8">
        <f t="shared" si="7"/>
        <v>7.6847796148286811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8">F17/F15</f>
        <v>#DIV/0!</v>
      </c>
      <c r="G21" s="8" t="e">
        <f t="shared" si="8"/>
        <v>#DIV/0!</v>
      </c>
      <c r="H21" s="8" t="e">
        <f t="shared" si="8"/>
        <v>#DIV/0!</v>
      </c>
      <c r="I21" s="8" t="e">
        <f t="shared" si="8"/>
        <v>#DIV/0!</v>
      </c>
      <c r="J21" s="8" t="e">
        <f t="shared" si="8"/>
        <v>#DIV/0!</v>
      </c>
      <c r="K21" s="8">
        <f t="shared" si="8"/>
        <v>0</v>
      </c>
      <c r="L21" s="7">
        <f t="shared" si="8"/>
        <v>0</v>
      </c>
      <c r="M21" s="7">
        <f t="shared" si="8"/>
        <v>3.9022867400296576E-2</v>
      </c>
      <c r="N21" s="8">
        <f t="shared" si="8"/>
        <v>8.0739574502442374E-2</v>
      </c>
      <c r="O21" s="8">
        <f t="shared" si="8"/>
        <v>0.15097931151432936</v>
      </c>
      <c r="P21" s="8">
        <f>P17/P15</f>
        <v>0.42921670637428888</v>
      </c>
      <c r="Q21" s="8">
        <f t="shared" si="8"/>
        <v>0.68601425229831914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9">SUM(F17:G17)/SUM(F15:G15)</f>
        <v>#DIV/0!</v>
      </c>
      <c r="G22" s="130" t="e">
        <f t="shared" si="9"/>
        <v>#DIV/0!</v>
      </c>
      <c r="H22" s="130" t="e">
        <f t="shared" si="9"/>
        <v>#DIV/0!</v>
      </c>
      <c r="I22" s="130" t="e">
        <f t="shared" si="9"/>
        <v>#DIV/0!</v>
      </c>
      <c r="J22" s="130">
        <f t="shared" si="9"/>
        <v>0</v>
      </c>
      <c r="K22" s="130">
        <f t="shared" si="9"/>
        <v>0</v>
      </c>
      <c r="L22" s="130">
        <f t="shared" si="9"/>
        <v>1.8886454634735969E-2</v>
      </c>
      <c r="M22" s="130">
        <f t="shared" si="9"/>
        <v>5.9527352818620156E-2</v>
      </c>
      <c r="N22" s="130">
        <f t="shared" si="9"/>
        <v>0.11500031018011127</v>
      </c>
      <c r="O22" s="130">
        <f t="shared" si="9"/>
        <v>0.28057977578983129</v>
      </c>
      <c r="P22" s="130">
        <f t="shared" si="9"/>
        <v>0.55041591784338884</v>
      </c>
      <c r="Q22" s="130">
        <f t="shared" si="9"/>
        <v>0.68601425229831914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10">(F18-G18)/F18</f>
        <v>#DIV/0!</v>
      </c>
      <c r="H23" s="130" t="e">
        <f t="shared" si="10"/>
        <v>#DIV/0!</v>
      </c>
      <c r="I23" s="130" t="e">
        <f t="shared" si="10"/>
        <v>#DIV/0!</v>
      </c>
      <c r="J23" s="130" t="e">
        <f t="shared" si="10"/>
        <v>#DIV/0!</v>
      </c>
      <c r="K23" s="130" t="e">
        <f t="shared" si="10"/>
        <v>#DIV/0!</v>
      </c>
      <c r="L23" s="130">
        <f>(K18-L18)/K18</f>
        <v>-3.7811731123506186E-2</v>
      </c>
      <c r="M23" s="130">
        <f t="shared" si="10"/>
        <v>7.1204117362225067E-2</v>
      </c>
      <c r="N23" s="130">
        <f t="shared" si="10"/>
        <v>3.9895184895131837E-2</v>
      </c>
      <c r="O23" s="130">
        <f t="shared" si="10"/>
        <v>5.4147679822125698E-2</v>
      </c>
      <c r="P23" s="130">
        <f t="shared" si="10"/>
        <v>0.13575908778569704</v>
      </c>
      <c r="Q23" s="130">
        <f t="shared" si="10"/>
        <v>-0.13549838579528098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1">(F18-H18)/F18</f>
        <v>#DIV/0!</v>
      </c>
      <c r="H24" s="130" t="e">
        <f t="shared" si="11"/>
        <v>#DIV/0!</v>
      </c>
      <c r="I24" s="130" t="e">
        <f t="shared" si="11"/>
        <v>#DIV/0!</v>
      </c>
      <c r="J24" s="130" t="e">
        <f t="shared" si="11"/>
        <v>#DIV/0!</v>
      </c>
      <c r="K24" s="130" t="e">
        <f t="shared" si="11"/>
        <v>#DIV/0!</v>
      </c>
      <c r="L24" s="130">
        <f t="shared" si="11"/>
        <v>3.6084737179305909E-2</v>
      </c>
      <c r="M24" s="130">
        <f t="shared" si="11"/>
        <v>0.10825860082989626</v>
      </c>
      <c r="N24" s="130">
        <f t="shared" si="11"/>
        <v>9.1882633019111426E-2</v>
      </c>
      <c r="O24" s="130">
        <f t="shared" si="11"/>
        <v>0.18255572798945896</v>
      </c>
      <c r="P24" s="130">
        <f t="shared" si="11"/>
        <v>1.8655839242417843E-2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2">(F18-I18)/F18</f>
        <v>#DIV/0!</v>
      </c>
      <c r="H25" s="130" t="e">
        <f t="shared" si="12"/>
        <v>#DIV/0!</v>
      </c>
      <c r="I25" s="130" t="e">
        <f t="shared" si="12"/>
        <v>#DIV/0!</v>
      </c>
      <c r="J25" s="130" t="e">
        <f t="shared" si="12"/>
        <v>#DIV/0!</v>
      </c>
      <c r="K25" s="130" t="e">
        <f t="shared" si="12"/>
        <v>#DIV/0!</v>
      </c>
      <c r="L25" s="130">
        <f t="shared" si="12"/>
        <v>7.4540314812777106E-2</v>
      </c>
      <c r="M25" s="130">
        <f t="shared" si="12"/>
        <v>0.15654432859629341</v>
      </c>
      <c r="N25" s="130">
        <f t="shared" si="12"/>
        <v>0.21516781836278592</v>
      </c>
      <c r="O25" s="130">
        <f t="shared" si="12"/>
        <v>7.1793348654432057E-2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3">(F18-J18)/F18</f>
        <v>#DIV/0!</v>
      </c>
      <c r="H26" s="130" t="e">
        <f t="shared" si="13"/>
        <v>#DIV/0!</v>
      </c>
      <c r="I26" s="130" t="e">
        <f t="shared" si="13"/>
        <v>#DIV/0!</v>
      </c>
      <c r="J26" s="130" t="e">
        <f t="shared" si="13"/>
        <v>#DIV/0!</v>
      </c>
      <c r="K26" s="130" t="e">
        <f t="shared" si="13"/>
        <v>#DIV/0!</v>
      </c>
      <c r="L26" s="130">
        <f t="shared" si="13"/>
        <v>0.12465180953458009</v>
      </c>
      <c r="M26" s="130">
        <f t="shared" si="13"/>
        <v>0.27105110113373326</v>
      </c>
      <c r="N26" s="130">
        <f t="shared" si="13"/>
        <v>0.10882432463075466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4">SUM(F17:H17)/SUM(F15:H15)</f>
        <v>#DIV/0!</v>
      </c>
      <c r="G27" s="130" t="e">
        <f t="shared" si="14"/>
        <v>#DIV/0!</v>
      </c>
      <c r="H27" s="130" t="e">
        <f t="shared" si="14"/>
        <v>#DIV/0!</v>
      </c>
      <c r="I27" s="130">
        <f t="shared" si="14"/>
        <v>0</v>
      </c>
      <c r="J27" s="130">
        <f t="shared" si="14"/>
        <v>0</v>
      </c>
      <c r="K27" s="130">
        <f t="shared" si="14"/>
        <v>1.2682790721270308E-2</v>
      </c>
      <c r="L27" s="130">
        <f t="shared" si="14"/>
        <v>3.8600599595980389E-2</v>
      </c>
      <c r="M27" s="130">
        <f t="shared" si="14"/>
        <v>8.8684192741772E-2</v>
      </c>
      <c r="N27" s="130">
        <f t="shared" si="14"/>
        <v>0.20876011954850129</v>
      </c>
      <c r="O27" s="130">
        <f t="shared" si="14"/>
        <v>0.39975694777575232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1986035</v>
      </c>
      <c r="F31" s="7">
        <f t="shared" ref="F31:Q31" si="15">F14</f>
        <v>1986035</v>
      </c>
      <c r="G31" s="7">
        <f t="shared" si="15"/>
        <v>1986035</v>
      </c>
      <c r="H31" s="7">
        <f t="shared" si="15"/>
        <v>1986035</v>
      </c>
      <c r="I31" s="7">
        <f t="shared" si="15"/>
        <v>1986035</v>
      </c>
      <c r="J31" s="7">
        <f t="shared" si="15"/>
        <v>1986035</v>
      </c>
      <c r="K31" s="7">
        <f t="shared" si="15"/>
        <v>1986035</v>
      </c>
      <c r="L31" s="64">
        <f t="shared" si="15"/>
        <v>2018821</v>
      </c>
      <c r="M31" s="7">
        <f t="shared" si="15"/>
        <v>2038665</v>
      </c>
      <c r="N31" s="7">
        <f t="shared" si="15"/>
        <v>2052532</v>
      </c>
      <c r="O31" s="7">
        <f t="shared" si="15"/>
        <v>2066399</v>
      </c>
      <c r="P31" s="7">
        <f t="shared" si="15"/>
        <v>2084775</v>
      </c>
      <c r="Q31" s="7">
        <f t="shared" si="15"/>
        <v>1641036</v>
      </c>
      <c r="W31" s="64"/>
    </row>
    <row r="32" spans="1:23">
      <c r="A32" t="s">
        <v>29</v>
      </c>
      <c r="D32" t="s">
        <v>40</v>
      </c>
      <c r="K32">
        <v>18536</v>
      </c>
      <c r="L32">
        <v>17192</v>
      </c>
      <c r="M32">
        <v>15849</v>
      </c>
      <c r="N32">
        <v>15198</v>
      </c>
      <c r="O32">
        <v>15953</v>
      </c>
      <c r="P32">
        <v>15514</v>
      </c>
      <c r="Q32">
        <v>15328</v>
      </c>
    </row>
    <row r="33" spans="1:23">
      <c r="A33" t="s">
        <v>29</v>
      </c>
      <c r="D33" t="s">
        <v>41</v>
      </c>
      <c r="K33">
        <v>4711</v>
      </c>
      <c r="L33">
        <v>4192</v>
      </c>
      <c r="M33">
        <v>3195</v>
      </c>
      <c r="N33">
        <v>2781</v>
      </c>
      <c r="O33">
        <v>2346</v>
      </c>
      <c r="P33">
        <v>2421</v>
      </c>
      <c r="Q33">
        <v>1945</v>
      </c>
    </row>
    <row r="34" spans="1:23">
      <c r="A34" t="s">
        <v>29</v>
      </c>
      <c r="D34" t="s">
        <v>42</v>
      </c>
    </row>
    <row r="35" spans="1:23">
      <c r="A35" s="43"/>
      <c r="B35" s="7"/>
      <c r="D35" s="33" t="s">
        <v>122</v>
      </c>
      <c r="E35" s="8">
        <f t="shared" ref="E35:Q37" si="16">E32/E$14*1000</f>
        <v>0</v>
      </c>
      <c r="F35" s="8">
        <f t="shared" si="16"/>
        <v>0</v>
      </c>
      <c r="G35" s="8">
        <f t="shared" si="16"/>
        <v>0</v>
      </c>
      <c r="H35" s="8">
        <f t="shared" si="16"/>
        <v>0</v>
      </c>
      <c r="I35" s="8">
        <f t="shared" si="16"/>
        <v>0</v>
      </c>
      <c r="J35" s="8">
        <f t="shared" si="16"/>
        <v>0</v>
      </c>
      <c r="K35" s="8">
        <f t="shared" si="16"/>
        <v>9.3331688515056381</v>
      </c>
      <c r="L35" s="64">
        <f t="shared" si="16"/>
        <v>8.5158614854907899</v>
      </c>
      <c r="M35" s="7">
        <f t="shared" si="16"/>
        <v>7.7742051783887991</v>
      </c>
      <c r="N35" s="8">
        <f t="shared" si="16"/>
        <v>7.4045130599669085</v>
      </c>
      <c r="O35" s="8">
        <f t="shared" si="16"/>
        <v>7.7201934379565609</v>
      </c>
      <c r="P35" s="8">
        <f t="shared" si="16"/>
        <v>7.4415704332601837</v>
      </c>
      <c r="Q35" s="8">
        <f t="shared" si="16"/>
        <v>9.3404410384659453</v>
      </c>
      <c r="W35" s="62"/>
    </row>
    <row r="36" spans="1:23">
      <c r="A36" s="43"/>
      <c r="B36" s="7"/>
      <c r="D36" s="33" t="s">
        <v>45</v>
      </c>
      <c r="E36" s="8">
        <f t="shared" si="16"/>
        <v>0</v>
      </c>
      <c r="F36" s="8">
        <f t="shared" si="16"/>
        <v>0</v>
      </c>
      <c r="G36" s="8">
        <f t="shared" si="16"/>
        <v>0</v>
      </c>
      <c r="H36" s="8">
        <f t="shared" si="16"/>
        <v>0</v>
      </c>
      <c r="I36" s="8">
        <f t="shared" si="16"/>
        <v>0</v>
      </c>
      <c r="J36" s="8">
        <f t="shared" si="16"/>
        <v>0</v>
      </c>
      <c r="K36" s="8">
        <f t="shared" si="16"/>
        <v>2.3720629294045676</v>
      </c>
      <c r="L36" s="64">
        <f t="shared" si="16"/>
        <v>2.0764594780815138</v>
      </c>
      <c r="M36" s="7">
        <f t="shared" si="16"/>
        <v>1.5672020660579349</v>
      </c>
      <c r="N36" s="8">
        <f t="shared" si="16"/>
        <v>1.3549118844432144</v>
      </c>
      <c r="O36" s="8">
        <f t="shared" si="16"/>
        <v>1.135308331062878</v>
      </c>
      <c r="P36" s="8">
        <f t="shared" si="16"/>
        <v>1.1612763967334605</v>
      </c>
      <c r="Q36" s="8">
        <f t="shared" si="16"/>
        <v>1.1852268932552363</v>
      </c>
      <c r="W36" s="62"/>
    </row>
    <row r="37" spans="1:23">
      <c r="A37" s="43"/>
      <c r="B37" s="7"/>
      <c r="D37" s="33" t="s">
        <v>108</v>
      </c>
      <c r="E37" s="8">
        <f t="shared" si="16"/>
        <v>0</v>
      </c>
      <c r="F37" s="8">
        <f t="shared" si="16"/>
        <v>0</v>
      </c>
      <c r="G37" s="8">
        <f t="shared" si="16"/>
        <v>0</v>
      </c>
      <c r="H37" s="8">
        <f t="shared" si="16"/>
        <v>0</v>
      </c>
      <c r="I37" s="8">
        <f t="shared" si="16"/>
        <v>0</v>
      </c>
      <c r="J37" s="8">
        <f t="shared" si="16"/>
        <v>0</v>
      </c>
      <c r="K37" s="8">
        <f t="shared" si="16"/>
        <v>0</v>
      </c>
      <c r="L37" s="7">
        <f t="shared" si="16"/>
        <v>0</v>
      </c>
      <c r="M37" s="7">
        <f t="shared" si="16"/>
        <v>0</v>
      </c>
      <c r="N37" s="8">
        <f t="shared" si="16"/>
        <v>0</v>
      </c>
      <c r="O37" s="8">
        <f t="shared" si="16"/>
        <v>0</v>
      </c>
      <c r="P37" s="8">
        <f t="shared" si="16"/>
        <v>0</v>
      </c>
      <c r="Q37" s="8">
        <f t="shared" si="16"/>
        <v>0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7">F34/F32</f>
        <v>#DIV/0!</v>
      </c>
      <c r="G38" s="8" t="e">
        <f t="shared" si="17"/>
        <v>#DIV/0!</v>
      </c>
      <c r="H38" s="8" t="e">
        <f t="shared" si="17"/>
        <v>#DIV/0!</v>
      </c>
      <c r="I38" s="8" t="e">
        <f t="shared" si="17"/>
        <v>#DIV/0!</v>
      </c>
      <c r="J38" s="8" t="e">
        <f t="shared" si="17"/>
        <v>#DIV/0!</v>
      </c>
      <c r="K38" s="8">
        <f t="shared" si="17"/>
        <v>0</v>
      </c>
      <c r="L38" s="7">
        <f t="shared" si="17"/>
        <v>0</v>
      </c>
      <c r="M38" s="7">
        <f t="shared" si="17"/>
        <v>0</v>
      </c>
      <c r="N38" s="8">
        <f t="shared" si="17"/>
        <v>0</v>
      </c>
      <c r="O38" s="8">
        <f t="shared" si="17"/>
        <v>0</v>
      </c>
      <c r="P38" s="8">
        <f>P34/P32</f>
        <v>0</v>
      </c>
      <c r="Q38" s="8">
        <f t="shared" ref="Q38" si="18">Q34/Q32</f>
        <v>0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9">SUM(F34:G34)/SUM(F32:G32)</f>
        <v>#DIV/0!</v>
      </c>
      <c r="G39" s="130" t="e">
        <f t="shared" si="19"/>
        <v>#DIV/0!</v>
      </c>
      <c r="H39" s="130" t="e">
        <f t="shared" si="19"/>
        <v>#DIV/0!</v>
      </c>
      <c r="I39" s="130" t="e">
        <f t="shared" si="19"/>
        <v>#DIV/0!</v>
      </c>
      <c r="J39" s="130">
        <f t="shared" si="19"/>
        <v>0</v>
      </c>
      <c r="K39" s="130">
        <f t="shared" si="19"/>
        <v>0</v>
      </c>
      <c r="L39" s="130">
        <f t="shared" si="19"/>
        <v>0</v>
      </c>
      <c r="M39" s="130">
        <f t="shared" si="19"/>
        <v>0</v>
      </c>
      <c r="N39" s="130">
        <f t="shared" si="19"/>
        <v>0</v>
      </c>
      <c r="O39" s="130">
        <f t="shared" si="19"/>
        <v>0</v>
      </c>
      <c r="P39" s="130">
        <f t="shared" si="19"/>
        <v>0</v>
      </c>
      <c r="Q39" s="130">
        <f t="shared" si="19"/>
        <v>0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20">(F35-G35)/F35</f>
        <v>#DIV/0!</v>
      </c>
      <c r="H40" s="130" t="e">
        <f t="shared" si="20"/>
        <v>#DIV/0!</v>
      </c>
      <c r="I40" s="130" t="e">
        <f t="shared" si="20"/>
        <v>#DIV/0!</v>
      </c>
      <c r="J40" s="130" t="e">
        <f t="shared" si="20"/>
        <v>#DIV/0!</v>
      </c>
      <c r="K40" s="130" t="e">
        <f t="shared" si="20"/>
        <v>#DIV/0!</v>
      </c>
      <c r="L40" s="130">
        <f>(K35-L35)/K35</f>
        <v>8.7570189612823646E-2</v>
      </c>
      <c r="M40" s="130">
        <f t="shared" ref="M40:Q40" si="21">(L35-M35)/L35</f>
        <v>8.7091166098182182E-2</v>
      </c>
      <c r="N40" s="130">
        <f t="shared" si="21"/>
        <v>4.7553686832138536E-2</v>
      </c>
      <c r="O40" s="130">
        <f t="shared" si="21"/>
        <v>-4.2633509514137212E-2</v>
      </c>
      <c r="P40" s="130">
        <f t="shared" si="21"/>
        <v>3.609015848314355E-2</v>
      </c>
      <c r="Q40" s="130">
        <f t="shared" si="21"/>
        <v>-0.25517068234935164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2">(F35-H35)/F35</f>
        <v>#DIV/0!</v>
      </c>
      <c r="H41" s="130" t="e">
        <f t="shared" si="22"/>
        <v>#DIV/0!</v>
      </c>
      <c r="I41" s="130" t="e">
        <f t="shared" si="22"/>
        <v>#DIV/0!</v>
      </c>
      <c r="J41" s="130" t="e">
        <f t="shared" si="22"/>
        <v>#DIV/0!</v>
      </c>
      <c r="K41" s="130" t="e">
        <f t="shared" si="22"/>
        <v>#DIV/0!</v>
      </c>
      <c r="L41" s="130">
        <f t="shared" si="22"/>
        <v>0.1670347657821861</v>
      </c>
      <c r="M41" s="130">
        <f t="shared" si="22"/>
        <v>0.13050334689184201</v>
      </c>
      <c r="N41" s="130">
        <f t="shared" si="22"/>
        <v>6.9475578779916031E-3</v>
      </c>
      <c r="O41" s="130">
        <f t="shared" si="22"/>
        <v>-5.0047009159358427E-3</v>
      </c>
      <c r="P41" s="130">
        <f t="shared" si="22"/>
        <v>-0.20987137349996812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3">(F35-I35)/F35</f>
        <v>#DIV/0!</v>
      </c>
      <c r="H42" s="130" t="e">
        <f t="shared" si="23"/>
        <v>#DIV/0!</v>
      </c>
      <c r="I42" s="130" t="e">
        <f t="shared" si="23"/>
        <v>#DIV/0!</v>
      </c>
      <c r="J42" s="130" t="e">
        <f t="shared" si="23"/>
        <v>#DIV/0!</v>
      </c>
      <c r="K42" s="130" t="e">
        <f t="shared" si="23"/>
        <v>#DIV/0!</v>
      </c>
      <c r="L42" s="130">
        <f t="shared" si="23"/>
        <v>0.20664533367223895</v>
      </c>
      <c r="M42" s="130">
        <f t="shared" si="23"/>
        <v>9.3433653059044885E-2</v>
      </c>
      <c r="N42" s="130">
        <f t="shared" si="23"/>
        <v>4.2786977896247622E-2</v>
      </c>
      <c r="O42" s="130">
        <f t="shared" si="23"/>
        <v>-0.26145243621296127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4">(F35-J35)/F35</f>
        <v>#DIV/0!</v>
      </c>
      <c r="H43" s="130" t="e">
        <f t="shared" si="24"/>
        <v>#DIV/0!</v>
      </c>
      <c r="I43" s="130" t="e">
        <f t="shared" si="24"/>
        <v>#DIV/0!</v>
      </c>
      <c r="J43" s="130" t="e">
        <f t="shared" si="24"/>
        <v>#DIV/0!</v>
      </c>
      <c r="K43" s="130" t="e">
        <f t="shared" si="24"/>
        <v>#DIV/0!</v>
      </c>
      <c r="L43" s="130">
        <f t="shared" si="24"/>
        <v>0.17282183995726919</v>
      </c>
      <c r="M43" s="130">
        <f t="shared" si="24"/>
        <v>0.12615177619562845</v>
      </c>
      <c r="N43" s="130">
        <f t="shared" si="24"/>
        <v>-0.2014657221076519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5">SUM(F34:H34)/SUM(F32:H32)</f>
        <v>#DIV/0!</v>
      </c>
      <c r="G44" s="130" t="e">
        <f t="shared" si="25"/>
        <v>#DIV/0!</v>
      </c>
      <c r="H44" s="130" t="e">
        <f t="shared" si="25"/>
        <v>#DIV/0!</v>
      </c>
      <c r="I44" s="130">
        <f t="shared" si="25"/>
        <v>0</v>
      </c>
      <c r="J44" s="130">
        <f t="shared" si="25"/>
        <v>0</v>
      </c>
      <c r="K44" s="130">
        <f t="shared" si="25"/>
        <v>0</v>
      </c>
      <c r="L44" s="130">
        <f t="shared" si="25"/>
        <v>0</v>
      </c>
      <c r="M44" s="130">
        <f t="shared" si="25"/>
        <v>0</v>
      </c>
      <c r="N44" s="130">
        <f t="shared" si="25"/>
        <v>0</v>
      </c>
      <c r="O44" s="130">
        <f t="shared" si="25"/>
        <v>0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1986035</v>
      </c>
      <c r="F46" s="7">
        <f t="shared" ref="F46:Q46" si="26">F31</f>
        <v>1986035</v>
      </c>
      <c r="G46" s="7">
        <f t="shared" si="26"/>
        <v>1986035</v>
      </c>
      <c r="H46" s="7">
        <f t="shared" si="26"/>
        <v>1986035</v>
      </c>
      <c r="I46" s="7">
        <f t="shared" si="26"/>
        <v>1986035</v>
      </c>
      <c r="J46" s="7">
        <f t="shared" si="26"/>
        <v>1986035</v>
      </c>
      <c r="K46" s="7">
        <f t="shared" si="26"/>
        <v>1986035</v>
      </c>
      <c r="L46" s="64">
        <f t="shared" si="26"/>
        <v>2018821</v>
      </c>
      <c r="M46" s="7">
        <f t="shared" si="26"/>
        <v>2038665</v>
      </c>
      <c r="N46" s="7">
        <f t="shared" si="26"/>
        <v>2052532</v>
      </c>
      <c r="O46" s="7">
        <f t="shared" si="26"/>
        <v>2066399</v>
      </c>
      <c r="P46" s="7">
        <f t="shared" si="26"/>
        <v>2084775</v>
      </c>
      <c r="Q46" s="7">
        <f t="shared" si="26"/>
        <v>1641036</v>
      </c>
      <c r="W46" s="64"/>
    </row>
    <row r="47" spans="1:23" s="7" customFormat="1">
      <c r="A47" s="43"/>
      <c r="D47" s="69" t="s">
        <v>32</v>
      </c>
      <c r="E47" s="7">
        <f t="shared" ref="E47:Q49" si="27">E32+E15</f>
        <v>0</v>
      </c>
      <c r="F47" s="7">
        <f t="shared" si="27"/>
        <v>0</v>
      </c>
      <c r="G47" s="7">
        <f t="shared" si="27"/>
        <v>0</v>
      </c>
      <c r="H47" s="7">
        <f t="shared" si="27"/>
        <v>0</v>
      </c>
      <c r="I47" s="7">
        <f t="shared" si="27"/>
        <v>0</v>
      </c>
      <c r="J47" s="7">
        <f t="shared" si="27"/>
        <v>0</v>
      </c>
      <c r="K47" s="7">
        <f t="shared" si="27"/>
        <v>44435</v>
      </c>
      <c r="L47" s="64">
        <f t="shared" si="27"/>
        <v>44514</v>
      </c>
      <c r="M47" s="7">
        <f t="shared" si="27"/>
        <v>41475</v>
      </c>
      <c r="N47" s="7">
        <f t="shared" si="27"/>
        <v>39969</v>
      </c>
      <c r="O47" s="7">
        <f t="shared" si="27"/>
        <v>39541</v>
      </c>
      <c r="P47" s="7">
        <f t="shared" si="27"/>
        <v>36081</v>
      </c>
      <c r="Q47" s="7">
        <f t="shared" si="27"/>
        <v>33711</v>
      </c>
      <c r="W47" s="64"/>
    </row>
    <row r="48" spans="1:23" s="7" customFormat="1">
      <c r="A48" s="43"/>
      <c r="D48" s="69" t="s">
        <v>33</v>
      </c>
      <c r="E48" s="7">
        <f t="shared" si="27"/>
        <v>0</v>
      </c>
      <c r="F48" s="7">
        <f t="shared" si="27"/>
        <v>0</v>
      </c>
      <c r="G48" s="7">
        <f t="shared" si="27"/>
        <v>0</v>
      </c>
      <c r="H48" s="7">
        <f t="shared" si="27"/>
        <v>0</v>
      </c>
      <c r="I48" s="7">
        <f t="shared" si="27"/>
        <v>0</v>
      </c>
      <c r="J48" s="7">
        <f t="shared" si="27"/>
        <v>0</v>
      </c>
      <c r="K48" s="7">
        <f t="shared" si="27"/>
        <v>17695</v>
      </c>
      <c r="L48" s="64">
        <f t="shared" si="27"/>
        <v>17279</v>
      </c>
      <c r="M48" s="7">
        <f t="shared" si="27"/>
        <v>14034</v>
      </c>
      <c r="N48" s="7">
        <f t="shared" si="27"/>
        <v>12687</v>
      </c>
      <c r="O48" s="7">
        <f t="shared" si="27"/>
        <v>10477</v>
      </c>
      <c r="P48" s="7">
        <f t="shared" si="27"/>
        <v>8956</v>
      </c>
      <c r="Q48" s="7">
        <f t="shared" si="27"/>
        <v>6287</v>
      </c>
      <c r="W48" s="64"/>
    </row>
    <row r="49" spans="1:23" s="7" customFormat="1">
      <c r="A49" s="43"/>
      <c r="D49" s="69" t="s">
        <v>34</v>
      </c>
      <c r="E49" s="7">
        <f t="shared" si="27"/>
        <v>0</v>
      </c>
      <c r="F49" s="7">
        <f t="shared" si="27"/>
        <v>0</v>
      </c>
      <c r="G49" s="7">
        <f t="shared" si="27"/>
        <v>0</v>
      </c>
      <c r="H49" s="7">
        <f t="shared" si="27"/>
        <v>0</v>
      </c>
      <c r="I49" s="7">
        <f t="shared" si="27"/>
        <v>0</v>
      </c>
      <c r="J49" s="7">
        <f t="shared" si="27"/>
        <v>0</v>
      </c>
      <c r="K49" s="7">
        <f t="shared" si="27"/>
        <v>0</v>
      </c>
      <c r="L49" s="64">
        <f t="shared" si="27"/>
        <v>0</v>
      </c>
      <c r="M49" s="7">
        <f t="shared" si="27"/>
        <v>1000</v>
      </c>
      <c r="N49" s="7">
        <f t="shared" si="27"/>
        <v>2000</v>
      </c>
      <c r="O49" s="7">
        <f t="shared" si="27"/>
        <v>3561.3000000000011</v>
      </c>
      <c r="P49" s="7">
        <f t="shared" si="27"/>
        <v>8827.6999999999989</v>
      </c>
      <c r="Q49" s="7">
        <f t="shared" si="27"/>
        <v>12611</v>
      </c>
      <c r="W49" s="64"/>
    </row>
    <row r="50" spans="1:23" s="7" customFormat="1">
      <c r="A50" s="43"/>
      <c r="D50" s="69" t="s">
        <v>123</v>
      </c>
      <c r="E50" s="8">
        <f t="shared" ref="E50:Q52" si="28">E47/E$14*1000</f>
        <v>0</v>
      </c>
      <c r="F50" s="8">
        <f t="shared" si="28"/>
        <v>0</v>
      </c>
      <c r="G50" s="8">
        <f t="shared" si="28"/>
        <v>0</v>
      </c>
      <c r="H50" s="8">
        <f t="shared" si="28"/>
        <v>0</v>
      </c>
      <c r="I50" s="8">
        <f t="shared" si="28"/>
        <v>0</v>
      </c>
      <c r="J50" s="8">
        <f t="shared" si="28"/>
        <v>0</v>
      </c>
      <c r="K50" s="8">
        <f t="shared" si="28"/>
        <v>22.373724531541487</v>
      </c>
      <c r="L50" s="64">
        <f t="shared" si="28"/>
        <v>22.049503150601264</v>
      </c>
      <c r="M50" s="7">
        <f t="shared" si="28"/>
        <v>20.344195834038452</v>
      </c>
      <c r="N50" s="8">
        <f t="shared" si="28"/>
        <v>19.47302161427934</v>
      </c>
      <c r="O50" s="8">
        <f t="shared" si="28"/>
        <v>19.135220255139497</v>
      </c>
      <c r="P50" s="8">
        <f t="shared" si="28"/>
        <v>17.306903622693095</v>
      </c>
      <c r="Q50" s="8">
        <f t="shared" si="28"/>
        <v>20.542510950399627</v>
      </c>
      <c r="W50" s="64"/>
    </row>
    <row r="51" spans="1:23" s="7" customFormat="1">
      <c r="A51" s="43"/>
      <c r="D51" s="69" t="s">
        <v>124</v>
      </c>
      <c r="E51" s="8">
        <f t="shared" si="28"/>
        <v>0</v>
      </c>
      <c r="F51" s="8">
        <f t="shared" si="28"/>
        <v>0</v>
      </c>
      <c r="G51" s="8">
        <f t="shared" si="28"/>
        <v>0</v>
      </c>
      <c r="H51" s="8">
        <f t="shared" si="28"/>
        <v>0</v>
      </c>
      <c r="I51" s="8">
        <f t="shared" si="28"/>
        <v>0</v>
      </c>
      <c r="J51" s="8">
        <f t="shared" si="28"/>
        <v>0</v>
      </c>
      <c r="K51" s="8">
        <f t="shared" si="28"/>
        <v>8.9097120644903036</v>
      </c>
      <c r="L51" s="64">
        <f t="shared" si="28"/>
        <v>8.5589559450788357</v>
      </c>
      <c r="M51" s="7">
        <f t="shared" si="28"/>
        <v>6.8839166807690324</v>
      </c>
      <c r="N51" s="8">
        <f t="shared" si="28"/>
        <v>6.1811460186735214</v>
      </c>
      <c r="O51" s="8">
        <f t="shared" si="28"/>
        <v>5.0701727981866043</v>
      </c>
      <c r="P51" s="8">
        <f t="shared" si="28"/>
        <v>4.2959072321953213</v>
      </c>
      <c r="Q51" s="8">
        <f t="shared" si="28"/>
        <v>3.8311164410774659</v>
      </c>
      <c r="W51" s="64"/>
    </row>
    <row r="52" spans="1:23" s="8" customFormat="1">
      <c r="A52" s="43"/>
      <c r="B52" s="7"/>
      <c r="D52" s="48" t="s">
        <v>48</v>
      </c>
      <c r="E52" s="8">
        <f t="shared" si="28"/>
        <v>0</v>
      </c>
      <c r="F52" s="8">
        <f t="shared" si="28"/>
        <v>0</v>
      </c>
      <c r="G52" s="8">
        <f t="shared" si="28"/>
        <v>0</v>
      </c>
      <c r="H52" s="8">
        <f t="shared" si="28"/>
        <v>0</v>
      </c>
      <c r="I52" s="8">
        <f t="shared" si="28"/>
        <v>0</v>
      </c>
      <c r="J52" s="8">
        <f t="shared" si="28"/>
        <v>0</v>
      </c>
      <c r="K52" s="8">
        <f t="shared" si="28"/>
        <v>0</v>
      </c>
      <c r="L52" s="7">
        <f t="shared" si="28"/>
        <v>0</v>
      </c>
      <c r="M52" s="7">
        <f t="shared" si="28"/>
        <v>0.49051707857838339</v>
      </c>
      <c r="N52" s="8">
        <f t="shared" si="28"/>
        <v>0.97440624555427147</v>
      </c>
      <c r="O52" s="8">
        <f t="shared" si="28"/>
        <v>1.7234328897758859</v>
      </c>
      <c r="P52" s="8">
        <f t="shared" si="28"/>
        <v>4.2343658188533526</v>
      </c>
      <c r="Q52" s="8">
        <f t="shared" si="28"/>
        <v>7.6847796148286811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9">F49/F47</f>
        <v>#DIV/0!</v>
      </c>
      <c r="G53" s="8" t="e">
        <f t="shared" si="29"/>
        <v>#DIV/0!</v>
      </c>
      <c r="H53" s="8" t="e">
        <f t="shared" si="29"/>
        <v>#DIV/0!</v>
      </c>
      <c r="I53" s="8" t="e">
        <f t="shared" si="29"/>
        <v>#DIV/0!</v>
      </c>
      <c r="J53" s="8" t="e">
        <f t="shared" si="29"/>
        <v>#DIV/0!</v>
      </c>
      <c r="K53" s="8">
        <f t="shared" si="29"/>
        <v>0</v>
      </c>
      <c r="L53" s="7">
        <f t="shared" si="29"/>
        <v>0</v>
      </c>
      <c r="M53" s="7">
        <f t="shared" si="29"/>
        <v>2.4110910186859555E-2</v>
      </c>
      <c r="N53" s="8">
        <f t="shared" si="29"/>
        <v>5.0038780054542271E-2</v>
      </c>
      <c r="O53" s="8">
        <f t="shared" si="29"/>
        <v>9.0066007435320325E-2</v>
      </c>
      <c r="P53" s="8">
        <f>P49/P47</f>
        <v>0.24466339624733235</v>
      </c>
      <c r="Q53" s="8">
        <f t="shared" ref="Q53" si="30">Q49/Q47</f>
        <v>0.37409154281985108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1">SUM(F49:G49)/SUM(F47:G47)</f>
        <v>#DIV/0!</v>
      </c>
      <c r="G54" s="130" t="e">
        <f t="shared" si="31"/>
        <v>#DIV/0!</v>
      </c>
      <c r="H54" s="130" t="e">
        <f t="shared" si="31"/>
        <v>#DIV/0!</v>
      </c>
      <c r="I54" s="130" t="e">
        <f t="shared" si="31"/>
        <v>#DIV/0!</v>
      </c>
      <c r="J54" s="130">
        <f t="shared" si="31"/>
        <v>0</v>
      </c>
      <c r="K54" s="130">
        <f t="shared" si="31"/>
        <v>0</v>
      </c>
      <c r="L54" s="130">
        <f t="shared" si="31"/>
        <v>1.1629394457430602E-2</v>
      </c>
      <c r="M54" s="130">
        <f t="shared" si="31"/>
        <v>3.6835125976130839E-2</v>
      </c>
      <c r="N54" s="130">
        <f t="shared" si="31"/>
        <v>6.9944661048924675E-2</v>
      </c>
      <c r="O54" s="130">
        <f t="shared" si="31"/>
        <v>0.16382798656475628</v>
      </c>
      <c r="P54" s="130">
        <f t="shared" si="31"/>
        <v>0.30717990600641903</v>
      </c>
      <c r="Q54" s="130">
        <f t="shared" si="31"/>
        <v>0.37409154281985108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2">(F50-G50)/F50</f>
        <v>#DIV/0!</v>
      </c>
      <c r="H55" s="130" t="e">
        <f t="shared" si="32"/>
        <v>#DIV/0!</v>
      </c>
      <c r="I55" s="130" t="e">
        <f t="shared" si="32"/>
        <v>#DIV/0!</v>
      </c>
      <c r="J55" s="130" t="e">
        <f t="shared" si="32"/>
        <v>#DIV/0!</v>
      </c>
      <c r="K55" s="130" t="e">
        <f t="shared" si="32"/>
        <v>#DIV/0!</v>
      </c>
      <c r="L55" s="130">
        <f>(K50-L50)/K50</f>
        <v>1.4491167104661097E-2</v>
      </c>
      <c r="M55" s="130">
        <f t="shared" ref="M55:Q55" si="33">(L50-M50)/L50</f>
        <v>7.7339942987164817E-2</v>
      </c>
      <c r="N55" s="130">
        <f t="shared" si="33"/>
        <v>4.2821757461729004E-2</v>
      </c>
      <c r="O55" s="130">
        <f t="shared" si="33"/>
        <v>1.7347146520503849E-2</v>
      </c>
      <c r="P55" s="130">
        <f t="shared" si="33"/>
        <v>9.5547195593703046E-2</v>
      </c>
      <c r="Q55" s="130">
        <f t="shared" si="33"/>
        <v>-0.18695472039631345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4">(F50-H50)/F50</f>
        <v>#DIV/0!</v>
      </c>
      <c r="H56" s="130" t="e">
        <f t="shared" si="34"/>
        <v>#DIV/0!</v>
      </c>
      <c r="I56" s="130" t="e">
        <f t="shared" si="34"/>
        <v>#DIV/0!</v>
      </c>
      <c r="J56" s="130" t="e">
        <f t="shared" si="34"/>
        <v>#DIV/0!</v>
      </c>
      <c r="K56" s="130" t="e">
        <f t="shared" si="34"/>
        <v>#DIV/0!</v>
      </c>
      <c r="L56" s="130">
        <f t="shared" si="34"/>
        <v>9.0710364054133949E-2</v>
      </c>
      <c r="M56" s="130">
        <f t="shared" si="34"/>
        <v>0.1168498681681935</v>
      </c>
      <c r="N56" s="130">
        <f t="shared" si="34"/>
        <v>5.9426068681278761E-2</v>
      </c>
      <c r="O56" s="130">
        <f t="shared" si="34"/>
        <v>0.11123687091261969</v>
      </c>
      <c r="P56" s="130">
        <f t="shared" si="34"/>
        <v>-7.3544525565737776E-2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5">(F50-I50)/F50</f>
        <v>#DIV/0!</v>
      </c>
      <c r="H57" s="130" t="e">
        <f t="shared" si="35"/>
        <v>#DIV/0!</v>
      </c>
      <c r="I57" s="130" t="e">
        <f t="shared" si="35"/>
        <v>#DIV/0!</v>
      </c>
      <c r="J57" s="130" t="e">
        <f t="shared" si="35"/>
        <v>#DIV/0!</v>
      </c>
      <c r="K57" s="130" t="e">
        <f t="shared" si="35"/>
        <v>#DIV/0!</v>
      </c>
      <c r="L57" s="130">
        <f t="shared" si="35"/>
        <v>0.12964774430707168</v>
      </c>
      <c r="M57" s="130">
        <f t="shared" si="35"/>
        <v>0.13217000290468214</v>
      </c>
      <c r="N57" s="130">
        <f t="shared" si="35"/>
        <v>0.14929527006732685</v>
      </c>
      <c r="O57" s="130">
        <f t="shared" si="35"/>
        <v>-5.4921591384464133E-2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6">(F50-J50)/F50</f>
        <v>#DIV/0!</v>
      </c>
      <c r="H58" s="130" t="e">
        <f t="shared" si="36"/>
        <v>#DIV/0!</v>
      </c>
      <c r="I58" s="130" t="e">
        <f t="shared" si="36"/>
        <v>#DIV/0!</v>
      </c>
      <c r="J58" s="130" t="e">
        <f t="shared" si="36"/>
        <v>#DIV/0!</v>
      </c>
      <c r="K58" s="130" t="e">
        <f t="shared" si="36"/>
        <v>#DIV/0!</v>
      </c>
      <c r="L58" s="130">
        <f t="shared" si="36"/>
        <v>0.14474587241102793</v>
      </c>
      <c r="M58" s="130">
        <f t="shared" si="36"/>
        <v>0.21508872537923121</v>
      </c>
      <c r="N58" s="130">
        <f t="shared" si="36"/>
        <v>-9.747994857057421E-3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7">SUM(F49:H49)/SUM(F47:H47)</f>
        <v>#DIV/0!</v>
      </c>
      <c r="G59" s="130" t="e">
        <f t="shared" si="37"/>
        <v>#DIV/0!</v>
      </c>
      <c r="H59" s="130" t="e">
        <f t="shared" si="37"/>
        <v>#DIV/0!</v>
      </c>
      <c r="I59" s="130">
        <f t="shared" si="37"/>
        <v>0</v>
      </c>
      <c r="J59" s="130">
        <f t="shared" si="37"/>
        <v>0</v>
      </c>
      <c r="K59" s="130">
        <f t="shared" si="37"/>
        <v>7.6673004968410719E-3</v>
      </c>
      <c r="L59" s="130">
        <f t="shared" si="37"/>
        <v>2.3817462963845092E-2</v>
      </c>
      <c r="M59" s="130">
        <f t="shared" si="37"/>
        <v>5.4232342852419728E-2</v>
      </c>
      <c r="N59" s="130">
        <f t="shared" si="37"/>
        <v>0.12448200984505714</v>
      </c>
      <c r="O59" s="130">
        <f t="shared" si="37"/>
        <v>0.22865923371717597</v>
      </c>
      <c r="P59" s="130"/>
      <c r="Q59" s="130"/>
      <c r="W59" s="62"/>
    </row>
    <row r="60" spans="1:23">
      <c r="A60" s="7"/>
      <c r="B60" s="7"/>
      <c r="D60" s="33"/>
      <c r="L60" s="64"/>
      <c r="M60" s="7"/>
      <c r="W60" s="62"/>
    </row>
    <row r="61" spans="1:23">
      <c r="A61" s="7" t="s">
        <v>136</v>
      </c>
      <c r="B61" s="7"/>
      <c r="D61" s="33"/>
      <c r="L61" s="64"/>
      <c r="M61" s="7"/>
      <c r="W61" s="62"/>
    </row>
    <row r="62" spans="1:23">
      <c r="A62" s="7" t="s">
        <v>117</v>
      </c>
      <c r="B62" s="7"/>
      <c r="D62" s="33"/>
      <c r="L62" s="64"/>
      <c r="M62" s="7"/>
      <c r="W62" s="62"/>
    </row>
    <row r="63" spans="1:23">
      <c r="A63" s="7" t="s">
        <v>135</v>
      </c>
      <c r="B63" s="7"/>
      <c r="D63" s="33"/>
      <c r="L63" s="64"/>
      <c r="M63" s="7"/>
      <c r="W63" s="62"/>
    </row>
    <row r="64" spans="1:23">
      <c r="A64" s="7" t="s">
        <v>137</v>
      </c>
      <c r="B64" s="7"/>
      <c r="D64" s="33"/>
      <c r="L64" s="64"/>
      <c r="M64" s="7"/>
      <c r="W64" s="62"/>
    </row>
    <row r="65" spans="1:23">
      <c r="A65" s="7" t="s">
        <v>205</v>
      </c>
      <c r="B65" s="7"/>
      <c r="D65" s="33"/>
      <c r="L65" s="64"/>
      <c r="M65" s="7"/>
      <c r="W65" s="62"/>
    </row>
    <row r="66" spans="1:23">
      <c r="A66" s="7" t="s">
        <v>206</v>
      </c>
      <c r="B66" s="7"/>
      <c r="D66" s="33"/>
      <c r="L66" s="64"/>
      <c r="M66" s="7"/>
      <c r="W66" s="62"/>
    </row>
    <row r="67" spans="1:23">
      <c r="A67" s="7" t="s">
        <v>207</v>
      </c>
      <c r="B67" s="7"/>
      <c r="D67" s="33"/>
      <c r="L67" s="64"/>
      <c r="M67" s="7"/>
      <c r="W67" s="62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topLeftCell="J1" workbookViewId="0">
      <selection activeCell="L2" sqref="L2:V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116" customFormat="1">
      <c r="A1" s="125" t="str">
        <f>A11</f>
        <v>Duval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Duval</v>
      </c>
      <c r="B2" s="7">
        <f>K13</f>
        <v>2006</v>
      </c>
      <c r="C2" s="8" t="s">
        <v>50</v>
      </c>
      <c r="D2" s="48" t="e">
        <f>LOOKUP($B2,$E$13:$Q$13,$E$20:$Q$20)</f>
        <v>#DIV/0!</v>
      </c>
      <c r="E2" s="9" t="e">
        <f>LOOKUP($B2,$E$13:$Q$13,E$21:Q$21)</f>
        <v>#DIV/0!</v>
      </c>
      <c r="F2" s="9" t="e">
        <f>LOOKUP($B2,$E$13:$Q$13,E$22:Q$22)</f>
        <v>#DIV/0!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0.20725498515061519</v>
      </c>
      <c r="L2" s="64" t="str">
        <f>A2</f>
        <v>Duval</v>
      </c>
      <c r="M2" s="7">
        <f>N13</f>
        <v>2009</v>
      </c>
      <c r="N2" s="8" t="s">
        <v>50</v>
      </c>
      <c r="O2" s="9">
        <f>LOOKUP($M2,$E$13:$Q$13,$E$20:$Q$20)</f>
        <v>2.4622134697424283</v>
      </c>
      <c r="P2" s="9">
        <f>LOOKUP($M2,$E$13:$Q$13,E$21:Q$21)</f>
        <v>0.14790102863497359</v>
      </c>
      <c r="Q2" s="9">
        <f>LOOKUP($M2,$E$13:$Q$13,E$22:Q$22)</f>
        <v>7.9459318173331836E-2</v>
      </c>
      <c r="R2" s="9">
        <f>LOOKUP($M2,$E$13:$Q$13,E$23:Q$23)</f>
        <v>-1.7394993635977882E-2</v>
      </c>
      <c r="S2" s="9">
        <f>LOOKUP($M2,$E$13:$Q$13,E$24:Q$24)</f>
        <v>0.12367416207042845</v>
      </c>
      <c r="T2" s="9">
        <f>LOOKUP($M2,$E$13:$Q$13,E$25:Q$25)</f>
        <v>0.13322019516334316</v>
      </c>
      <c r="U2" s="9" t="e">
        <f>LOOKUP($M2,$E$13:$Q$13,E$26:Q$26)</f>
        <v>#DIV/0!</v>
      </c>
      <c r="V2" s="9">
        <f>LOOKUP($M2,$E$13:$Q$13,E$27:Q$27)</f>
        <v>5.4509592971131435E-2</v>
      </c>
      <c r="W2" s="64" t="str">
        <f t="shared" ref="W2:W10" si="0">L2</f>
        <v>Duval</v>
      </c>
      <c r="X2" s="7">
        <f>H13</f>
        <v>2003</v>
      </c>
      <c r="Y2" s="8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Duval</v>
      </c>
      <c r="B3" s="7">
        <f>K13</f>
        <v>2006</v>
      </c>
      <c r="C3" s="8" t="s">
        <v>51</v>
      </c>
      <c r="D3" s="48" t="e">
        <f>LOOKUP($B3,$E$13:$Q$13,$E$37:$Q$37)</f>
        <v>#DIV/0!</v>
      </c>
      <c r="E3" s="9" t="e">
        <f>LOOKUP($B3,$E$13:$Q$13,$E$38:$Q$38)</f>
        <v>#DIV/0!</v>
      </c>
      <c r="F3" s="9" t="e">
        <f>LOOKUP($B3,$E$13:$Q$13,$E$39:$Q$39)</f>
        <v>#DIV/0!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>Duval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-3.2127890734130041E-2</v>
      </c>
      <c r="S3" s="9">
        <f>LOOKUP($M3,$E$13:$Q$13,$E$41:$Q$41)</f>
        <v>4.5941331677789937E-2</v>
      </c>
      <c r="T3" s="9">
        <f>LOOKUP($M3,$E$13:$Q$13,$E$42:$Q$42)</f>
        <v>0.1144653111904393</v>
      </c>
      <c r="U3" s="9" t="e">
        <f>LOOKUP($M3,$E$13:$Q$13,$E$43:$Q$43)</f>
        <v>#DIV/0!</v>
      </c>
      <c r="V3" s="9">
        <f>LOOKUP($M3,$E$13:$Q$13,$E$44:$Q$44)</f>
        <v>0</v>
      </c>
      <c r="W3" s="64" t="str">
        <f t="shared" si="0"/>
        <v>Duval</v>
      </c>
      <c r="X3" s="7">
        <f>X2</f>
        <v>2003</v>
      </c>
      <c r="Y3" s="8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Duval</v>
      </c>
      <c r="B4" s="7">
        <f>K13</f>
        <v>2006</v>
      </c>
      <c r="C4" s="8" t="s">
        <v>30</v>
      </c>
      <c r="D4" s="48" t="e">
        <f>LOOKUP($B4,$E$13:$Q$13,$E$52:$Q$52)</f>
        <v>#DIV/0!</v>
      </c>
      <c r="E4" s="9" t="e">
        <f>LOOKUP($B4,$E$13:$Q$13,$E$53:$Q$53)</f>
        <v>#DIV/0!</v>
      </c>
      <c r="F4" s="9" t="e">
        <f>LOOKUP($B4,$E$13:$Q$13,$E$54:$Q$54)</f>
        <v>#DIV/0!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0.10844309604854226</v>
      </c>
      <c r="L4" s="64" t="str">
        <f t="shared" si="2"/>
        <v>Duval</v>
      </c>
      <c r="M4" s="7">
        <f>M3</f>
        <v>2009</v>
      </c>
      <c r="N4" s="8" t="s">
        <v>30</v>
      </c>
      <c r="O4" s="9">
        <f>LOOKUP($M4,$E$13:$Q$13,$E$52:$Q$52)</f>
        <v>2.4622134697424283</v>
      </c>
      <c r="P4" s="9">
        <f>LOOKUP($M4,$E$13:$Q$13,$E$53:$Q$53)</f>
        <v>7.6856399884426468E-2</v>
      </c>
      <c r="Q4" s="9">
        <f>LOOKUP($M4,$E$13:$Q$13,$E$54:$Q$54)</f>
        <v>4.0630071599045345E-2</v>
      </c>
      <c r="R4" s="9">
        <f>LOOKUP(M4,$E$13:$Q$13,$E$55:$Q$55)</f>
        <v>-2.4419120911647316E-2</v>
      </c>
      <c r="S4" s="9">
        <f>LOOKUP(M4,$E$13:$Q$13,$E$56:$Q$56)</f>
        <v>8.6613881900251599E-2</v>
      </c>
      <c r="T4" s="9">
        <f>LOOKUP(M4,$E$13:$Q$13,$E$57:$Q$57)</f>
        <v>0.12427852597306491</v>
      </c>
      <c r="U4" s="9" t="e">
        <f>LOOKUP(M4,$E$13:$Q$13,$E$58:$Q$58)</f>
        <v>#DIV/0!</v>
      </c>
      <c r="V4" s="9">
        <f>LOOKUP(M4,$E$13:$Q$13,$E$59:$Q$59)</f>
        <v>2.7983798853295459E-2</v>
      </c>
      <c r="W4" s="64" t="str">
        <f t="shared" si="0"/>
        <v>Duval</v>
      </c>
      <c r="X4" s="7">
        <f>X3</f>
        <v>2003</v>
      </c>
      <c r="Y4" s="8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 t="str">
        <f t="shared" si="1"/>
        <v>Duval</v>
      </c>
      <c r="B5" s="7">
        <f>L13</f>
        <v>2007</v>
      </c>
      <c r="C5" s="8" t="str">
        <f t="shared" ref="C5:C10" si="3">C2</f>
        <v>cat</v>
      </c>
      <c r="D5" s="48" t="e">
        <f>LOOKUP($B5,$E$13:$Q$13,$E$20:$Q$20)</f>
        <v>#DIV/0!</v>
      </c>
      <c r="E5" s="9" t="e">
        <f>LOOKUP($B5,$E$13:$Q$13,E$21:Q$21)</f>
        <v>#DIV/0!</v>
      </c>
      <c r="F5" s="9">
        <f>LOOKUP($B5,$E$13:$Q$13,E$22:Q$22)</f>
        <v>0.20725498515061519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0.12362241282408426</v>
      </c>
      <c r="L5" s="64" t="str">
        <f t="shared" si="2"/>
        <v>Duval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0.13865721434528763</v>
      </c>
      <c r="S5" s="9">
        <f>LOOKUP($M5,$E$13:$Q$13,E$24:Q$24)</f>
        <v>0.14804003336113417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Duval</v>
      </c>
      <c r="X5" s="7">
        <f>I13</f>
        <v>2004</v>
      </c>
      <c r="Y5" s="8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>Duval</v>
      </c>
      <c r="B6" s="7">
        <f>B5</f>
        <v>2007</v>
      </c>
      <c r="C6" s="8" t="str">
        <f t="shared" si="3"/>
        <v>dog</v>
      </c>
      <c r="D6" s="48" t="e">
        <f>LOOKUP($B6,$E$13:$Q$13,$E$37:$Q$37)</f>
        <v>#DIV/0!</v>
      </c>
      <c r="E6" s="9" t="e">
        <f>LOOKUP($B6,$E$13:$Q$13,$E$38:$Q$38)</f>
        <v>#DIV/0!</v>
      </c>
      <c r="F6" s="9">
        <f>LOOKUP($B6,$E$13:$Q$13,$E$39:$Q$39)</f>
        <v>0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0</v>
      </c>
      <c r="L6" s="64" t="str">
        <f t="shared" si="2"/>
        <v>Duval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7.5639097744360964E-2</v>
      </c>
      <c r="S6" s="9">
        <f>LOOKUP($M6,$E$13:$Q$13,$E$41:$Q$41)</f>
        <v>0.14203007518796998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Duval</v>
      </c>
      <c r="X6" s="7">
        <f>X5</f>
        <v>2004</v>
      </c>
      <c r="Y6" s="8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>Duval</v>
      </c>
      <c r="B7" s="7">
        <f>B6</f>
        <v>2007</v>
      </c>
      <c r="C7" s="8" t="str">
        <f t="shared" si="3"/>
        <v>total</v>
      </c>
      <c r="D7" s="48" t="e">
        <f>LOOKUP($B7,$E$13:$Q$13,$E$52:$Q$52)</f>
        <v>#DIV/0!</v>
      </c>
      <c r="E7" s="9" t="e">
        <f>LOOKUP($B7,$E$13:$Q$13,$E$53:$Q$53)</f>
        <v>#DIV/0!</v>
      </c>
      <c r="F7" s="9">
        <f>LOOKUP($B7,$E$13:$Q$13,$E$54:$Q$54)</f>
        <v>0.10844309604854226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>
        <f>LOOKUP($B7,$E$13:$Q$13,$E$59:$Q$59)</f>
        <v>9.2459244096790696E-2</v>
      </c>
      <c r="L7" s="64" t="str">
        <f t="shared" si="2"/>
        <v>Duval</v>
      </c>
      <c r="M7" s="7">
        <f>M6</f>
        <v>2010</v>
      </c>
      <c r="N7" s="8" t="str">
        <f t="shared" si="4"/>
        <v>total</v>
      </c>
      <c r="O7" s="9">
        <f>LOOKUP($M7,$E$13:$Q$13,$E$52:$Q$52)</f>
        <v>0</v>
      </c>
      <c r="P7" s="9">
        <f>LOOKUP($M7,$E$13:$Q$13,$E$53:$Q$53)</f>
        <v>0</v>
      </c>
      <c r="Q7" s="9">
        <f>LOOKUP($M7,$E$13:$Q$13,$E$54:$Q$54)</f>
        <v>0</v>
      </c>
      <c r="R7" s="9">
        <f>LOOKUP($M7,$E$13:$Q$13,$E$55:$Q$55)</f>
        <v>0.10838630453626133</v>
      </c>
      <c r="S7" s="9">
        <f>LOOKUP($M7,$E$13:$Q$13,$E$56:$Q$56)</f>
        <v>0.14515313493210061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</v>
      </c>
      <c r="W7" s="64" t="str">
        <f t="shared" si="0"/>
        <v>Duval</v>
      </c>
      <c r="X7" s="7">
        <f>X6</f>
        <v>2004</v>
      </c>
      <c r="Y7" s="8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 s="8" customFormat="1">
      <c r="A8" s="43" t="str">
        <f t="shared" si="1"/>
        <v>Duval</v>
      </c>
      <c r="B8" s="7">
        <f>M13</f>
        <v>2008</v>
      </c>
      <c r="C8" s="8" t="str">
        <f t="shared" si="3"/>
        <v>cat</v>
      </c>
      <c r="D8" s="48">
        <f>LOOKUP($B8,$E$13:$Q$13,$E$20:$Q$20)</f>
        <v>3.3913287969055714</v>
      </c>
      <c r="E8" s="9">
        <f>LOOKUP($B8,$E$13:$Q$13,E$21:Q$21)</f>
        <v>0.20725498515061519</v>
      </c>
      <c r="F8" s="9">
        <f>LOOKUP($B8,$E$13:$Q$13,E$22:Q$22)</f>
        <v>0.17732211706975115</v>
      </c>
      <c r="G8" s="9" t="e">
        <f>LOOKUP($B8,$E$13:$Q$13,E$23:Q$23)</f>
        <v>#DIV/0!</v>
      </c>
      <c r="H8" s="9" t="e">
        <f>LOOKUP($B8,$E$13:$Q$13,E$24:Q$24)</f>
        <v>#DIV/0!</v>
      </c>
      <c r="I8" s="9" t="e">
        <f>LOOKUP($B8,$E$13:$Q$13,E$25:Q$25)</f>
        <v>#DIV/0!</v>
      </c>
      <c r="J8" s="9" t="e">
        <f>LOOKUP($B8,$E$13:$Q$13,E$26:Q$26)</f>
        <v>#DIV/0!</v>
      </c>
      <c r="K8" s="9">
        <f>LOOKUP($B8,$E$13:$Q$13,E$27:Q$27)</f>
        <v>0.12362241282408426</v>
      </c>
      <c r="L8" s="64" t="str">
        <f t="shared" si="2"/>
        <v>Duval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1.0893246187363814E-2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Duval</v>
      </c>
      <c r="X8" s="7">
        <f>J13</f>
        <v>2005</v>
      </c>
      <c r="Y8" s="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 s="8" customFormat="1">
      <c r="A9" s="43" t="str">
        <f t="shared" si="1"/>
        <v>Duval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 t="e">
        <f>LOOKUP($B9,$E$13:$Q$13,$E$40:$Q$40)</f>
        <v>#DIV/0!</v>
      </c>
      <c r="H9" s="9" t="e">
        <f>LOOKUP($B9,$E$13:$Q$13,$E$41:$Q$41)</f>
        <v>#DIV/0!</v>
      </c>
      <c r="I9" s="9" t="e">
        <f>LOOKUP($B9,$E$13:$Q$13,$E$42:$Q$42)</f>
        <v>#DIV/0!</v>
      </c>
      <c r="J9" s="9" t="e">
        <f>LOOKUP($B9,$E$13:$Q$13,$E$43:$Q$43)</f>
        <v>#DIV/0!</v>
      </c>
      <c r="K9" s="9">
        <f>LOOKUP($B9,$E$13:$Q$13,$E$44:$Q$44)</f>
        <v>0</v>
      </c>
      <c r="L9" s="64" t="str">
        <f t="shared" si="2"/>
        <v>Duval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7.1823653814869035E-2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Duval</v>
      </c>
      <c r="X9" s="7">
        <f>X8</f>
        <v>2005</v>
      </c>
      <c r="Y9" s="8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 s="8" customFormat="1">
      <c r="A10" s="43" t="str">
        <f t="shared" si="1"/>
        <v>Duval</v>
      </c>
      <c r="B10" s="7">
        <f>B9</f>
        <v>2008</v>
      </c>
      <c r="C10" s="8" t="str">
        <f t="shared" si="3"/>
        <v>total</v>
      </c>
      <c r="D10" s="48">
        <f>LOOKUP($B10,$E$13:$Q$13,$E$52:$Q$52)</f>
        <v>3.3913287969055714</v>
      </c>
      <c r="E10" s="9">
        <f>LOOKUP($B10,$E$13:$Q$13,$E$53:$Q$53)</f>
        <v>0.10844309604854226</v>
      </c>
      <c r="F10" s="9">
        <f>LOOKUP($B10,$E$13:$Q$13,$E$54:$Q$54)</f>
        <v>9.2459244096790696E-2</v>
      </c>
      <c r="G10" s="9" t="e">
        <f>LOOKUP($B10,$E$13:$Q$13,$E$55:$Q$55)</f>
        <v>#DIV/0!</v>
      </c>
      <c r="H10" s="9" t="e">
        <f>LOOKUP($B10,$E$13:$Q$13,$E$56:$Q$56)</f>
        <v>#DIV/0!</v>
      </c>
      <c r="I10" s="9" t="e">
        <f>LOOKUP($B10,$E$13:$Q$13,$E$57:$Q$57)</f>
        <v>#DIV/0!</v>
      </c>
      <c r="J10" s="9" t="e">
        <f>LOOKUP($B10,$E$13:$Q$13,$E$58:$Q$58)</f>
        <v>#DIV/0!</v>
      </c>
      <c r="K10" s="9">
        <f>LOOKUP($B10,$E$13:$Q$13,$E$59:$Q$59)</f>
        <v>6.3712957948692112E-2</v>
      </c>
      <c r="L10" s="64" t="str">
        <f t="shared" si="2"/>
        <v>Duval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4.1236278203102772E-2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Duval</v>
      </c>
      <c r="X10" s="7">
        <f>X9</f>
        <v>2005</v>
      </c>
      <c r="Y10" s="8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 t="e">
        <f>LOOKUP($X10,$E$13:$Q$13,$E$59:$Q$59)</f>
        <v>#DIV/0!</v>
      </c>
    </row>
    <row r="11" spans="1:33">
      <c r="A11" s="3" t="s">
        <v>89</v>
      </c>
    </row>
    <row r="12" spans="1:33">
      <c r="A12" s="3" t="s">
        <v>89</v>
      </c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M14">
        <v>864263</v>
      </c>
      <c r="N14">
        <v>864263</v>
      </c>
      <c r="O14">
        <v>864263</v>
      </c>
      <c r="P14">
        <v>864263</v>
      </c>
    </row>
    <row r="15" spans="1:33">
      <c r="A15" s="3"/>
      <c r="D15" t="s">
        <v>37</v>
      </c>
      <c r="M15">
        <v>14142</v>
      </c>
      <c r="N15">
        <v>14388</v>
      </c>
      <c r="O15">
        <v>12393</v>
      </c>
      <c r="P15">
        <v>12258</v>
      </c>
    </row>
    <row r="16" spans="1:33">
      <c r="A16" s="3"/>
      <c r="D16" t="s">
        <v>38</v>
      </c>
      <c r="M16">
        <v>10166</v>
      </c>
      <c r="N16">
        <v>5466</v>
      </c>
      <c r="O16">
        <v>3901</v>
      </c>
      <c r="P16">
        <v>3447</v>
      </c>
    </row>
    <row r="17" spans="1:23">
      <c r="A17" s="3"/>
      <c r="D17" t="s">
        <v>56</v>
      </c>
      <c r="M17">
        <v>2931</v>
      </c>
      <c r="N17">
        <v>2128</v>
      </c>
    </row>
    <row r="18" spans="1:23">
      <c r="A18" s="43"/>
      <c r="B18" s="7"/>
      <c r="D18" s="33" t="s">
        <v>121</v>
      </c>
      <c r="E18" s="8" t="e">
        <f t="shared" ref="E18:Q20" si="6">E15/E$14*1000</f>
        <v>#DIV/0!</v>
      </c>
      <c r="F18" s="8" t="e">
        <f t="shared" si="6"/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64" t="e">
        <f t="shared" si="6"/>
        <v>#DIV/0!</v>
      </c>
      <c r="M18" s="7">
        <f t="shared" si="6"/>
        <v>16.363074665929236</v>
      </c>
      <c r="N18" s="8">
        <f t="shared" si="6"/>
        <v>16.647710245608106</v>
      </c>
      <c r="O18" s="8">
        <f t="shared" si="6"/>
        <v>14.339385117724582</v>
      </c>
      <c r="P18" s="8">
        <f t="shared" si="6"/>
        <v>14.183182665461787</v>
      </c>
      <c r="Q18" s="8" t="e">
        <f t="shared" si="6"/>
        <v>#DIV/0!</v>
      </c>
      <c r="W18" s="62"/>
    </row>
    <row r="19" spans="1:23">
      <c r="A19" s="43"/>
      <c r="B19" s="7"/>
      <c r="D19" s="33" t="s">
        <v>43</v>
      </c>
      <c r="E19" s="8" t="e">
        <f t="shared" si="6"/>
        <v>#DIV/0!</v>
      </c>
      <c r="F19" s="8" t="e">
        <f t="shared" si="6"/>
        <v>#DIV/0!</v>
      </c>
      <c r="G19" s="8" t="e">
        <f t="shared" si="6"/>
        <v>#DIV/0!</v>
      </c>
      <c r="H19" s="8" t="e">
        <f t="shared" si="6"/>
        <v>#DIV/0!</v>
      </c>
      <c r="I19" s="8" t="e">
        <f t="shared" si="6"/>
        <v>#DIV/0!</v>
      </c>
      <c r="J19" s="8" t="e">
        <f t="shared" si="6"/>
        <v>#DIV/0!</v>
      </c>
      <c r="K19" s="8" t="e">
        <f t="shared" si="6"/>
        <v>#DIV/0!</v>
      </c>
      <c r="L19" s="64" t="e">
        <f t="shared" si="6"/>
        <v>#DIV/0!</v>
      </c>
      <c r="M19" s="7">
        <f t="shared" si="6"/>
        <v>11.762623182989438</v>
      </c>
      <c r="N19" s="8">
        <f t="shared" si="6"/>
        <v>6.3244637338402772</v>
      </c>
      <c r="O19" s="8">
        <f t="shared" si="6"/>
        <v>4.5136723427938028</v>
      </c>
      <c r="P19" s="8">
        <f t="shared" si="6"/>
        <v>3.9883692811100322</v>
      </c>
      <c r="Q19" s="8" t="e">
        <f t="shared" si="6"/>
        <v>#DIV/0!</v>
      </c>
      <c r="W19" s="62"/>
    </row>
    <row r="20" spans="1:23">
      <c r="A20" s="43"/>
      <c r="B20" s="7"/>
      <c r="D20" s="33" t="s">
        <v>107</v>
      </c>
      <c r="E20" s="8" t="e">
        <f t="shared" si="6"/>
        <v>#DIV/0!</v>
      </c>
      <c r="F20" s="8" t="e">
        <f t="shared" si="6"/>
        <v>#DIV/0!</v>
      </c>
      <c r="G20" s="8" t="e">
        <f t="shared" si="6"/>
        <v>#DIV/0!</v>
      </c>
      <c r="H20" s="8" t="e">
        <f t="shared" si="6"/>
        <v>#DIV/0!</v>
      </c>
      <c r="I20" s="8" t="e">
        <f t="shared" si="6"/>
        <v>#DIV/0!</v>
      </c>
      <c r="J20" s="8" t="e">
        <f t="shared" si="6"/>
        <v>#DIV/0!</v>
      </c>
      <c r="K20" s="8" t="e">
        <f t="shared" si="6"/>
        <v>#DIV/0!</v>
      </c>
      <c r="L20" s="7" t="e">
        <f t="shared" si="6"/>
        <v>#DIV/0!</v>
      </c>
      <c r="M20" s="7">
        <f t="shared" si="6"/>
        <v>3.3913287969055714</v>
      </c>
      <c r="N20" s="8">
        <f t="shared" si="6"/>
        <v>2.4622134697424283</v>
      </c>
      <c r="O20" s="8">
        <f t="shared" si="6"/>
        <v>0</v>
      </c>
      <c r="P20" s="8">
        <f t="shared" si="6"/>
        <v>0</v>
      </c>
      <c r="Q20" s="8" t="e">
        <f t="shared" si="6"/>
        <v>#DIV/0!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7" t="e">
        <f t="shared" si="7"/>
        <v>#DIV/0!</v>
      </c>
      <c r="M21" s="7">
        <f t="shared" si="7"/>
        <v>0.20725498515061519</v>
      </c>
      <c r="N21" s="8">
        <f t="shared" si="7"/>
        <v>0.14790102863497359</v>
      </c>
      <c r="O21" s="8">
        <f t="shared" si="7"/>
        <v>0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 t="e">
        <f t="shared" si="8"/>
        <v>#DIV/0!</v>
      </c>
      <c r="L22" s="130">
        <f t="shared" si="8"/>
        <v>0.20725498515061519</v>
      </c>
      <c r="M22" s="130">
        <f t="shared" si="8"/>
        <v>0.17732211706975115</v>
      </c>
      <c r="N22" s="130">
        <f t="shared" si="8"/>
        <v>7.9459318173331836E-2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 t="e">
        <f t="shared" si="9"/>
        <v>#DIV/0!</v>
      </c>
      <c r="N23" s="130">
        <f t="shared" si="9"/>
        <v>-1.7394993635977882E-2</v>
      </c>
      <c r="O23" s="130">
        <f t="shared" si="9"/>
        <v>0.13865721434528763</v>
      </c>
      <c r="P23" s="130">
        <f t="shared" si="9"/>
        <v>1.0893246187363814E-2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 t="e">
        <f t="shared" si="10"/>
        <v>#DIV/0!</v>
      </c>
      <c r="N24" s="130">
        <f t="shared" si="10"/>
        <v>0.12367416207042845</v>
      </c>
      <c r="O24" s="130">
        <f t="shared" si="10"/>
        <v>0.14804003336113417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 t="e">
        <f t="shared" si="11"/>
        <v>#DIV/0!</v>
      </c>
      <c r="N25" s="130">
        <f t="shared" si="11"/>
        <v>0.13322019516334316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 t="e">
        <f t="shared" si="12"/>
        <v>#DIV/0!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 t="e">
        <f t="shared" si="13"/>
        <v>#DIV/0!</v>
      </c>
      <c r="K27" s="130">
        <f t="shared" si="13"/>
        <v>0.20725498515061519</v>
      </c>
      <c r="L27" s="130">
        <f t="shared" si="13"/>
        <v>0.17732211706975115</v>
      </c>
      <c r="M27" s="130">
        <f t="shared" si="13"/>
        <v>0.12362241282408426</v>
      </c>
      <c r="N27" s="130">
        <f t="shared" si="13"/>
        <v>5.4509592971131435E-2</v>
      </c>
      <c r="O27" s="130">
        <f t="shared" si="13"/>
        <v>0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>
        <f t="shared" si="14"/>
        <v>0</v>
      </c>
      <c r="H31" s="7">
        <f t="shared" si="14"/>
        <v>0</v>
      </c>
      <c r="I31" s="7">
        <f t="shared" si="14"/>
        <v>0</v>
      </c>
      <c r="J31" s="7">
        <f t="shared" si="14"/>
        <v>0</v>
      </c>
      <c r="K31" s="7">
        <f t="shared" si="14"/>
        <v>0</v>
      </c>
      <c r="L31" s="64">
        <f t="shared" si="14"/>
        <v>0</v>
      </c>
      <c r="M31" s="7">
        <f t="shared" si="14"/>
        <v>864263</v>
      </c>
      <c r="N31" s="7">
        <f t="shared" si="14"/>
        <v>864263</v>
      </c>
      <c r="O31" s="7">
        <f t="shared" si="14"/>
        <v>864263</v>
      </c>
      <c r="P31" s="7">
        <f t="shared" si="14"/>
        <v>864263</v>
      </c>
      <c r="Q31" s="7">
        <f t="shared" si="14"/>
        <v>0</v>
      </c>
      <c r="W31" s="64"/>
    </row>
    <row r="32" spans="1:23">
      <c r="A32" s="3"/>
      <c r="D32" t="s">
        <v>40</v>
      </c>
      <c r="M32">
        <v>12886</v>
      </c>
      <c r="N32">
        <v>13300</v>
      </c>
      <c r="O32">
        <v>12294</v>
      </c>
      <c r="P32">
        <v>11411</v>
      </c>
    </row>
    <row r="33" spans="1:23">
      <c r="A33" s="3"/>
      <c r="D33" t="s">
        <v>41</v>
      </c>
      <c r="M33">
        <v>7163</v>
      </c>
      <c r="N33">
        <v>5707</v>
      </c>
      <c r="O33">
        <v>4781</v>
      </c>
      <c r="P33">
        <v>4134</v>
      </c>
    </row>
    <row r="34" spans="1:23">
      <c r="A34" s="3"/>
      <c r="D34" t="s">
        <v>42</v>
      </c>
    </row>
    <row r="35" spans="1:23">
      <c r="A35" s="43"/>
      <c r="B35" s="7"/>
      <c r="D35" s="33" t="s">
        <v>122</v>
      </c>
      <c r="E35" s="8" t="e">
        <f t="shared" ref="E35:Q37" si="15">E32/E$14*1000</f>
        <v>#DIV/0!</v>
      </c>
      <c r="F35" s="8" t="e">
        <f t="shared" si="15"/>
        <v>#DIV/0!</v>
      </c>
      <c r="G35" s="8" t="e">
        <f t="shared" si="15"/>
        <v>#DIV/0!</v>
      </c>
      <c r="H35" s="8" t="e">
        <f t="shared" si="15"/>
        <v>#DIV/0!</v>
      </c>
      <c r="I35" s="8" t="e">
        <f t="shared" si="15"/>
        <v>#DIV/0!</v>
      </c>
      <c r="J35" s="8" t="e">
        <f t="shared" si="15"/>
        <v>#DIV/0!</v>
      </c>
      <c r="K35" s="8" t="e">
        <f t="shared" si="15"/>
        <v>#DIV/0!</v>
      </c>
      <c r="L35" s="64" t="e">
        <f t="shared" si="15"/>
        <v>#DIV/0!</v>
      </c>
      <c r="M35" s="7">
        <f t="shared" si="15"/>
        <v>14.909813332284271</v>
      </c>
      <c r="N35" s="8">
        <f t="shared" si="15"/>
        <v>15.388834185890175</v>
      </c>
      <c r="O35" s="8">
        <f t="shared" si="15"/>
        <v>14.224836652731865</v>
      </c>
      <c r="P35" s="8">
        <f t="shared" si="15"/>
        <v>13.203156909412991</v>
      </c>
      <c r="Q35" s="8" t="e">
        <f t="shared" si="15"/>
        <v>#DIV/0!</v>
      </c>
      <c r="W35" s="62"/>
    </row>
    <row r="36" spans="1:23">
      <c r="A36" s="43"/>
      <c r="B36" s="7"/>
      <c r="D36" s="33" t="s">
        <v>45</v>
      </c>
      <c r="E36" s="8" t="e">
        <f t="shared" si="15"/>
        <v>#DIV/0!</v>
      </c>
      <c r="F36" s="8" t="e">
        <f t="shared" si="15"/>
        <v>#DIV/0!</v>
      </c>
      <c r="G36" s="8" t="e">
        <f t="shared" si="15"/>
        <v>#DIV/0!</v>
      </c>
      <c r="H36" s="8" t="e">
        <f t="shared" si="15"/>
        <v>#DIV/0!</v>
      </c>
      <c r="I36" s="8" t="e">
        <f t="shared" si="15"/>
        <v>#DIV/0!</v>
      </c>
      <c r="J36" s="8" t="e">
        <f t="shared" si="15"/>
        <v>#DIV/0!</v>
      </c>
      <c r="K36" s="8" t="e">
        <f t="shared" si="15"/>
        <v>#DIV/0!</v>
      </c>
      <c r="L36" s="64" t="e">
        <f t="shared" si="15"/>
        <v>#DIV/0!</v>
      </c>
      <c r="M36" s="7">
        <f t="shared" si="15"/>
        <v>8.2879864115437076</v>
      </c>
      <c r="N36" s="8">
        <f t="shared" si="15"/>
        <v>6.6033140375094153</v>
      </c>
      <c r="O36" s="8">
        <f t="shared" si="15"/>
        <v>5.5318809205068371</v>
      </c>
      <c r="P36" s="8">
        <f t="shared" si="15"/>
        <v>4.7832662048473669</v>
      </c>
      <c r="Q36" s="8" t="e">
        <f t="shared" si="15"/>
        <v>#DIV/0!</v>
      </c>
      <c r="W36" s="62"/>
    </row>
    <row r="37" spans="1:23">
      <c r="A37" s="43"/>
      <c r="B37" s="7"/>
      <c r="D37" s="33" t="s">
        <v>108</v>
      </c>
      <c r="E37" s="8" t="e">
        <f t="shared" si="15"/>
        <v>#DIV/0!</v>
      </c>
      <c r="F37" s="8" t="e">
        <f t="shared" si="15"/>
        <v>#DIV/0!</v>
      </c>
      <c r="G37" s="8" t="e">
        <f t="shared" si="15"/>
        <v>#DIV/0!</v>
      </c>
      <c r="H37" s="8" t="e">
        <f t="shared" si="15"/>
        <v>#DIV/0!</v>
      </c>
      <c r="I37" s="8" t="e">
        <f t="shared" si="15"/>
        <v>#DIV/0!</v>
      </c>
      <c r="J37" s="8" t="e">
        <f t="shared" si="15"/>
        <v>#DIV/0!</v>
      </c>
      <c r="K37" s="8" t="e">
        <f t="shared" si="15"/>
        <v>#DIV/0!</v>
      </c>
      <c r="L37" s="7" t="e">
        <f t="shared" si="15"/>
        <v>#DIV/0!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>
        <f t="shared" si="15"/>
        <v>0</v>
      </c>
      <c r="Q37" s="8" t="e">
        <f t="shared" si="15"/>
        <v>#DIV/0!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7" t="e">
        <f t="shared" si="16"/>
        <v>#DIV/0!</v>
      </c>
      <c r="M38" s="7">
        <f t="shared" si="16"/>
        <v>0</v>
      </c>
      <c r="N38" s="8">
        <f t="shared" si="16"/>
        <v>0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 t="e">
        <f t="shared" si="18"/>
        <v>#DIV/0!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 t="e">
        <f t="shared" ref="M40:Q40" si="20">(L35-M35)/L35</f>
        <v>#DIV/0!</v>
      </c>
      <c r="N40" s="130">
        <f t="shared" si="20"/>
        <v>-3.2127890734130041E-2</v>
      </c>
      <c r="O40" s="130">
        <f t="shared" si="20"/>
        <v>7.5639097744360964E-2</v>
      </c>
      <c r="P40" s="130">
        <f t="shared" si="20"/>
        <v>7.1823653814869035E-2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 t="e">
        <f t="shared" si="21"/>
        <v>#DIV/0!</v>
      </c>
      <c r="N41" s="130">
        <f t="shared" si="21"/>
        <v>4.5941331677789937E-2</v>
      </c>
      <c r="O41" s="130">
        <f t="shared" si="21"/>
        <v>0.14203007518796998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 t="e">
        <f t="shared" si="22"/>
        <v>#DIV/0!</v>
      </c>
      <c r="N42" s="130">
        <f t="shared" si="22"/>
        <v>0.1144653111904393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 t="e">
        <f t="shared" si="23"/>
        <v>#DIV/0!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 t="e">
        <f t="shared" si="24"/>
        <v>#DIV/0!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5">F31</f>
        <v>0</v>
      </c>
      <c r="G46" s="7">
        <f t="shared" si="25"/>
        <v>0</v>
      </c>
      <c r="H46" s="7">
        <f t="shared" si="25"/>
        <v>0</v>
      </c>
      <c r="I46" s="7">
        <f t="shared" si="25"/>
        <v>0</v>
      </c>
      <c r="J46" s="7">
        <f t="shared" si="25"/>
        <v>0</v>
      </c>
      <c r="K46" s="7">
        <f t="shared" si="25"/>
        <v>0</v>
      </c>
      <c r="L46" s="64">
        <f t="shared" si="25"/>
        <v>0</v>
      </c>
      <c r="M46" s="7">
        <f t="shared" si="25"/>
        <v>864263</v>
      </c>
      <c r="N46" s="7">
        <f t="shared" si="25"/>
        <v>864263</v>
      </c>
      <c r="O46" s="7">
        <f t="shared" si="25"/>
        <v>864263</v>
      </c>
      <c r="P46" s="7">
        <f t="shared" si="25"/>
        <v>864263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0</v>
      </c>
      <c r="H47" s="7">
        <f t="shared" si="26"/>
        <v>0</v>
      </c>
      <c r="I47" s="7">
        <f t="shared" si="26"/>
        <v>0</v>
      </c>
      <c r="J47" s="7">
        <f t="shared" si="26"/>
        <v>0</v>
      </c>
      <c r="K47" s="7">
        <f t="shared" si="26"/>
        <v>0</v>
      </c>
      <c r="L47" s="64">
        <f t="shared" si="26"/>
        <v>0</v>
      </c>
      <c r="M47" s="7">
        <f t="shared" si="26"/>
        <v>27028</v>
      </c>
      <c r="N47" s="7">
        <f t="shared" si="26"/>
        <v>27688</v>
      </c>
      <c r="O47" s="7">
        <f t="shared" si="26"/>
        <v>24687</v>
      </c>
      <c r="P47" s="7">
        <f t="shared" si="26"/>
        <v>23669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0</v>
      </c>
      <c r="H48" s="7">
        <f t="shared" si="26"/>
        <v>0</v>
      </c>
      <c r="I48" s="7">
        <f t="shared" si="26"/>
        <v>0</v>
      </c>
      <c r="J48" s="7">
        <f t="shared" si="26"/>
        <v>0</v>
      </c>
      <c r="K48" s="7">
        <f t="shared" si="26"/>
        <v>0</v>
      </c>
      <c r="L48" s="64">
        <f t="shared" si="26"/>
        <v>0</v>
      </c>
      <c r="M48" s="7">
        <f t="shared" si="26"/>
        <v>17329</v>
      </c>
      <c r="N48" s="7">
        <f t="shared" si="26"/>
        <v>11173</v>
      </c>
      <c r="O48" s="7">
        <f t="shared" si="26"/>
        <v>8682</v>
      </c>
      <c r="P48" s="7">
        <f t="shared" si="26"/>
        <v>7581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2931</v>
      </c>
      <c r="N49" s="7">
        <f t="shared" si="26"/>
        <v>2128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 t="e">
        <f t="shared" ref="E50:Q52" si="27">E47/E$14*1000</f>
        <v>#DIV/0!</v>
      </c>
      <c r="F50" s="8" t="e">
        <f t="shared" si="27"/>
        <v>#DIV/0!</v>
      </c>
      <c r="G50" s="8" t="e">
        <f t="shared" si="27"/>
        <v>#DIV/0!</v>
      </c>
      <c r="H50" s="8" t="e">
        <f t="shared" si="27"/>
        <v>#DIV/0!</v>
      </c>
      <c r="I50" s="8" t="e">
        <f t="shared" si="27"/>
        <v>#DIV/0!</v>
      </c>
      <c r="J50" s="8" t="e">
        <f t="shared" si="27"/>
        <v>#DIV/0!</v>
      </c>
      <c r="K50" s="8" t="e">
        <f t="shared" si="27"/>
        <v>#DIV/0!</v>
      </c>
      <c r="L50" s="64" t="e">
        <f t="shared" si="27"/>
        <v>#DIV/0!</v>
      </c>
      <c r="M50" s="7">
        <f t="shared" si="27"/>
        <v>31.272887998213506</v>
      </c>
      <c r="N50" s="8">
        <f t="shared" si="27"/>
        <v>32.036544431498285</v>
      </c>
      <c r="O50" s="8">
        <f t="shared" si="27"/>
        <v>28.564221770456445</v>
      </c>
      <c r="P50" s="8">
        <f t="shared" si="27"/>
        <v>27.386339574874778</v>
      </c>
      <c r="Q50" s="8" t="e">
        <f t="shared" si="27"/>
        <v>#DIV/0!</v>
      </c>
      <c r="W50" s="64"/>
    </row>
    <row r="51" spans="1:23" s="7" customFormat="1">
      <c r="A51" s="43"/>
      <c r="D51" s="69" t="s">
        <v>47</v>
      </c>
      <c r="E51" s="8" t="e">
        <f t="shared" si="27"/>
        <v>#DIV/0!</v>
      </c>
      <c r="F51" s="8" t="e">
        <f t="shared" si="27"/>
        <v>#DIV/0!</v>
      </c>
      <c r="G51" s="8" t="e">
        <f t="shared" si="27"/>
        <v>#DIV/0!</v>
      </c>
      <c r="H51" s="8" t="e">
        <f t="shared" si="27"/>
        <v>#DIV/0!</v>
      </c>
      <c r="I51" s="8" t="e">
        <f t="shared" si="27"/>
        <v>#DIV/0!</v>
      </c>
      <c r="J51" s="8" t="e">
        <f t="shared" si="27"/>
        <v>#DIV/0!</v>
      </c>
      <c r="K51" s="8" t="e">
        <f t="shared" si="27"/>
        <v>#DIV/0!</v>
      </c>
      <c r="L51" s="64" t="e">
        <f t="shared" si="27"/>
        <v>#DIV/0!</v>
      </c>
      <c r="M51" s="7">
        <f t="shared" si="27"/>
        <v>20.050609594533146</v>
      </c>
      <c r="N51" s="8">
        <f t="shared" si="27"/>
        <v>12.927777771349694</v>
      </c>
      <c r="O51" s="8">
        <f t="shared" si="27"/>
        <v>10.045553263300638</v>
      </c>
      <c r="P51" s="8">
        <f t="shared" si="27"/>
        <v>8.7716354859573986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 t="e">
        <f t="shared" si="27"/>
        <v>#DIV/0!</v>
      </c>
      <c r="F52" s="8" t="e">
        <f t="shared" si="27"/>
        <v>#DIV/0!</v>
      </c>
      <c r="G52" s="8" t="e">
        <f t="shared" si="27"/>
        <v>#DIV/0!</v>
      </c>
      <c r="H52" s="8" t="e">
        <f t="shared" si="27"/>
        <v>#DIV/0!</v>
      </c>
      <c r="I52" s="8" t="e">
        <f t="shared" si="27"/>
        <v>#DIV/0!</v>
      </c>
      <c r="J52" s="8" t="e">
        <f t="shared" si="27"/>
        <v>#DIV/0!</v>
      </c>
      <c r="K52" s="8" t="e">
        <f t="shared" si="27"/>
        <v>#DIV/0!</v>
      </c>
      <c r="L52" s="7" t="e">
        <f t="shared" si="27"/>
        <v>#DIV/0!</v>
      </c>
      <c r="M52" s="7">
        <f t="shared" si="27"/>
        <v>3.3913287969055714</v>
      </c>
      <c r="N52" s="8">
        <f t="shared" si="27"/>
        <v>2.4622134697424283</v>
      </c>
      <c r="O52" s="8">
        <f t="shared" si="27"/>
        <v>0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 t="e">
        <f t="shared" si="28"/>
        <v>#DIV/0!</v>
      </c>
      <c r="H53" s="8" t="e">
        <f t="shared" si="28"/>
        <v>#DIV/0!</v>
      </c>
      <c r="I53" s="8" t="e">
        <f t="shared" si="28"/>
        <v>#DIV/0!</v>
      </c>
      <c r="J53" s="8" t="e">
        <f t="shared" si="28"/>
        <v>#DIV/0!</v>
      </c>
      <c r="K53" s="8" t="e">
        <f t="shared" si="28"/>
        <v>#DIV/0!</v>
      </c>
      <c r="L53" s="7" t="e">
        <f t="shared" si="28"/>
        <v>#DIV/0!</v>
      </c>
      <c r="M53" s="7">
        <f t="shared" si="28"/>
        <v>0.10844309604854226</v>
      </c>
      <c r="N53" s="8">
        <f t="shared" si="28"/>
        <v>7.6856399884426468E-2</v>
      </c>
      <c r="O53" s="8">
        <f t="shared" si="28"/>
        <v>0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 t="e">
        <f t="shared" si="30"/>
        <v>#DIV/0!</v>
      </c>
      <c r="J54" s="130" t="e">
        <f t="shared" si="30"/>
        <v>#DIV/0!</v>
      </c>
      <c r="K54" s="130" t="e">
        <f t="shared" si="30"/>
        <v>#DIV/0!</v>
      </c>
      <c r="L54" s="130">
        <f t="shared" si="30"/>
        <v>0.10844309604854226</v>
      </c>
      <c r="M54" s="130">
        <f t="shared" si="30"/>
        <v>9.2459244096790696E-2</v>
      </c>
      <c r="N54" s="130">
        <f t="shared" si="30"/>
        <v>4.0630071599045345E-2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 t="e">
        <f t="shared" si="31"/>
        <v>#DIV/0!</v>
      </c>
      <c r="L55" s="130" t="e">
        <f>(K50-L50)/K50</f>
        <v>#DIV/0!</v>
      </c>
      <c r="M55" s="130" t="e">
        <f t="shared" ref="M55:Q55" si="32">(L50-M50)/L50</f>
        <v>#DIV/0!</v>
      </c>
      <c r="N55" s="130">
        <f t="shared" si="32"/>
        <v>-2.4419120911647316E-2</v>
      </c>
      <c r="O55" s="130">
        <f t="shared" si="32"/>
        <v>0.10838630453626133</v>
      </c>
      <c r="P55" s="130">
        <f t="shared" si="32"/>
        <v>4.1236278203102772E-2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 t="e">
        <f t="shared" si="33"/>
        <v>#DIV/0!</v>
      </c>
      <c r="L56" s="130" t="e">
        <f t="shared" si="33"/>
        <v>#DIV/0!</v>
      </c>
      <c r="M56" s="130" t="e">
        <f t="shared" si="33"/>
        <v>#DIV/0!</v>
      </c>
      <c r="N56" s="130">
        <f t="shared" si="33"/>
        <v>8.6613881900251599E-2</v>
      </c>
      <c r="O56" s="130">
        <f t="shared" si="33"/>
        <v>0.14515313493210061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 t="e">
        <f t="shared" si="34"/>
        <v>#DIV/0!</v>
      </c>
      <c r="L57" s="130" t="e">
        <f t="shared" si="34"/>
        <v>#DIV/0!</v>
      </c>
      <c r="M57" s="130" t="e">
        <f t="shared" si="34"/>
        <v>#DIV/0!</v>
      </c>
      <c r="N57" s="130">
        <f t="shared" si="34"/>
        <v>0.12427852597306491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 t="e">
        <f t="shared" si="35"/>
        <v>#DIV/0!</v>
      </c>
      <c r="L58" s="130" t="e">
        <f t="shared" si="35"/>
        <v>#DIV/0!</v>
      </c>
      <c r="M58" s="130" t="e">
        <f t="shared" si="35"/>
        <v>#DIV/0!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 t="e">
        <f>SUM(E49:G49)/SUM(E47:G47)</f>
        <v>#DIV/0!</v>
      </c>
      <c r="F59" s="130" t="e">
        <f t="shared" ref="F59:O59" si="36">SUM(F49:H49)/SUM(F47:H47)</f>
        <v>#DIV/0!</v>
      </c>
      <c r="G59" s="130" t="e">
        <f t="shared" si="36"/>
        <v>#DIV/0!</v>
      </c>
      <c r="H59" s="130" t="e">
        <f t="shared" si="36"/>
        <v>#DIV/0!</v>
      </c>
      <c r="I59" s="130" t="e">
        <f t="shared" si="36"/>
        <v>#DIV/0!</v>
      </c>
      <c r="J59" s="130" t="e">
        <f t="shared" si="36"/>
        <v>#DIV/0!</v>
      </c>
      <c r="K59" s="130">
        <f t="shared" si="36"/>
        <v>0.10844309604854226</v>
      </c>
      <c r="L59" s="130">
        <f t="shared" si="36"/>
        <v>9.2459244096790696E-2</v>
      </c>
      <c r="M59" s="130">
        <f t="shared" si="36"/>
        <v>6.3712957948692112E-2</v>
      </c>
      <c r="N59" s="130">
        <f t="shared" si="36"/>
        <v>2.7983798853295459E-2</v>
      </c>
      <c r="O59" s="130">
        <f t="shared" si="36"/>
        <v>0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style="33" customWidth="1"/>
    <col min="5" max="11" width="7.109375" customWidth="1"/>
    <col min="12" max="12" width="7.109375" style="62" customWidth="1"/>
    <col min="13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0" hidden="1" customWidth="1"/>
  </cols>
  <sheetData>
    <row r="1" spans="1:33" s="116" customFormat="1">
      <c r="A1" s="125" t="str">
        <f>A11</f>
        <v>Cumberland NC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Cumberland NC</v>
      </c>
      <c r="B2" s="7">
        <f>K13</f>
        <v>2006</v>
      </c>
      <c r="C2" s="8" t="s">
        <v>50</v>
      </c>
      <c r="D2" s="48">
        <f>LOOKUP($B2,$E$13:$Q$13,$E$20:$Q$20)</f>
        <v>0</v>
      </c>
      <c r="E2" s="9">
        <f>LOOKUP($B2,$E$13:$Q$13,E$21:Q$21)</f>
        <v>0</v>
      </c>
      <c r="F2" s="9">
        <f>LOOKUP($B2,$E$13:$Q$13,E$22:Q$22)</f>
        <v>0</v>
      </c>
      <c r="G2" s="9">
        <f>LOOKUP($B2,$E$13:$Q$13,E$23:Q$23)</f>
        <v>5.8690744920993201E-2</v>
      </c>
      <c r="H2" s="9">
        <f>LOOKUP($B2,$E$13:$Q$13,E$24:Q$24)</f>
        <v>1.0910458991723101E-2</v>
      </c>
      <c r="I2" s="9">
        <f>LOOKUP($B2,$E$13:$Q$13,E$25:Q$25)</f>
        <v>1.46726862302483E-2</v>
      </c>
      <c r="J2" s="9">
        <f>LOOKUP($B2,$E$13:$Q$13,E$26:Q$26)</f>
        <v>3.4800601956358257E-2</v>
      </c>
      <c r="K2" s="9">
        <f>LOOKUP($B2,$E$13:$Q$13,E$27:Q$27)</f>
        <v>0</v>
      </c>
      <c r="L2" s="64" t="str">
        <f>A2</f>
        <v>Cumberland NC</v>
      </c>
      <c r="M2" s="7">
        <f>N13</f>
        <v>2009</v>
      </c>
      <c r="N2" s="8" t="s">
        <v>50</v>
      </c>
      <c r="O2" s="9">
        <f>LOOKUP($M2,$E$13:$Q$13,$E$20:$Q$20)</f>
        <v>0</v>
      </c>
      <c r="P2" s="9">
        <f>LOOKUP($M2,$E$13:$Q$13,E$21:Q$21)</f>
        <v>0</v>
      </c>
      <c r="Q2" s="9">
        <f>LOOKUP($M2,$E$13:$Q$13,E$22:Q$22)</f>
        <v>0</v>
      </c>
      <c r="R2" s="9">
        <f>LOOKUP($M2,$E$13:$Q$13,E$23:Q$23)</f>
        <v>2.0427644138984447E-2</v>
      </c>
      <c r="S2" s="9">
        <f>LOOKUP($M2,$E$13:$Q$13,E$24:Q$24)</f>
        <v>0.12791141657121047</v>
      </c>
      <c r="T2" s="9" t="e">
        <f>LOOKUP($M2,$E$13:$Q$13,E$25:Q$25)</f>
        <v>#DIV/0!</v>
      </c>
      <c r="U2" s="9" t="e">
        <f>LOOKUP($M2,$E$13:$Q$13,E$26:Q$26)</f>
        <v>#DIV/0!</v>
      </c>
      <c r="V2" s="9">
        <f>LOOKUP($M2,$E$13:$Q$13,E$27:Q$27)</f>
        <v>0</v>
      </c>
      <c r="W2" s="64" t="str">
        <f t="shared" ref="W2:W10" si="0">L2</f>
        <v>Cumberland NC</v>
      </c>
      <c r="X2" s="7">
        <f>H13</f>
        <v>2003</v>
      </c>
      <c r="Y2" s="8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0</v>
      </c>
      <c r="AC2" s="8">
        <f>LOOKUP($X2,$E$13:$Q$13,$E$23:$Q$23)</f>
        <v>-3.9894782989916722E-2</v>
      </c>
      <c r="AD2" s="8">
        <f>LOOKUP($X2,$E$13:$Q$13,$E$24:$Q$24)</f>
        <v>-7.9789565979833443E-2</v>
      </c>
      <c r="AE2" s="8">
        <f>LOOKUP($X2,$E$13:$Q$13,$E$25:$Q$25)</f>
        <v>-0.16527838667251205</v>
      </c>
      <c r="AF2" s="8">
        <f>LOOKUP($X2,$E$13:$Q$13,$E$26:$Q$26)</f>
        <v>-9.6887330118369169E-2</v>
      </c>
      <c r="AG2" s="8">
        <f>LOOKUP($X2,$E$13:$Q$13,$E$27:$Q$27)</f>
        <v>0</v>
      </c>
    </row>
    <row r="3" spans="1:33" s="8" customFormat="1">
      <c r="A3" s="43" t="str">
        <f t="shared" ref="A3:A10" si="1">A2</f>
        <v>Cumberland NC</v>
      </c>
      <c r="B3" s="7">
        <f>K13</f>
        <v>2006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0</v>
      </c>
      <c r="G3" s="9">
        <f>LOOKUP($B3,$E$13:$Q$13,$E$40:$Q$40)</f>
        <v>-9.8381877022653635E-2</v>
      </c>
      <c r="H3" s="9">
        <f>LOOKUP($B3,$E$13:$Q$13,$E$41:$Q$41)</f>
        <v>-0.10469255663430412</v>
      </c>
      <c r="I3" s="9">
        <f>LOOKUP($B3,$E$13:$Q$13,$E$42:$Q$42)</f>
        <v>-9.2071197411003156E-2</v>
      </c>
      <c r="J3" s="9">
        <f>LOOKUP($B3,$E$13:$Q$13,$E$43:$Q$43)</f>
        <v>-0.19822006472491902</v>
      </c>
      <c r="K3" s="9">
        <f>LOOKUP($B3,$E$13:$Q$13,$E$44:$Q$44)</f>
        <v>0</v>
      </c>
      <c r="L3" s="64" t="str">
        <f t="shared" ref="L3:L10" si="2">A3</f>
        <v>Cumberland NC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-9.7199585123722052E-2</v>
      </c>
      <c r="S3" s="9">
        <f>LOOKUP($M3,$E$13:$Q$13,$E$41:$Q$41)</f>
        <v>-5.378574603644988E-2</v>
      </c>
      <c r="T3" s="9" t="e">
        <f>LOOKUP($M3,$E$13:$Q$13,$E$42:$Q$42)</f>
        <v>#DIV/0!</v>
      </c>
      <c r="U3" s="9" t="e">
        <f>LOOKUP($M3,$E$13:$Q$13,$E$43:$Q$43)</f>
        <v>#DIV/0!</v>
      </c>
      <c r="V3" s="9">
        <f>LOOKUP($M3,$E$13:$Q$13,$E$44:$Q$44)</f>
        <v>0</v>
      </c>
      <c r="W3" s="64" t="str">
        <f t="shared" si="0"/>
        <v>Cumberland NC</v>
      </c>
      <c r="X3" s="7">
        <f>X2</f>
        <v>2003</v>
      </c>
      <c r="Y3" s="8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>
        <f>LOOKUP($X3,$E$13:$Q$13,$E$40:$Q$40)</f>
        <v>5.7115063924402409E-2</v>
      </c>
      <c r="AD3" s="8">
        <f>LOOKUP($X3,$E$13:$Q$13,$E$41:$Q$41)</f>
        <v>0.11423012784880497</v>
      </c>
      <c r="AE3" s="8">
        <f>LOOKUP($X3,$E$13:$Q$13,$E$42:$Q$42)</f>
        <v>0.14118954974986095</v>
      </c>
      <c r="AF3" s="8">
        <f>LOOKUP($X3,$E$13:$Q$13,$E$43:$Q$43)</f>
        <v>5.6698165647581976E-2</v>
      </c>
      <c r="AG3" s="8">
        <f>LOOKUP($X3,$E$13:$Q$13,$E$44:$Q$44)</f>
        <v>0</v>
      </c>
    </row>
    <row r="4" spans="1:33" s="8" customFormat="1">
      <c r="A4" s="43" t="str">
        <f t="shared" si="1"/>
        <v>Cumberland NC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0</v>
      </c>
      <c r="G4" s="9">
        <f>LOOKUP($B4,$E$13:$Q$13,$E$55:$Q$55)</f>
        <v>-2.5748086290883855E-2</v>
      </c>
      <c r="H4" s="9">
        <f>LOOKUP($B4,$E$13:$Q$13,$E$56:$Q$56)</f>
        <v>-5.1235212247738401E-2</v>
      </c>
      <c r="I4" s="9">
        <f>LOOKUP($B4,$E$13:$Q$13,$E$57:$Q$57)</f>
        <v>-4.271050800278374E-2</v>
      </c>
      <c r="J4" s="9">
        <f>LOOKUP($B4,$E$13:$Q$13,$E$58:$Q$58)</f>
        <v>-9.0466249130132251E-2</v>
      </c>
      <c r="K4" s="9">
        <f>LOOKUP($B4,$E$13:$Q$13,$E$59:$Q$59)</f>
        <v>0</v>
      </c>
      <c r="L4" s="64" t="str">
        <f t="shared" si="2"/>
        <v>Cumberland NC</v>
      </c>
      <c r="M4" s="7">
        <f>M3</f>
        <v>2009</v>
      </c>
      <c r="N4" s="8" t="s">
        <v>30</v>
      </c>
      <c r="O4" s="9">
        <f>LOOKUP($M4,$E$13:$Q$13,$E$52:$Q$52)</f>
        <v>0</v>
      </c>
      <c r="P4" s="9">
        <f>LOOKUP($M4,$E$13:$Q$13,$E$53:$Q$53)</f>
        <v>0</v>
      </c>
      <c r="Q4" s="9">
        <f>LOOKUP($M4,$E$13:$Q$13,$E$54:$Q$54)</f>
        <v>0</v>
      </c>
      <c r="R4" s="9">
        <f>LOOKUP(M4,$E$13:$Q$13,$E$55:$Q$55)</f>
        <v>-4.5799616250938383E-2</v>
      </c>
      <c r="S4" s="9">
        <f>LOOKUP(M4,$E$13:$Q$13,$E$56:$Q$56)</f>
        <v>2.5611078668557708E-2</v>
      </c>
      <c r="T4" s="9" t="e">
        <f>LOOKUP(M4,$E$13:$Q$13,$E$57:$Q$57)</f>
        <v>#DIV/0!</v>
      </c>
      <c r="U4" s="9" t="e">
        <f>LOOKUP(M4,$E$13:$Q$13,$E$58:$Q$58)</f>
        <v>#DIV/0!</v>
      </c>
      <c r="V4" s="9">
        <f>LOOKUP(M4,$E$13:$Q$13,$E$59:$Q$59)</f>
        <v>0</v>
      </c>
      <c r="W4" s="64" t="str">
        <f t="shared" si="0"/>
        <v>Cumberland NC</v>
      </c>
      <c r="X4" s="7">
        <f>X3</f>
        <v>2003</v>
      </c>
      <c r="Y4" s="8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>
        <f>LOOKUP($X4,$E$13:$Q$13,$E$55:$Q$55)</f>
        <v>1.9476101377785257E-2</v>
      </c>
      <c r="AD4" s="8">
        <f>LOOKUP($X4,$E$13:$Q$13,$E$56:$Q$56)</f>
        <v>3.8952202755570708E-2</v>
      </c>
      <c r="AE4" s="8">
        <f>LOOKUP($X4,$E$13:$Q$13,$E$57:$Q$57)</f>
        <v>2.2282701139649645E-2</v>
      </c>
      <c r="AF4" s="8">
        <f>LOOKUP($X4,$E$13:$Q$13,$E$58:$Q$58)</f>
        <v>-2.8916482394965365E-3</v>
      </c>
      <c r="AG4" s="8">
        <f>LOOKUP($X4,$E$13:$Q$13,$E$59:$Q$59)</f>
        <v>0</v>
      </c>
    </row>
    <row r="5" spans="1:33" s="8" customFormat="1">
      <c r="A5" s="43" t="str">
        <f t="shared" si="1"/>
        <v>Cumberland NC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</v>
      </c>
      <c r="G5" s="9">
        <f>LOOKUP($B5,$E$13:$Q$13,E$23:Q$23)</f>
        <v>-5.0759392486011155E-2</v>
      </c>
      <c r="H5" s="9">
        <f>LOOKUP($B5,$E$13:$Q$13,E$24:Q$24)</f>
        <v>-4.6762589928057527E-2</v>
      </c>
      <c r="I5" s="9">
        <f>LOOKUP($B5,$E$13:$Q$13,E$25:Q$25)</f>
        <v>-2.5379696243005467E-2</v>
      </c>
      <c r="J5" s="9">
        <f>LOOKUP($B5,$E$13:$Q$13,E$26:Q$26)</f>
        <v>8.713029576338939E-2</v>
      </c>
      <c r="K5" s="9">
        <f>LOOKUP($B5,$E$13:$Q$13,F$27:R$27)</f>
        <v>0</v>
      </c>
      <c r="L5" s="64" t="str">
        <f t="shared" si="2"/>
        <v>Cumberland NC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0.10972519976612745</v>
      </c>
      <c r="S5" s="9" t="e">
        <f>LOOKUP($M5,$E$13:$Q$13,E$24:Q$24)</f>
        <v>#DIV/0!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Cumberland NC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>
        <f>LOOKUP($X5,$E$13:$Q$13,E$21:Q$21)</f>
        <v>0</v>
      </c>
      <c r="AB5" s="8">
        <f>LOOKUP($X5,$E$13:$Q$13,E$22:Q$22)</f>
        <v>0</v>
      </c>
      <c r="AC5" s="8">
        <f>LOOKUP($X5,$E$13:$Q$13,$E$23:$Q$23)</f>
        <v>-3.8364249578414861E-2</v>
      </c>
      <c r="AD5" s="8">
        <f>LOOKUP($X5,$E$13:$Q$13,$E$24:$Q$24)</f>
        <v>-0.12057335581787519</v>
      </c>
      <c r="AE5" s="8">
        <f>LOOKUP($X5,$E$13:$Q$13,$E$25:$Q$25)</f>
        <v>-5.4806070826306924E-2</v>
      </c>
      <c r="AF5" s="8">
        <f>LOOKUP($X5,$E$13:$Q$13,$E$26:$Q$26)</f>
        <v>-0.10834738617200672</v>
      </c>
      <c r="AG5" s="8">
        <f>LOOKUP($X5,$E$13:$Q$13,$E$27:$Q$27)</f>
        <v>0</v>
      </c>
    </row>
    <row r="6" spans="1:33" s="8" customFormat="1">
      <c r="A6" s="43" t="str">
        <f t="shared" si="1"/>
        <v>Cumberland NC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>
        <f>LOOKUP($B6,$E$13:$Q$13,$E$40:$Q$40)</f>
        <v>-5.7454331172657599E-3</v>
      </c>
      <c r="H6" s="9">
        <f>LOOKUP($B6,$E$13:$Q$13,$E$41:$Q$41)</f>
        <v>5.7454331172657599E-3</v>
      </c>
      <c r="I6" s="9">
        <f>LOOKUP($B6,$E$13:$Q$13,$E$42:$Q$42)</f>
        <v>-9.0895698291101959E-2</v>
      </c>
      <c r="J6" s="9">
        <f>LOOKUP($B6,$E$13:$Q$13,$E$43:$Q$43)</f>
        <v>-4.7731290512669458E-2</v>
      </c>
      <c r="K6" s="9">
        <f>LOOKUP($B6,$E$13:$Q$13,$E$44:$Q$44)</f>
        <v>0</v>
      </c>
      <c r="L6" s="64" t="str">
        <f t="shared" si="2"/>
        <v>Cumberland NC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3.9567859554355142E-2</v>
      </c>
      <c r="S6" s="9" t="e">
        <f>LOOKUP($M6,$E$13:$Q$13,$E$41:$Q$41)</f>
        <v>#DIV/0!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Cumberland NC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0</v>
      </c>
      <c r="AC6" s="8">
        <f>LOOKUP($X6,$E$13:$Q$13,$E$40:$Q$40)</f>
        <v>6.0574797347089288E-2</v>
      </c>
      <c r="AD6" s="8">
        <f>LOOKUP($X6,$E$13:$Q$13,$E$41:$Q$41)</f>
        <v>8.9167280766396406E-2</v>
      </c>
      <c r="AE6" s="8">
        <f>LOOKUP($X6,$E$13:$Q$13,$E$42:$Q$42)</f>
        <v>-4.4215180545317963E-4</v>
      </c>
      <c r="AF6" s="8">
        <f>LOOKUP($X6,$E$13:$Q$13,$E$43:$Q$43)</f>
        <v>-6.1901252763448492E-3</v>
      </c>
      <c r="AG6" s="8">
        <f>LOOKUP($X6,$E$13:$Q$13,$E$44:$Q$44)</f>
        <v>0</v>
      </c>
    </row>
    <row r="7" spans="1:33" s="8" customFormat="1">
      <c r="A7" s="43" t="str">
        <f t="shared" si="1"/>
        <v>Cumberland NC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>
        <f>LOOKUP($B7,$E$13:$Q$13,$E$55:$Q$55)</f>
        <v>-2.4847354138398899E-2</v>
      </c>
      <c r="H7" s="9">
        <f>LOOKUP($B7,$E$13:$Q$13,$E$56:$Q$56)</f>
        <v>-1.6536635006784348E-2</v>
      </c>
      <c r="I7" s="9">
        <f>LOOKUP($B7,$E$13:$Q$13,$E$57:$Q$57)</f>
        <v>-6.3093622795115281E-2</v>
      </c>
      <c r="J7" s="9">
        <f>LOOKUP($B7,$E$13:$Q$13,$E$58:$Q$58)</f>
        <v>9.4979647218453381E-3</v>
      </c>
      <c r="K7" s="9">
        <f>LOOKUP($B7,$E$13:$Q$13,$E$59:$Q$59)</f>
        <v>0</v>
      </c>
      <c r="L7" s="64" t="str">
        <f t="shared" si="2"/>
        <v>Cumberland NC</v>
      </c>
      <c r="M7" s="7">
        <f>M6</f>
        <v>2010</v>
      </c>
      <c r="N7" s="8" t="str">
        <f t="shared" si="4"/>
        <v>total</v>
      </c>
      <c r="O7" s="9">
        <f>LOOKUP($M7,$E$13:$Q$13,$E$52:$Q$52)</f>
        <v>0</v>
      </c>
      <c r="P7" s="9">
        <f>LOOKUP($M7,$E$13:$Q$13,$E$53:$Q$53)</f>
        <v>0</v>
      </c>
      <c r="Q7" s="9">
        <f>LOOKUP($M7,$E$13:$Q$13,$E$54:$Q$54)</f>
        <v>0</v>
      </c>
      <c r="R7" s="9">
        <f>LOOKUP($M7,$E$13:$Q$13,$E$55:$Q$55)</f>
        <v>6.8283343969368193E-2</v>
      </c>
      <c r="S7" s="9" t="e">
        <f>LOOKUP($M7,$E$13:$Q$13,$E$56:$Q$56)</f>
        <v>#DIV/0!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</v>
      </c>
      <c r="W7" s="64" t="str">
        <f t="shared" si="0"/>
        <v>Cumberland NC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1.9862954289183908E-2</v>
      </c>
      <c r="AD7" s="8">
        <f>LOOKUP($X7,$E$13:$Q$13,$E$56:$Q$56)</f>
        <v>2.8623471246423337E-3</v>
      </c>
      <c r="AE7" s="8">
        <f>LOOKUP($X7,$E$13:$Q$13,$E$57:$Q$57)</f>
        <v>-2.2812039205481766E-2</v>
      </c>
      <c r="AF7" s="8">
        <f>LOOKUP($X7,$E$13:$Q$13,$E$58:$Q$58)</f>
        <v>-4.8226212160638313E-2</v>
      </c>
      <c r="AG7" s="8">
        <f>LOOKUP($X7,$E$13:$Q$13,$E$59:$Q$59)</f>
        <v>0</v>
      </c>
    </row>
    <row r="8" spans="1:33" s="8" customFormat="1">
      <c r="A8" s="43" t="str">
        <f t="shared" si="1"/>
        <v>Cumberland NC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0</v>
      </c>
      <c r="G8" s="9">
        <f>LOOKUP($B8,$E$13:$Q$13,E$23:Q$23)</f>
        <v>3.8037276531000305E-3</v>
      </c>
      <c r="H8" s="9">
        <f>LOOKUP($B8,$E$13:$Q$13,E$24:Q$24)</f>
        <v>2.4153670597185335E-2</v>
      </c>
      <c r="I8" s="9">
        <f>LOOKUP($B8,$E$13:$Q$13,E$25:Q$25)</f>
        <v>0.13122860403195138</v>
      </c>
      <c r="J8" s="9" t="e">
        <f>LOOKUP($B8,$E$13:$Q$13,E$26:Q$26)</f>
        <v>#DIV/0!</v>
      </c>
      <c r="K8" s="9">
        <f>LOOKUP($B8,$E$13:$Q$13,E$27:Q$27)</f>
        <v>0</v>
      </c>
      <c r="L8" s="64" t="str">
        <f t="shared" si="2"/>
        <v>Cumberland NC</v>
      </c>
      <c r="M8" s="7">
        <f>P13</f>
        <v>2011</v>
      </c>
      <c r="N8" s="8" t="str">
        <f t="shared" si="4"/>
        <v>cat</v>
      </c>
      <c r="O8" s="9" t="e">
        <f>LOOKUP($M8,$E$13:$Q$13,$E$20:$Q$20)</f>
        <v>#DIV/0!</v>
      </c>
      <c r="P8" s="9" t="e">
        <f>LOOKUP($M8,$E$13:$Q$13,E$21:Q$21)</f>
        <v>#DIV/0!</v>
      </c>
      <c r="Q8" s="9" t="e">
        <f>LOOKUP($M8,$E$13:$Q$13,E$22:Q$22)</f>
        <v>#DIV/0!</v>
      </c>
      <c r="R8" s="9" t="e">
        <f>LOOKUP($M8,$E$13:$Q$13,E$23:Q$23)</f>
        <v>#DIV/0!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Cumberland NC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>
        <f>LOOKUP($X8,$E$13:$Q$13,$E$23:$Q$23)</f>
        <v>-7.917174177831908E-2</v>
      </c>
      <c r="AD8" s="8">
        <f>LOOKUP($X8,$E$13:$Q$13,$E$24:$Q$24)</f>
        <v>-1.5834348355663816E-2</v>
      </c>
      <c r="AE8" s="8">
        <f>LOOKUP($X8,$E$13:$Q$13,$E$25:$Q$25)</f>
        <v>-6.7397482744620332E-2</v>
      </c>
      <c r="AF8" s="8">
        <f>LOOKUP($X8,$E$13:$Q$13,$E$26:$Q$26)</f>
        <v>-6.3337393422655264E-2</v>
      </c>
      <c r="AG8" s="8">
        <f>LOOKUP($X8,$E$13:$Q$13,$E$27:$Q$27)</f>
        <v>0</v>
      </c>
    </row>
    <row r="9" spans="1:33" s="8" customFormat="1">
      <c r="A9" s="43" t="str">
        <f t="shared" si="1"/>
        <v>Cumberland NC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>
        <f>LOOKUP($B9,$E$13:$Q$13,$E$40:$Q$40)</f>
        <v>1.1425223377764752E-2</v>
      </c>
      <c r="H9" s="9">
        <f>LOOKUP($B9,$E$13:$Q$13,$E$41:$Q$41)</f>
        <v>-8.4663834773692714E-2</v>
      </c>
      <c r="I9" s="9">
        <f>LOOKUP($B9,$E$13:$Q$13,$E$42:$Q$42)</f>
        <v>-4.1746008495678964E-2</v>
      </c>
      <c r="J9" s="9" t="e">
        <f>LOOKUP($B9,$E$13:$Q$13,$E$43:$Q$43)</f>
        <v>#DIV/0!</v>
      </c>
      <c r="K9" s="9">
        <f>LOOKUP($B9,$E$13:$Q$13,$E$44:$Q$44)</f>
        <v>0</v>
      </c>
      <c r="L9" s="64" t="str">
        <f t="shared" si="2"/>
        <v>Cumberland NC</v>
      </c>
      <c r="M9" s="7">
        <f>M8</f>
        <v>2011</v>
      </c>
      <c r="N9" s="8" t="str">
        <f t="shared" si="4"/>
        <v>dog</v>
      </c>
      <c r="O9" s="9" t="e">
        <f>LOOKUP($M9,$E$13:$Q$13,$E$37:$Q$37)</f>
        <v>#DIV/0!</v>
      </c>
      <c r="P9" s="9" t="e">
        <f>LOOKUP($M9,$E$13:$Q$13,$E$38:$Q$38)</f>
        <v>#DIV/0!</v>
      </c>
      <c r="Q9" s="9" t="e">
        <f>LOOKUP($M9,$E$13:$Q$13,$E$39:$Q$39)</f>
        <v>#DIV/0!</v>
      </c>
      <c r="R9" s="9" t="e">
        <f>LOOKUP($M9,$E$13:$Q$13,$E$40:$Q$40)</f>
        <v>#DIV/0!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Cumberland NC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>
        <f>LOOKUP($X9,$E$13:$Q$13,$E$40:$Q$40)</f>
        <v>3.0436146846563986E-2</v>
      </c>
      <c r="AD9" s="8">
        <f>LOOKUP($X9,$E$13:$Q$13,$E$41:$Q$41)</f>
        <v>-6.4951364919987556E-2</v>
      </c>
      <c r="AE9" s="8">
        <f>LOOKUP($X9,$E$13:$Q$13,$E$42:$Q$42)</f>
        <v>-7.1069971760276227E-2</v>
      </c>
      <c r="AF9" s="8">
        <f>LOOKUP($X9,$E$13:$Q$13,$E$43:$Q$43)</f>
        <v>-5.8832758079698892E-2</v>
      </c>
      <c r="AG9" s="8">
        <f>LOOKUP($X9,$E$13:$Q$13,$E$44:$Q$44)</f>
        <v>0</v>
      </c>
    </row>
    <row r="10" spans="1:33" s="8" customFormat="1">
      <c r="A10" s="43" t="str">
        <f t="shared" si="1"/>
        <v>Cumberland NC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0</v>
      </c>
      <c r="G10" s="9">
        <f>LOOKUP($B10,$E$13:$Q$13,$E$55:$Q$55)</f>
        <v>8.109226313611816E-3</v>
      </c>
      <c r="H10" s="9">
        <f>LOOKUP($B10,$E$13:$Q$13,$E$56:$Q$56)</f>
        <v>-3.7318990484071134E-2</v>
      </c>
      <c r="I10" s="9">
        <f>LOOKUP($B10,$E$13:$Q$13,$E$57:$Q$57)</f>
        <v>3.3512618949110472E-2</v>
      </c>
      <c r="J10" s="9" t="e">
        <f>LOOKUP($B10,$E$13:$Q$13,$E$58:$Q$58)</f>
        <v>#DIV/0!</v>
      </c>
      <c r="K10" s="9">
        <f>LOOKUP($B10,$E$13:$Q$13,$E$59:$Q$59)</f>
        <v>0</v>
      </c>
      <c r="L10" s="64" t="str">
        <f t="shared" si="2"/>
        <v>Cumberland NC</v>
      </c>
      <c r="M10" s="7">
        <f>M9</f>
        <v>2011</v>
      </c>
      <c r="N10" s="8" t="str">
        <f t="shared" si="4"/>
        <v>total</v>
      </c>
      <c r="O10" s="9" t="e">
        <f>LOOKUP($M10,$E$13:$Q$13,$E$52:$Q$52)</f>
        <v>#DIV/0!</v>
      </c>
      <c r="P10" s="9" t="e">
        <f>LOOKUP($M10,$E$13:$Q$13,$E$53:$Q$53)</f>
        <v>#DIV/0!</v>
      </c>
      <c r="Q10" s="9" t="e">
        <f>LOOKUP($M10,$E$13:$Q$13,$E$54:$Q$54)</f>
        <v>#DIV/0!</v>
      </c>
      <c r="R10" s="9" t="e">
        <f>LOOKUP($M10,$E$13:$Q$13,$E$55:$Q$55)</f>
        <v>#DIV/0!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Cumberland NC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-1.7345132743362818E-2</v>
      </c>
      <c r="AD10" s="8">
        <f>LOOKUP($X10,$E$13:$Q$13,$E$56:$Q$56)</f>
        <v>-4.3539823008849614E-2</v>
      </c>
      <c r="AE10" s="8">
        <f>LOOKUP($X10,$E$13:$Q$13,$E$57:$Q$57)</f>
        <v>-6.9469026548672611E-2</v>
      </c>
      <c r="AF10" s="8">
        <f>LOOKUP($X10,$E$13:$Q$13,$E$58:$Q$58)</f>
        <v>-6.07964601769913E-2</v>
      </c>
      <c r="AG10" s="8">
        <f>LOOKUP($X10,$E$13:$Q$13,$E$59:$Q$59)</f>
        <v>0</v>
      </c>
    </row>
    <row r="11" spans="1:33">
      <c r="A11" s="3" t="s">
        <v>188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2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33" t="s">
        <v>28</v>
      </c>
      <c r="G14" s="92" t="s">
        <v>189</v>
      </c>
      <c r="H14" s="92" t="s">
        <v>189</v>
      </c>
      <c r="I14" s="92" t="s">
        <v>189</v>
      </c>
      <c r="J14" s="92" t="s">
        <v>189</v>
      </c>
      <c r="K14" s="92" t="s">
        <v>189</v>
      </c>
      <c r="L14" s="92" t="s">
        <v>189</v>
      </c>
      <c r="M14" s="92" t="s">
        <v>189</v>
      </c>
      <c r="N14" s="92" t="s">
        <v>189</v>
      </c>
      <c r="O14" s="92" t="s">
        <v>189</v>
      </c>
    </row>
    <row r="15" spans="1:33">
      <c r="A15" s="3"/>
      <c r="D15" s="33" t="s">
        <v>37</v>
      </c>
      <c r="G15" s="92">
        <v>4562</v>
      </c>
      <c r="H15" s="92">
        <f>AVERAGE(G15,I15)</f>
        <v>4744</v>
      </c>
      <c r="I15" s="92">
        <v>4926</v>
      </c>
      <c r="J15" s="92">
        <v>5316</v>
      </c>
      <c r="K15" s="92">
        <v>5004</v>
      </c>
      <c r="L15" s="92">
        <v>5258</v>
      </c>
      <c r="M15" s="92">
        <v>5238</v>
      </c>
      <c r="N15" s="92">
        <v>5131</v>
      </c>
      <c r="O15" s="92">
        <v>4568</v>
      </c>
      <c r="P15" s="7"/>
    </row>
    <row r="16" spans="1:33">
      <c r="A16" s="3"/>
      <c r="D16" s="33" t="s">
        <v>38</v>
      </c>
      <c r="G16" s="92">
        <v>3951</v>
      </c>
      <c r="H16" s="92">
        <f>AVERAGE(G16,I16)</f>
        <v>4306.5</v>
      </c>
      <c r="I16" s="92">
        <v>4662</v>
      </c>
      <c r="J16" s="92">
        <v>4750</v>
      </c>
      <c r="K16" s="92">
        <v>4532</v>
      </c>
      <c r="L16" s="92">
        <v>4648</v>
      </c>
      <c r="M16" s="92">
        <v>4341</v>
      </c>
      <c r="N16" s="92">
        <v>4678</v>
      </c>
      <c r="O16" s="92">
        <v>3992</v>
      </c>
      <c r="P16" s="7"/>
    </row>
    <row r="17" spans="1:23">
      <c r="A17" s="3"/>
      <c r="D17" s="33" t="s">
        <v>56</v>
      </c>
      <c r="M17" s="7"/>
      <c r="N17" s="7"/>
      <c r="O17" s="7"/>
    </row>
    <row r="18" spans="1:23">
      <c r="A18" s="43"/>
      <c r="B18" s="7"/>
      <c r="D18" s="33" t="s">
        <v>121</v>
      </c>
      <c r="E18" s="8" t="e">
        <f t="shared" ref="E18:Q20" si="6">E15/E$14*1000</f>
        <v>#DIV/0!</v>
      </c>
      <c r="F18" s="8" t="e">
        <f t="shared" si="6"/>
        <v>#DIV/0!</v>
      </c>
      <c r="G18" s="8">
        <f t="shared" si="6"/>
        <v>14.281644549214072</v>
      </c>
      <c r="H18" s="8">
        <f t="shared" si="6"/>
        <v>14.851407659244094</v>
      </c>
      <c r="I18" s="8">
        <f t="shared" si="6"/>
        <v>15.421170769274116</v>
      </c>
      <c r="J18" s="8">
        <f t="shared" si="6"/>
        <v>16.642091719338449</v>
      </c>
      <c r="K18" s="8">
        <f t="shared" si="6"/>
        <v>15.665354959286983</v>
      </c>
      <c r="L18" s="64">
        <f t="shared" si="6"/>
        <v>16.460518860098112</v>
      </c>
      <c r="M18" s="7">
        <f t="shared" si="6"/>
        <v>16.397907529325582</v>
      </c>
      <c r="N18" s="8">
        <f t="shared" si="6"/>
        <v>16.062936909692546</v>
      </c>
      <c r="O18" s="8">
        <f t="shared" si="6"/>
        <v>14.300427948445829</v>
      </c>
      <c r="P18" s="8" t="e">
        <f t="shared" si="6"/>
        <v>#DIV/0!</v>
      </c>
      <c r="Q18" s="8" t="e">
        <f t="shared" si="6"/>
        <v>#DIV/0!</v>
      </c>
    </row>
    <row r="19" spans="1:23">
      <c r="A19" s="43"/>
      <c r="B19" s="7"/>
      <c r="D19" s="33" t="s">
        <v>43</v>
      </c>
      <c r="E19" s="8" t="e">
        <f t="shared" si="6"/>
        <v>#DIV/0!</v>
      </c>
      <c r="F19" s="8" t="e">
        <f t="shared" si="6"/>
        <v>#DIV/0!</v>
      </c>
      <c r="G19" s="8">
        <f t="shared" si="6"/>
        <v>12.368868394113282</v>
      </c>
      <c r="H19" s="8">
        <f t="shared" si="6"/>
        <v>13.481784798595001</v>
      </c>
      <c r="I19" s="8">
        <f t="shared" si="6"/>
        <v>14.59470120307672</v>
      </c>
      <c r="J19" s="8">
        <f t="shared" si="6"/>
        <v>14.870191058475852</v>
      </c>
      <c r="K19" s="8">
        <f t="shared" si="6"/>
        <v>14.187727553055275</v>
      </c>
      <c r="L19" s="64">
        <f t="shared" si="6"/>
        <v>14.55087327153595</v>
      </c>
      <c r="M19" s="7">
        <f t="shared" si="6"/>
        <v>13.589789344177616</v>
      </c>
      <c r="N19" s="8">
        <f t="shared" si="6"/>
        <v>14.644790267694745</v>
      </c>
      <c r="O19" s="8">
        <f t="shared" si="6"/>
        <v>12.497221622196969</v>
      </c>
      <c r="P19" s="8" t="e">
        <f t="shared" si="6"/>
        <v>#DIV/0!</v>
      </c>
      <c r="Q19" s="8" t="e">
        <f t="shared" si="6"/>
        <v>#DIV/0!</v>
      </c>
    </row>
    <row r="20" spans="1:23">
      <c r="A20" s="43"/>
      <c r="B20" s="7"/>
      <c r="D20" s="33" t="s">
        <v>107</v>
      </c>
      <c r="E20" s="8" t="e">
        <f t="shared" si="6"/>
        <v>#DIV/0!</v>
      </c>
      <c r="F20" s="8" t="e">
        <f t="shared" si="6"/>
        <v>#DIV/0!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0</v>
      </c>
      <c r="N20" s="8">
        <f t="shared" si="6"/>
        <v>0</v>
      </c>
      <c r="O20" s="8">
        <f t="shared" si="6"/>
        <v>0</v>
      </c>
      <c r="P20" s="8" t="e">
        <f t="shared" si="6"/>
        <v>#DIV/0!</v>
      </c>
      <c r="Q20" s="8" t="e">
        <f t="shared" si="6"/>
        <v>#DIV/0!</v>
      </c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>
        <f t="shared" si="7"/>
        <v>0</v>
      </c>
      <c r="H21" s="8">
        <f t="shared" si="7"/>
        <v>0</v>
      </c>
      <c r="I21" s="8">
        <f t="shared" si="7"/>
        <v>0</v>
      </c>
      <c r="J21" s="8">
        <f t="shared" si="7"/>
        <v>0</v>
      </c>
      <c r="K21" s="8">
        <f t="shared" si="7"/>
        <v>0</v>
      </c>
      <c r="L21" s="7">
        <f t="shared" si="7"/>
        <v>0</v>
      </c>
      <c r="M21" s="7">
        <f t="shared" si="7"/>
        <v>0</v>
      </c>
      <c r="N21" s="8">
        <f t="shared" si="7"/>
        <v>0</v>
      </c>
      <c r="O21" s="8">
        <f t="shared" si="7"/>
        <v>0</v>
      </c>
      <c r="P21" s="8" t="e">
        <f>P17/P15</f>
        <v>#DIV/0!</v>
      </c>
      <c r="Q21" s="8" t="e">
        <f t="shared" si="7"/>
        <v>#DIV/0!</v>
      </c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>
        <f t="shared" ref="F22:Q22" si="8">SUM(F17:G17)/SUM(F15:G15)</f>
        <v>0</v>
      </c>
      <c r="G22" s="130">
        <f t="shared" si="8"/>
        <v>0</v>
      </c>
      <c r="H22" s="130">
        <f t="shared" si="8"/>
        <v>0</v>
      </c>
      <c r="I22" s="130">
        <f t="shared" si="8"/>
        <v>0</v>
      </c>
      <c r="J22" s="130">
        <f t="shared" si="8"/>
        <v>0</v>
      </c>
      <c r="K22" s="130">
        <f t="shared" si="8"/>
        <v>0</v>
      </c>
      <c r="L22" s="130">
        <f t="shared" si="8"/>
        <v>0</v>
      </c>
      <c r="M22" s="130">
        <f t="shared" si="8"/>
        <v>0</v>
      </c>
      <c r="N22" s="130">
        <f t="shared" si="8"/>
        <v>0</v>
      </c>
      <c r="O22" s="130">
        <f t="shared" si="8"/>
        <v>0</v>
      </c>
      <c r="P22" s="130" t="e">
        <f t="shared" si="8"/>
        <v>#DIV/0!</v>
      </c>
      <c r="Q22" s="130" t="e">
        <f t="shared" si="8"/>
        <v>#DIV/0!</v>
      </c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>
        <f t="shared" si="9"/>
        <v>-3.9894782989916722E-2</v>
      </c>
      <c r="I23" s="130">
        <f t="shared" si="9"/>
        <v>-3.8364249578414861E-2</v>
      </c>
      <c r="J23" s="130">
        <f t="shared" si="9"/>
        <v>-7.917174177831908E-2</v>
      </c>
      <c r="K23" s="130">
        <f t="shared" si="9"/>
        <v>5.8690744920993201E-2</v>
      </c>
      <c r="L23" s="130">
        <f>(K18-L18)/K18</f>
        <v>-5.0759392486011155E-2</v>
      </c>
      <c r="M23" s="130">
        <f t="shared" si="9"/>
        <v>3.8037276531000305E-3</v>
      </c>
      <c r="N23" s="130">
        <f t="shared" si="9"/>
        <v>2.0427644138984447E-2</v>
      </c>
      <c r="O23" s="130">
        <f t="shared" si="9"/>
        <v>0.10972519976612745</v>
      </c>
      <c r="P23" s="130" t="e">
        <f t="shared" si="9"/>
        <v>#DIV/0!</v>
      </c>
      <c r="Q23" s="130" t="e">
        <f t="shared" si="9"/>
        <v>#DIV/0!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>
        <f t="shared" si="10"/>
        <v>-7.9789565979833443E-2</v>
      </c>
      <c r="I24" s="130">
        <f t="shared" si="10"/>
        <v>-0.12057335581787519</v>
      </c>
      <c r="J24" s="130">
        <f t="shared" si="10"/>
        <v>-1.5834348355663816E-2</v>
      </c>
      <c r="K24" s="130">
        <f t="shared" si="10"/>
        <v>1.0910458991723101E-2</v>
      </c>
      <c r="L24" s="130">
        <f t="shared" si="10"/>
        <v>-4.6762589928057527E-2</v>
      </c>
      <c r="M24" s="130">
        <f t="shared" si="10"/>
        <v>2.4153670597185335E-2</v>
      </c>
      <c r="N24" s="130">
        <f t="shared" si="10"/>
        <v>0.12791141657121047</v>
      </c>
      <c r="O24" s="130" t="e">
        <f t="shared" si="10"/>
        <v>#DIV/0!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>
        <f t="shared" si="11"/>
        <v>-0.16527838667251205</v>
      </c>
      <c r="I25" s="130">
        <f t="shared" si="11"/>
        <v>-5.4806070826306924E-2</v>
      </c>
      <c r="J25" s="130">
        <f t="shared" si="11"/>
        <v>-6.7397482744620332E-2</v>
      </c>
      <c r="K25" s="130">
        <f t="shared" si="11"/>
        <v>1.46726862302483E-2</v>
      </c>
      <c r="L25" s="130">
        <f t="shared" si="11"/>
        <v>-2.5379696243005467E-2</v>
      </c>
      <c r="M25" s="130">
        <f t="shared" si="11"/>
        <v>0.13122860403195138</v>
      </c>
      <c r="N25" s="130" t="e">
        <f t="shared" si="11"/>
        <v>#DIV/0!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>
        <f t="shared" si="12"/>
        <v>-9.6887330118369169E-2</v>
      </c>
      <c r="I26" s="130">
        <f t="shared" si="12"/>
        <v>-0.10834738617200672</v>
      </c>
      <c r="J26" s="130">
        <f t="shared" si="12"/>
        <v>-6.3337393422655264E-2</v>
      </c>
      <c r="K26" s="130">
        <f t="shared" si="12"/>
        <v>3.4800601956358257E-2</v>
      </c>
      <c r="L26" s="130">
        <f t="shared" si="12"/>
        <v>8.713029576338939E-2</v>
      </c>
      <c r="M26" s="130" t="e">
        <f t="shared" si="12"/>
        <v>#DIV/0!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0</v>
      </c>
      <c r="G27" s="130">
        <f t="shared" si="13"/>
        <v>0</v>
      </c>
      <c r="H27" s="130">
        <f t="shared" si="13"/>
        <v>0</v>
      </c>
      <c r="I27" s="130">
        <f t="shared" si="13"/>
        <v>0</v>
      </c>
      <c r="J27" s="130">
        <f t="shared" si="13"/>
        <v>0</v>
      </c>
      <c r="K27" s="130">
        <f t="shared" si="13"/>
        <v>0</v>
      </c>
      <c r="L27" s="130">
        <f t="shared" si="13"/>
        <v>0</v>
      </c>
      <c r="M27" s="130">
        <f t="shared" si="13"/>
        <v>0</v>
      </c>
      <c r="N27" s="130">
        <f t="shared" si="13"/>
        <v>0</v>
      </c>
      <c r="O27" s="130">
        <f t="shared" si="13"/>
        <v>0</v>
      </c>
      <c r="P27" s="130"/>
      <c r="Q27" s="130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 t="str">
        <f t="shared" si="14"/>
        <v>319,431</v>
      </c>
      <c r="H31" s="7" t="str">
        <f t="shared" si="14"/>
        <v>319,431</v>
      </c>
      <c r="I31" s="7" t="str">
        <f t="shared" si="14"/>
        <v>319,431</v>
      </c>
      <c r="J31" s="7" t="str">
        <f t="shared" si="14"/>
        <v>319,431</v>
      </c>
      <c r="K31" s="7" t="str">
        <f t="shared" si="14"/>
        <v>319,431</v>
      </c>
      <c r="L31" s="64" t="str">
        <f t="shared" si="14"/>
        <v>319,431</v>
      </c>
      <c r="M31" s="7" t="str">
        <f t="shared" si="14"/>
        <v>319,431</v>
      </c>
      <c r="N31" s="7" t="str">
        <f t="shared" si="14"/>
        <v>319,431</v>
      </c>
      <c r="O31" s="7" t="str">
        <f t="shared" si="14"/>
        <v>319,431</v>
      </c>
      <c r="P31" s="7">
        <f t="shared" si="14"/>
        <v>0</v>
      </c>
      <c r="Q31" s="7">
        <f t="shared" si="14"/>
        <v>0</v>
      </c>
      <c r="W31" s="64"/>
    </row>
    <row r="32" spans="1:23">
      <c r="A32" s="3"/>
      <c r="D32" s="33" t="s">
        <v>40</v>
      </c>
      <c r="E32" s="7"/>
      <c r="F32" s="7"/>
      <c r="G32" s="92">
        <v>7196</v>
      </c>
      <c r="H32" s="92">
        <f>AVERAGE(G32,I32)</f>
        <v>6785</v>
      </c>
      <c r="I32" s="92">
        <v>6374</v>
      </c>
      <c r="J32" s="92">
        <v>6180</v>
      </c>
      <c r="K32" s="92">
        <v>6788</v>
      </c>
      <c r="L32" s="92">
        <v>6827</v>
      </c>
      <c r="M32" s="92">
        <v>6749</v>
      </c>
      <c r="N32" s="92">
        <v>7405</v>
      </c>
      <c r="O32" s="92">
        <v>7112</v>
      </c>
      <c r="P32" s="7"/>
    </row>
    <row r="33" spans="1:23">
      <c r="A33" s="3"/>
      <c r="D33" s="33" t="s">
        <v>41</v>
      </c>
      <c r="E33" s="7"/>
      <c r="F33" s="7"/>
      <c r="G33" s="92">
        <v>5587</v>
      </c>
      <c r="H33" s="92">
        <f>AVERAGE(G33,I33)</f>
        <v>5289</v>
      </c>
      <c r="I33" s="92">
        <v>4991</v>
      </c>
      <c r="J33" s="92">
        <v>4627</v>
      </c>
      <c r="K33" s="92">
        <v>5062</v>
      </c>
      <c r="L33" s="92">
        <v>4893</v>
      </c>
      <c r="M33" s="92">
        <v>4549</v>
      </c>
      <c r="N33" s="92">
        <v>5532</v>
      </c>
      <c r="O33" s="92">
        <v>5193</v>
      </c>
      <c r="P33" s="7"/>
    </row>
    <row r="34" spans="1:23">
      <c r="A34" s="3"/>
      <c r="D34" s="33" t="s">
        <v>42</v>
      </c>
      <c r="I34" s="7"/>
      <c r="J34" s="7"/>
      <c r="M34" s="7"/>
      <c r="N34" s="7"/>
      <c r="O34" s="7"/>
    </row>
    <row r="35" spans="1:23">
      <c r="A35" s="43"/>
      <c r="B35" s="7"/>
      <c r="D35" s="33" t="s">
        <v>122</v>
      </c>
      <c r="E35" s="8" t="e">
        <f t="shared" ref="E35:Q37" si="15">E32/E$14*1000</f>
        <v>#DIV/0!</v>
      </c>
      <c r="F35" s="8" t="e">
        <f t="shared" si="15"/>
        <v>#DIV/0!</v>
      </c>
      <c r="G35" s="8">
        <f t="shared" si="15"/>
        <v>22.527556811956259</v>
      </c>
      <c r="H35" s="8">
        <f t="shared" si="15"/>
        <v>21.240893964580771</v>
      </c>
      <c r="I35" s="8">
        <f t="shared" si="15"/>
        <v>19.954231117205278</v>
      </c>
      <c r="J35" s="8">
        <f t="shared" si="15"/>
        <v>19.346901208711742</v>
      </c>
      <c r="K35" s="8">
        <f t="shared" si="15"/>
        <v>21.25028566419665</v>
      </c>
      <c r="L35" s="64">
        <f t="shared" si="15"/>
        <v>21.372377759203083</v>
      </c>
      <c r="M35" s="7">
        <f t="shared" si="15"/>
        <v>21.128193569190216</v>
      </c>
      <c r="N35" s="8">
        <f t="shared" si="15"/>
        <v>23.181845218529197</v>
      </c>
      <c r="O35" s="8">
        <f t="shared" si="15"/>
        <v>22.264589222711635</v>
      </c>
      <c r="P35" s="8" t="e">
        <f t="shared" si="15"/>
        <v>#DIV/0!</v>
      </c>
      <c r="Q35" s="8" t="e">
        <f t="shared" si="15"/>
        <v>#DIV/0!</v>
      </c>
    </row>
    <row r="36" spans="1:23">
      <c r="A36" s="43"/>
      <c r="B36" s="7"/>
      <c r="D36" s="33" t="s">
        <v>45</v>
      </c>
      <c r="E36" s="8" t="e">
        <f t="shared" si="15"/>
        <v>#DIV/0!</v>
      </c>
      <c r="F36" s="8" t="e">
        <f t="shared" si="15"/>
        <v>#DIV/0!</v>
      </c>
      <c r="G36" s="8">
        <f t="shared" si="15"/>
        <v>17.490475251306229</v>
      </c>
      <c r="H36" s="8">
        <f t="shared" si="15"/>
        <v>16.557566422795535</v>
      </c>
      <c r="I36" s="8">
        <f t="shared" si="15"/>
        <v>15.624657594284839</v>
      </c>
      <c r="J36" s="8">
        <f t="shared" si="15"/>
        <v>14.485131374224794</v>
      </c>
      <c r="K36" s="8">
        <f t="shared" si="15"/>
        <v>15.84692781852732</v>
      </c>
      <c r="L36" s="64">
        <f t="shared" si="15"/>
        <v>15.317862073499441</v>
      </c>
      <c r="M36" s="7">
        <f t="shared" si="15"/>
        <v>14.240947184211928</v>
      </c>
      <c r="N36" s="8">
        <f t="shared" si="15"/>
        <v>17.318294091681771</v>
      </c>
      <c r="O36" s="8">
        <f t="shared" si="15"/>
        <v>16.257032035087388</v>
      </c>
      <c r="P36" s="8" t="e">
        <f t="shared" si="15"/>
        <v>#DIV/0!</v>
      </c>
      <c r="Q36" s="8" t="e">
        <f t="shared" si="15"/>
        <v>#DIV/0!</v>
      </c>
    </row>
    <row r="37" spans="1:23">
      <c r="A37" s="43"/>
      <c r="B37" s="7"/>
      <c r="D37" s="33" t="s">
        <v>108</v>
      </c>
      <c r="E37" s="8" t="e">
        <f t="shared" si="15"/>
        <v>#DIV/0!</v>
      </c>
      <c r="F37" s="8" t="e">
        <f t="shared" si="15"/>
        <v>#DIV/0!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 t="e">
        <f t="shared" si="15"/>
        <v>#DIV/0!</v>
      </c>
      <c r="Q37" s="8" t="e">
        <f t="shared" si="15"/>
        <v>#DIV/0!</v>
      </c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0</v>
      </c>
      <c r="K38" s="8">
        <f t="shared" si="16"/>
        <v>0</v>
      </c>
      <c r="L38" s="7">
        <f t="shared" si="16"/>
        <v>0</v>
      </c>
      <c r="M38" s="7">
        <f t="shared" si="16"/>
        <v>0</v>
      </c>
      <c r="N38" s="8">
        <f t="shared" si="16"/>
        <v>0</v>
      </c>
      <c r="O38" s="8">
        <f t="shared" si="16"/>
        <v>0</v>
      </c>
      <c r="P38" s="8" t="e">
        <f>P34/P32</f>
        <v>#DIV/0!</v>
      </c>
      <c r="Q38" s="8" t="e">
        <f t="shared" ref="Q38" si="17">Q34/Q32</f>
        <v>#DIV/0!</v>
      </c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0</v>
      </c>
      <c r="J39" s="130">
        <f t="shared" si="18"/>
        <v>0</v>
      </c>
      <c r="K39" s="130">
        <f t="shared" si="18"/>
        <v>0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 t="e">
        <f t="shared" si="18"/>
        <v>#DIV/0!</v>
      </c>
      <c r="Q39" s="130" t="e">
        <f t="shared" si="18"/>
        <v>#DIV/0!</v>
      </c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>
        <f t="shared" si="19"/>
        <v>5.7115063924402409E-2</v>
      </c>
      <c r="I40" s="130">
        <f t="shared" si="19"/>
        <v>6.0574797347089288E-2</v>
      </c>
      <c r="J40" s="130">
        <f t="shared" si="19"/>
        <v>3.0436146846563986E-2</v>
      </c>
      <c r="K40" s="130">
        <f t="shared" si="19"/>
        <v>-9.8381877022653635E-2</v>
      </c>
      <c r="L40" s="130">
        <f>(K35-L35)/K35</f>
        <v>-5.7454331172657599E-3</v>
      </c>
      <c r="M40" s="130">
        <f t="shared" ref="M40:Q40" si="20">(L35-M35)/L35</f>
        <v>1.1425223377764752E-2</v>
      </c>
      <c r="N40" s="130">
        <f t="shared" si="20"/>
        <v>-9.7199585123722052E-2</v>
      </c>
      <c r="O40" s="130">
        <f t="shared" si="20"/>
        <v>3.9567859554355142E-2</v>
      </c>
      <c r="P40" s="130" t="e">
        <f t="shared" si="20"/>
        <v>#DIV/0!</v>
      </c>
      <c r="Q40" s="130" t="e">
        <f t="shared" si="20"/>
        <v>#DIV/0!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>
        <f t="shared" si="21"/>
        <v>0.11423012784880497</v>
      </c>
      <c r="I41" s="130">
        <f t="shared" si="21"/>
        <v>8.9167280766396406E-2</v>
      </c>
      <c r="J41" s="130">
        <f t="shared" si="21"/>
        <v>-6.4951364919987556E-2</v>
      </c>
      <c r="K41" s="130">
        <f t="shared" si="21"/>
        <v>-0.10469255663430412</v>
      </c>
      <c r="L41" s="130">
        <f t="shared" si="21"/>
        <v>5.7454331172657599E-3</v>
      </c>
      <c r="M41" s="130">
        <f t="shared" si="21"/>
        <v>-8.4663834773692714E-2</v>
      </c>
      <c r="N41" s="130">
        <f t="shared" si="21"/>
        <v>-5.378574603644988E-2</v>
      </c>
      <c r="O41" s="130" t="e">
        <f t="shared" si="21"/>
        <v>#DIV/0!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>
        <f t="shared" si="22"/>
        <v>0.14118954974986095</v>
      </c>
      <c r="I42" s="130">
        <f t="shared" si="22"/>
        <v>-4.4215180545317963E-4</v>
      </c>
      <c r="J42" s="130">
        <f t="shared" si="22"/>
        <v>-7.1069971760276227E-2</v>
      </c>
      <c r="K42" s="130">
        <f t="shared" si="22"/>
        <v>-9.2071197411003156E-2</v>
      </c>
      <c r="L42" s="130">
        <f t="shared" si="22"/>
        <v>-9.0895698291101959E-2</v>
      </c>
      <c r="M42" s="130">
        <f t="shared" si="22"/>
        <v>-4.1746008495678964E-2</v>
      </c>
      <c r="N42" s="130" t="e">
        <f t="shared" si="22"/>
        <v>#DIV/0!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>
        <f t="shared" si="23"/>
        <v>5.6698165647581976E-2</v>
      </c>
      <c r="I43" s="130">
        <f t="shared" si="23"/>
        <v>-6.1901252763448492E-3</v>
      </c>
      <c r="J43" s="130">
        <f t="shared" si="23"/>
        <v>-5.8832758079698892E-2</v>
      </c>
      <c r="K43" s="130">
        <f t="shared" si="23"/>
        <v>-0.19822006472491902</v>
      </c>
      <c r="L43" s="130">
        <f t="shared" si="23"/>
        <v>-4.7731290512669458E-2</v>
      </c>
      <c r="M43" s="130" t="e">
        <f t="shared" si="23"/>
        <v>#DIV/0!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0</v>
      </c>
      <c r="I44" s="130">
        <f t="shared" si="24"/>
        <v>0</v>
      </c>
      <c r="J44" s="130">
        <f t="shared" si="24"/>
        <v>0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</row>
    <row r="45" spans="1:23">
      <c r="A45" s="43"/>
      <c r="B45" s="7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5">F31</f>
        <v>0</v>
      </c>
      <c r="G46" s="7" t="str">
        <f t="shared" si="25"/>
        <v>319,431</v>
      </c>
      <c r="H46" s="7" t="str">
        <f t="shared" si="25"/>
        <v>319,431</v>
      </c>
      <c r="I46" s="7" t="str">
        <f t="shared" si="25"/>
        <v>319,431</v>
      </c>
      <c r="J46" s="7" t="str">
        <f t="shared" si="25"/>
        <v>319,431</v>
      </c>
      <c r="K46" s="7" t="str">
        <f t="shared" si="25"/>
        <v>319,431</v>
      </c>
      <c r="L46" s="64" t="str">
        <f t="shared" si="25"/>
        <v>319,431</v>
      </c>
      <c r="M46" s="7" t="str">
        <f t="shared" si="25"/>
        <v>319,431</v>
      </c>
      <c r="N46" s="7" t="str">
        <f t="shared" si="25"/>
        <v>319,431</v>
      </c>
      <c r="O46" s="7" t="str">
        <f t="shared" si="25"/>
        <v>319,431</v>
      </c>
      <c r="P46" s="7">
        <f t="shared" si="25"/>
        <v>0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7">
        <f t="shared" si="26"/>
        <v>11758</v>
      </c>
      <c r="H47" s="7">
        <f t="shared" si="26"/>
        <v>11529</v>
      </c>
      <c r="I47" s="7">
        <f t="shared" si="26"/>
        <v>11300</v>
      </c>
      <c r="J47" s="7">
        <f t="shared" si="26"/>
        <v>11496</v>
      </c>
      <c r="K47" s="7">
        <f t="shared" si="26"/>
        <v>11792</v>
      </c>
      <c r="L47" s="64">
        <f t="shared" si="26"/>
        <v>12085</v>
      </c>
      <c r="M47" s="7">
        <f t="shared" si="26"/>
        <v>11987</v>
      </c>
      <c r="N47" s="7">
        <f t="shared" si="26"/>
        <v>12536</v>
      </c>
      <c r="O47" s="7">
        <f t="shared" si="26"/>
        <v>11680</v>
      </c>
      <c r="P47" s="7">
        <f t="shared" si="26"/>
        <v>0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7">
        <f t="shared" si="26"/>
        <v>9538</v>
      </c>
      <c r="H48" s="7">
        <f t="shared" si="26"/>
        <v>9595.5</v>
      </c>
      <c r="I48" s="7">
        <f t="shared" si="26"/>
        <v>9653</v>
      </c>
      <c r="J48" s="7">
        <f t="shared" si="26"/>
        <v>9377</v>
      </c>
      <c r="K48" s="7">
        <f t="shared" si="26"/>
        <v>9594</v>
      </c>
      <c r="L48" s="64">
        <f t="shared" si="26"/>
        <v>9541</v>
      </c>
      <c r="M48" s="7">
        <f t="shared" si="26"/>
        <v>8890</v>
      </c>
      <c r="N48" s="7">
        <f t="shared" si="26"/>
        <v>10210</v>
      </c>
      <c r="O48" s="7">
        <f t="shared" si="26"/>
        <v>9185</v>
      </c>
      <c r="P48" s="7">
        <f t="shared" si="26"/>
        <v>0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0</v>
      </c>
      <c r="N49" s="7">
        <f t="shared" si="26"/>
        <v>0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 t="e">
        <f t="shared" ref="E50:Q52" si="27">E47/E$14*1000</f>
        <v>#DIV/0!</v>
      </c>
      <c r="F50" s="8" t="e">
        <f t="shared" si="27"/>
        <v>#DIV/0!</v>
      </c>
      <c r="G50" s="8">
        <f t="shared" si="27"/>
        <v>36.809201361170331</v>
      </c>
      <c r="H50" s="8">
        <f t="shared" si="27"/>
        <v>36.092301623824866</v>
      </c>
      <c r="I50" s="8">
        <f t="shared" si="27"/>
        <v>35.375401886479395</v>
      </c>
      <c r="J50" s="8">
        <f t="shared" si="27"/>
        <v>35.988992928050187</v>
      </c>
      <c r="K50" s="8">
        <f t="shared" si="27"/>
        <v>36.915640623483633</v>
      </c>
      <c r="L50" s="64">
        <f t="shared" si="27"/>
        <v>37.832896619301195</v>
      </c>
      <c r="M50" s="7">
        <f t="shared" si="27"/>
        <v>37.526101098515802</v>
      </c>
      <c r="N50" s="8">
        <f t="shared" si="27"/>
        <v>39.244782128221743</v>
      </c>
      <c r="O50" s="8">
        <f t="shared" si="27"/>
        <v>36.565017171157464</v>
      </c>
      <c r="P50" s="8" t="e">
        <f t="shared" si="27"/>
        <v>#DIV/0!</v>
      </c>
      <c r="Q50" s="8" t="e">
        <f t="shared" si="27"/>
        <v>#DIV/0!</v>
      </c>
      <c r="W50" s="64"/>
    </row>
    <row r="51" spans="1:23" s="7" customFormat="1">
      <c r="A51" s="43"/>
      <c r="D51" s="69" t="s">
        <v>47</v>
      </c>
      <c r="E51" s="8" t="e">
        <f t="shared" si="27"/>
        <v>#DIV/0!</v>
      </c>
      <c r="F51" s="8" t="e">
        <f t="shared" si="27"/>
        <v>#DIV/0!</v>
      </c>
      <c r="G51" s="8">
        <f t="shared" si="27"/>
        <v>29.859343645419514</v>
      </c>
      <c r="H51" s="8">
        <f t="shared" si="27"/>
        <v>30.039351221390536</v>
      </c>
      <c r="I51" s="8">
        <f t="shared" si="27"/>
        <v>30.219358797361558</v>
      </c>
      <c r="J51" s="8">
        <f t="shared" si="27"/>
        <v>29.355322432700646</v>
      </c>
      <c r="K51" s="8">
        <f t="shared" si="27"/>
        <v>30.034655371582595</v>
      </c>
      <c r="L51" s="64">
        <f t="shared" si="27"/>
        <v>29.86873534503539</v>
      </c>
      <c r="M51" s="7">
        <f t="shared" si="27"/>
        <v>27.830736528389544</v>
      </c>
      <c r="N51" s="8">
        <f t="shared" si="27"/>
        <v>31.963084359376516</v>
      </c>
      <c r="O51" s="8">
        <f t="shared" si="27"/>
        <v>28.754253657284359</v>
      </c>
      <c r="P51" s="8" t="e">
        <f t="shared" si="27"/>
        <v>#DIV/0!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 t="e">
        <f t="shared" si="27"/>
        <v>#DIV/0!</v>
      </c>
      <c r="F52" s="8" t="e">
        <f t="shared" si="27"/>
        <v>#DIV/0!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7">
        <f t="shared" si="27"/>
        <v>0</v>
      </c>
      <c r="M52" s="7">
        <f t="shared" si="27"/>
        <v>0</v>
      </c>
      <c r="N52" s="8">
        <f t="shared" si="27"/>
        <v>0</v>
      </c>
      <c r="O52" s="8">
        <f t="shared" si="27"/>
        <v>0</v>
      </c>
      <c r="P52" s="8" t="e">
        <f t="shared" si="27"/>
        <v>#DIV/0!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>
        <f t="shared" si="28"/>
        <v>0</v>
      </c>
      <c r="H53" s="8">
        <f t="shared" si="28"/>
        <v>0</v>
      </c>
      <c r="I53" s="8">
        <f t="shared" si="28"/>
        <v>0</v>
      </c>
      <c r="J53" s="8">
        <f t="shared" si="28"/>
        <v>0</v>
      </c>
      <c r="K53" s="8">
        <f t="shared" si="28"/>
        <v>0</v>
      </c>
      <c r="L53" s="7">
        <f t="shared" si="28"/>
        <v>0</v>
      </c>
      <c r="M53" s="7">
        <f t="shared" si="28"/>
        <v>0</v>
      </c>
      <c r="N53" s="8">
        <f t="shared" si="28"/>
        <v>0</v>
      </c>
      <c r="O53" s="8">
        <f t="shared" si="28"/>
        <v>0</v>
      </c>
      <c r="P53" s="8" t="e">
        <f>P49/P47</f>
        <v>#DIV/0!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>
        <f t="shared" ref="F54:Q54" si="30">SUM(F49:G49)/SUM(F47:G47)</f>
        <v>0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0</v>
      </c>
      <c r="L54" s="130">
        <f t="shared" si="30"/>
        <v>0</v>
      </c>
      <c r="M54" s="130">
        <f t="shared" si="30"/>
        <v>0</v>
      </c>
      <c r="N54" s="130">
        <f t="shared" si="30"/>
        <v>0</v>
      </c>
      <c r="O54" s="130">
        <f t="shared" si="30"/>
        <v>0</v>
      </c>
      <c r="P54" s="130" t="e">
        <f t="shared" si="30"/>
        <v>#DIV/0!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>
        <f t="shared" si="31"/>
        <v>1.9476101377785257E-2</v>
      </c>
      <c r="I55" s="130">
        <f t="shared" si="31"/>
        <v>1.9862954289183908E-2</v>
      </c>
      <c r="J55" s="130">
        <f t="shared" si="31"/>
        <v>-1.7345132743362818E-2</v>
      </c>
      <c r="K55" s="130">
        <f t="shared" si="31"/>
        <v>-2.5748086290883855E-2</v>
      </c>
      <c r="L55" s="130">
        <f>(K50-L50)/K50</f>
        <v>-2.4847354138398899E-2</v>
      </c>
      <c r="M55" s="130">
        <f t="shared" ref="M55:Q55" si="32">(L50-M50)/L50</f>
        <v>8.109226313611816E-3</v>
      </c>
      <c r="N55" s="130">
        <f t="shared" si="32"/>
        <v>-4.5799616250938383E-2</v>
      </c>
      <c r="O55" s="130">
        <f t="shared" si="32"/>
        <v>6.8283343969368193E-2</v>
      </c>
      <c r="P55" s="130" t="e">
        <f t="shared" si="32"/>
        <v>#DIV/0!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>
        <f t="shared" si="33"/>
        <v>3.8952202755570708E-2</v>
      </c>
      <c r="I56" s="130">
        <f t="shared" si="33"/>
        <v>2.8623471246423337E-3</v>
      </c>
      <c r="J56" s="130">
        <f t="shared" si="33"/>
        <v>-4.3539823008849614E-2</v>
      </c>
      <c r="K56" s="130">
        <f t="shared" si="33"/>
        <v>-5.1235212247738401E-2</v>
      </c>
      <c r="L56" s="130">
        <f t="shared" si="33"/>
        <v>-1.6536635006784348E-2</v>
      </c>
      <c r="M56" s="130">
        <f t="shared" si="33"/>
        <v>-3.7318990484071134E-2</v>
      </c>
      <c r="N56" s="130">
        <f t="shared" si="33"/>
        <v>2.5611078668557708E-2</v>
      </c>
      <c r="O56" s="130" t="e">
        <f t="shared" si="33"/>
        <v>#DIV/0!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>
        <f t="shared" si="34"/>
        <v>2.2282701139649645E-2</v>
      </c>
      <c r="I57" s="130">
        <f t="shared" si="34"/>
        <v>-2.2812039205481766E-2</v>
      </c>
      <c r="J57" s="130">
        <f t="shared" si="34"/>
        <v>-6.9469026548672611E-2</v>
      </c>
      <c r="K57" s="130">
        <f t="shared" si="34"/>
        <v>-4.271050800278374E-2</v>
      </c>
      <c r="L57" s="130">
        <f t="shared" si="34"/>
        <v>-6.3093622795115281E-2</v>
      </c>
      <c r="M57" s="130">
        <f t="shared" si="34"/>
        <v>3.3512618949110472E-2</v>
      </c>
      <c r="N57" s="130" t="e">
        <f t="shared" si="34"/>
        <v>#DIV/0!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>
        <f t="shared" si="35"/>
        <v>-2.8916482394965365E-3</v>
      </c>
      <c r="I58" s="130">
        <f t="shared" si="35"/>
        <v>-4.8226212160638313E-2</v>
      </c>
      <c r="J58" s="130">
        <f t="shared" si="35"/>
        <v>-6.07964601769913E-2</v>
      </c>
      <c r="K58" s="130">
        <f t="shared" si="35"/>
        <v>-9.0466249130132251E-2</v>
      </c>
      <c r="L58" s="130">
        <f t="shared" si="35"/>
        <v>9.4979647218453381E-3</v>
      </c>
      <c r="M58" s="130" t="e">
        <f t="shared" si="35"/>
        <v>#DIV/0!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0</v>
      </c>
      <c r="G59" s="130">
        <f t="shared" si="36"/>
        <v>0</v>
      </c>
      <c r="H59" s="130">
        <f t="shared" si="36"/>
        <v>0</v>
      </c>
      <c r="I59" s="130">
        <f t="shared" si="36"/>
        <v>0</v>
      </c>
      <c r="J59" s="130">
        <f t="shared" si="36"/>
        <v>0</v>
      </c>
      <c r="K59" s="130">
        <f t="shared" si="36"/>
        <v>0</v>
      </c>
      <c r="L59" s="130">
        <f t="shared" si="36"/>
        <v>0</v>
      </c>
      <c r="M59" s="130">
        <f t="shared" si="36"/>
        <v>0</v>
      </c>
      <c r="N59" s="130">
        <f t="shared" si="36"/>
        <v>0</v>
      </c>
      <c r="O59" s="130">
        <f t="shared" si="36"/>
        <v>0</v>
      </c>
      <c r="P59" s="130"/>
      <c r="Q59" s="130"/>
    </row>
    <row r="61" spans="1:23">
      <c r="A61" t="s">
        <v>136</v>
      </c>
    </row>
    <row r="62" spans="1:23">
      <c r="A62" t="s">
        <v>117</v>
      </c>
    </row>
    <row r="63" spans="1:23">
      <c r="A63" t="s">
        <v>135</v>
      </c>
    </row>
    <row r="64" spans="1:23">
      <c r="A64" t="s">
        <v>137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style="33" customWidth="1"/>
    <col min="5" max="11" width="7.109375" customWidth="1"/>
    <col min="12" max="12" width="7.109375" style="62" customWidth="1"/>
    <col min="13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0" hidden="1" customWidth="1"/>
  </cols>
  <sheetData>
    <row r="1" spans="1:33" s="116" customFormat="1">
      <c r="A1" s="125" t="str">
        <f>A11</f>
        <v>Kern CA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Kern CA</v>
      </c>
      <c r="B2" s="7">
        <f>K13</f>
        <v>2006</v>
      </c>
      <c r="C2" s="8" t="s">
        <v>50</v>
      </c>
      <c r="D2" s="48">
        <f>LOOKUP($B2,$E$13:$Q$13,$E$20:$Q$20)</f>
        <v>0</v>
      </c>
      <c r="E2" s="9">
        <f>LOOKUP($B2,$E$13:$Q$13,E$21:Q$21)</f>
        <v>0</v>
      </c>
      <c r="F2" s="9">
        <f>LOOKUP($B2,$E$13:$Q$13,E$22:Q$22)</f>
        <v>0</v>
      </c>
      <c r="G2" s="9">
        <f>LOOKUP($B2,$E$13:$Q$13,E$23:Q$23)</f>
        <v>0.10556390241288341</v>
      </c>
      <c r="H2" s="9">
        <f>LOOKUP($B2,$E$13:$Q$13,E$24:Q$24)</f>
        <v>2.5665149336002908E-2</v>
      </c>
      <c r="I2" s="9">
        <f>LOOKUP($B2,$E$13:$Q$13,E$25:Q$25)</f>
        <v>-0.12128842438587406</v>
      </c>
      <c r="J2" s="9">
        <f>LOOKUP($B2,$E$13:$Q$13,E$26:Q$26)</f>
        <v>-0.21465416269956783</v>
      </c>
      <c r="K2" s="9">
        <f>LOOKUP($B2,$E$13:$Q$13,E$27:Q$27)</f>
        <v>0</v>
      </c>
      <c r="L2" s="64" t="str">
        <f>A2</f>
        <v>Kern CA</v>
      </c>
      <c r="M2" s="7">
        <f>N13</f>
        <v>2009</v>
      </c>
      <c r="N2" s="8" t="s">
        <v>50</v>
      </c>
      <c r="O2" s="9">
        <f>LOOKUP($M2,$E$13:$Q$13,$E$20:$Q$20)</f>
        <v>0</v>
      </c>
      <c r="P2" s="9">
        <f>LOOKUP($M2,$E$13:$Q$13,E$21:Q$21)</f>
        <v>0</v>
      </c>
      <c r="Q2" s="9">
        <f>LOOKUP($M2,$E$13:$Q$13,E$22:Q$22)</f>
        <v>0</v>
      </c>
      <c r="R2" s="9">
        <f>LOOKUP($M2,$E$13:$Q$13,E$23:Q$23)</f>
        <v>-8.3266478350411829E-2</v>
      </c>
      <c r="S2" s="9">
        <f>LOOKUP($M2,$E$13:$Q$13,E$24:Q$24)</f>
        <v>0.11137507910423776</v>
      </c>
      <c r="T2" s="9">
        <f>LOOKUP($M2,$E$13:$Q$13,E$25:Q$25)</f>
        <v>0.24985497007032165</v>
      </c>
      <c r="U2" s="9" t="e">
        <f>LOOKUP($M2,$E$13:$Q$13,E$26:Q$26)</f>
        <v>#DIV/0!</v>
      </c>
      <c r="V2" s="9">
        <f>LOOKUP($M2,$E$13:$Q$13,E$27:Q$27)</f>
        <v>0</v>
      </c>
      <c r="W2" s="64" t="str">
        <f t="shared" ref="W2:W10" si="0">L2</f>
        <v>Kern CA</v>
      </c>
      <c r="X2" s="7">
        <f>H13</f>
        <v>2003</v>
      </c>
      <c r="Y2" s="8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0</v>
      </c>
      <c r="AC2" s="8">
        <f>LOOKUP($X2,$E$13:$Q$13,$E$23:$Q$23)</f>
        <v>-0.40677208546459864</v>
      </c>
      <c r="AD2" s="8">
        <f>LOOKUP($X2,$E$13:$Q$13,$E$24:$Q$24)</f>
        <v>-0.43447124706579127</v>
      </c>
      <c r="AE2" s="8">
        <f>LOOKUP($X2,$E$13:$Q$13,$E$25:$Q$25)</f>
        <v>-0.28980241756624114</v>
      </c>
      <c r="AF2" s="8">
        <f>LOOKUP($X2,$E$13:$Q$13,$E$26:$Q$26)</f>
        <v>-0.15364584102637738</v>
      </c>
      <c r="AG2" s="8">
        <f>LOOKUP($X2,$E$13:$Q$13,$E$27:$Q$27)</f>
        <v>0</v>
      </c>
    </row>
    <row r="3" spans="1:33" s="8" customFormat="1">
      <c r="A3" s="43" t="str">
        <f t="shared" ref="A3:A10" si="1">A2</f>
        <v>Kern CA</v>
      </c>
      <c r="B3" s="7">
        <f>K13</f>
        <v>2006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0</v>
      </c>
      <c r="G3" s="9">
        <f>LOOKUP($B3,$E$13:$Q$13,$E$40:$Q$40)</f>
        <v>5.5136273183463022E-2</v>
      </c>
      <c r="H3" s="9">
        <f>LOOKUP($B3,$E$13:$Q$13,$E$41:$Q$41)</f>
        <v>7.6202563700012976E-3</v>
      </c>
      <c r="I3" s="9">
        <f>LOOKUP($B3,$E$13:$Q$13,$E$42:$Q$42)</f>
        <v>-0.22747745891888851</v>
      </c>
      <c r="J3" s="9">
        <f>LOOKUP($B3,$E$13:$Q$13,$E$43:$Q$43)</f>
        <v>-0.30020559448958328</v>
      </c>
      <c r="K3" s="9">
        <f>LOOKUP($B3,$E$13:$Q$13,$E$44:$Q$44)</f>
        <v>0</v>
      </c>
      <c r="L3" s="64" t="str">
        <f t="shared" ref="L3:L10" si="2">A3</f>
        <v>Kern CA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-5.9250078314880605E-2</v>
      </c>
      <c r="S3" s="9">
        <f>LOOKUP($M3,$E$13:$Q$13,$E$41:$Q$41)</f>
        <v>-0.11416527485793083</v>
      </c>
      <c r="T3" s="9">
        <f>LOOKUP($M3,$E$13:$Q$13,$E$42:$Q$42)</f>
        <v>-3.5775326359319584E-2</v>
      </c>
      <c r="U3" s="9" t="e">
        <f>LOOKUP($M3,$E$13:$Q$13,$E$43:$Q$43)</f>
        <v>#DIV/0!</v>
      </c>
      <c r="V3" s="9">
        <f>LOOKUP($M3,$E$13:$Q$13,$E$44:$Q$44)</f>
        <v>0</v>
      </c>
      <c r="W3" s="64" t="str">
        <f t="shared" si="0"/>
        <v>Kern CA</v>
      </c>
      <c r="X3" s="7">
        <f>X2</f>
        <v>2003</v>
      </c>
      <c r="Y3" s="8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>
        <f>LOOKUP($X3,$E$13:$Q$13,$E$40:$Q$40)</f>
        <v>-0.17988433223699177</v>
      </c>
      <c r="AD3" s="8">
        <f>LOOKUP($X3,$E$13:$Q$13,$E$41:$Q$41)</f>
        <v>-0.11561548647565305</v>
      </c>
      <c r="AE3" s="8">
        <f>LOOKUP($X3,$E$13:$Q$13,$E$42:$Q$42)</f>
        <v>-5.3717044200613455E-2</v>
      </c>
      <c r="AF3" s="8">
        <f>LOOKUP($X3,$E$13:$Q$13,$E$43:$Q$43)</f>
        <v>4.3809866065027464E-3</v>
      </c>
      <c r="AG3" s="8">
        <f>LOOKUP($X3,$E$13:$Q$13,$E$44:$Q$44)</f>
        <v>0</v>
      </c>
    </row>
    <row r="4" spans="1:33" s="8" customFormat="1">
      <c r="A4" s="43" t="str">
        <f t="shared" si="1"/>
        <v>Kern CA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0</v>
      </c>
      <c r="G4" s="9">
        <f>LOOKUP($B4,$E$13:$Q$13,$E$55:$Q$55)</f>
        <v>7.821745329964476E-2</v>
      </c>
      <c r="H4" s="9">
        <f>LOOKUP($B4,$E$13:$Q$13,$E$56:$Q$56)</f>
        <v>1.5879566416695221E-2</v>
      </c>
      <c r="I4" s="9">
        <f>LOOKUP($B4,$E$13:$Q$13,$E$57:$Q$57)</f>
        <v>-0.17887378133433901</v>
      </c>
      <c r="J4" s="9">
        <f>LOOKUP($B4,$E$13:$Q$13,$E$58:$Q$58)</f>
        <v>-0.26104793357003014</v>
      </c>
      <c r="K4" s="9">
        <f>LOOKUP($B4,$E$13:$Q$13,$E$59:$Q$59)</f>
        <v>0</v>
      </c>
      <c r="L4" s="64" t="str">
        <f t="shared" si="2"/>
        <v>Kern CA</v>
      </c>
      <c r="M4" s="7">
        <f>M3</f>
        <v>2009</v>
      </c>
      <c r="N4" s="8" t="s">
        <v>30</v>
      </c>
      <c r="O4" s="9">
        <f>LOOKUP($M4,$E$13:$Q$13,$E$52:$Q$52)</f>
        <v>0</v>
      </c>
      <c r="P4" s="9">
        <f>LOOKUP($M4,$E$13:$Q$13,$E$53:$Q$53)</f>
        <v>0</v>
      </c>
      <c r="Q4" s="9">
        <f>LOOKUP($M4,$E$13:$Q$13,$E$54:$Q$54)</f>
        <v>0</v>
      </c>
      <c r="R4" s="9">
        <f>LOOKUP(M4,$E$13:$Q$13,$E$55:$Q$55)</f>
        <v>-6.9705640702841118E-2</v>
      </c>
      <c r="S4" s="9">
        <f>LOOKUP(M4,$E$13:$Q$13,$E$56:$Q$56)</f>
        <v>-1.5976069216561101E-2</v>
      </c>
      <c r="T4" s="9">
        <f>LOOKUP(M4,$E$13:$Q$13,$E$57:$Q$57)</f>
        <v>8.857409236261668E-2</v>
      </c>
      <c r="U4" s="9" t="e">
        <f>LOOKUP(M4,$E$13:$Q$13,$E$58:$Q$58)</f>
        <v>#DIV/0!</v>
      </c>
      <c r="V4" s="9">
        <f>LOOKUP(M4,$E$13:$Q$13,$E$59:$Q$59)</f>
        <v>0</v>
      </c>
      <c r="W4" s="64" t="str">
        <f t="shared" si="0"/>
        <v>Kern CA</v>
      </c>
      <c r="X4" s="7">
        <f>X3</f>
        <v>2003</v>
      </c>
      <c r="Y4" s="8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>
        <f>LOOKUP($X4,$E$13:$Q$13,$E$55:$Q$55)</f>
        <v>-0.27248222567671765</v>
      </c>
      <c r="AD4" s="8">
        <f>LOOKUP($X4,$E$13:$Q$13,$E$56:$Q$56)</f>
        <v>-0.2457475509954575</v>
      </c>
      <c r="AE4" s="8">
        <f>LOOKUP($X4,$E$13:$Q$13,$E$57:$Q$57)</f>
        <v>-0.15006868916427107</v>
      </c>
      <c r="AF4" s="8">
        <f>LOOKUP($X4,$E$13:$Q$13,$E$58:$Q$58)</f>
        <v>-6.0113245178181035E-2</v>
      </c>
      <c r="AG4" s="8">
        <f>LOOKUP($X4,$E$13:$Q$13,$E$59:$Q$59)</f>
        <v>0</v>
      </c>
    </row>
    <row r="5" spans="1:33" s="8" customFormat="1">
      <c r="A5" s="43" t="str">
        <f t="shared" si="1"/>
        <v>Kern CA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</v>
      </c>
      <c r="G5" s="9">
        <f>LOOKUP($B5,$E$13:$Q$13,E$23:Q$23)</f>
        <v>-8.9328632076031006E-2</v>
      </c>
      <c r="H5" s="9">
        <f>LOOKUP($B5,$E$13:$Q$13,E$24:Q$24)</f>
        <v>-0.25362608621312094</v>
      </c>
      <c r="I5" s="9">
        <f>LOOKUP($B5,$E$13:$Q$13,E$25:Q$25)</f>
        <v>-0.35801111558029725</v>
      </c>
      <c r="J5" s="9">
        <f>LOOKUP($B5,$E$13:$Q$13,E$26:Q$26)</f>
        <v>-0.1140033816939986</v>
      </c>
      <c r="K5" s="9">
        <f>LOOKUP($B5,$E$13:$Q$13,F$27:R$27)</f>
        <v>0</v>
      </c>
      <c r="L5" s="64" t="str">
        <f t="shared" si="2"/>
        <v>Kern CA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0.17968021843623183</v>
      </c>
      <c r="S5" s="9">
        <f>LOOKUP($M5,$E$13:$Q$13,E$24:Q$24)</f>
        <v>0.30751569911773485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Kern CA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>
        <f>LOOKUP($X5,$E$13:$Q$13,E$21:Q$21)</f>
        <v>0</v>
      </c>
      <c r="AB5" s="8">
        <f>LOOKUP($X5,$E$13:$Q$13,E$22:Q$22)</f>
        <v>0</v>
      </c>
      <c r="AC5" s="8">
        <f>LOOKUP($X5,$E$13:$Q$13,$E$23:$Q$23)</f>
        <v>-1.9689871506118745E-2</v>
      </c>
      <c r="AD5" s="8">
        <f>LOOKUP($X5,$E$13:$Q$13,$E$24:$Q$24)</f>
        <v>8.3147561077548129E-2</v>
      </c>
      <c r="AE5" s="8">
        <f>LOOKUP($X5,$E$13:$Q$13,$E$25:$Q$25)</f>
        <v>0.17993408246697198</v>
      </c>
      <c r="AF5" s="8">
        <f>LOOKUP($X5,$E$13:$Q$13,$E$26:$Q$26)</f>
        <v>0.10667871584157133</v>
      </c>
      <c r="AG5" s="8">
        <f>LOOKUP($X5,$E$13:$Q$13,$E$27:$Q$27)</f>
        <v>0</v>
      </c>
    </row>
    <row r="6" spans="1:33" s="8" customFormat="1">
      <c r="A6" s="43" t="str">
        <f t="shared" si="1"/>
        <v>Kern CA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>
        <f>LOOKUP($B6,$E$13:$Q$13,$E$40:$Q$40)</f>
        <v>-5.0288751134043533E-2</v>
      </c>
      <c r="H6" s="9">
        <f>LOOKUP($B6,$E$13:$Q$13,$E$41:$Q$41)</f>
        <v>-0.29910528267874364</v>
      </c>
      <c r="I6" s="9">
        <f>LOOKUP($B6,$E$13:$Q$13,$E$42:$Q$42)</f>
        <v>-0.37607737241673433</v>
      </c>
      <c r="J6" s="9">
        <f>LOOKUP($B6,$E$13:$Q$13,$E$43:$Q$43)</f>
        <v>-0.44741799434515239</v>
      </c>
      <c r="K6" s="9">
        <f>LOOKUP($B6,$E$13:$Q$13,$E$44:$Q$44)</f>
        <v>0</v>
      </c>
      <c r="L6" s="64" t="str">
        <f t="shared" si="2"/>
        <v>Kern CA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-5.1843467059650969E-2</v>
      </c>
      <c r="S6" s="9">
        <f>LOOKUP($M6,$E$13:$Q$13,$E$41:$Q$41)</f>
        <v>2.2161671201295623E-2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Kern CA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0</v>
      </c>
      <c r="AC6" s="8">
        <f>LOOKUP($X6,$E$13:$Q$13,$E$40:$Q$40)</f>
        <v>5.447046291350334E-2</v>
      </c>
      <c r="AD6" s="8">
        <f>LOOKUP($X6,$E$13:$Q$13,$E$41:$Q$41)</f>
        <v>0.1069319123826083</v>
      </c>
      <c r="AE6" s="8">
        <f>LOOKUP($X6,$E$13:$Q$13,$E$42:$Q$42)</f>
        <v>0.15617235843291369</v>
      </c>
      <c r="AF6" s="8">
        <f>LOOKUP($X6,$E$13:$Q$13,$E$43:$Q$43)</f>
        <v>0.11373732016611961</v>
      </c>
      <c r="AG6" s="8">
        <f>LOOKUP($X6,$E$13:$Q$13,$E$44:$Q$44)</f>
        <v>0</v>
      </c>
    </row>
    <row r="7" spans="1:33" s="8" customFormat="1">
      <c r="A7" s="43" t="str">
        <f t="shared" si="1"/>
        <v>Kern CA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>
        <f>LOOKUP($B7,$E$13:$Q$13,$E$55:$Q$55)</f>
        <v>-6.7627540905494901E-2</v>
      </c>
      <c r="H7" s="9">
        <f>LOOKUP($B7,$E$13:$Q$13,$E$56:$Q$56)</f>
        <v>-0.27890659847517885</v>
      </c>
      <c r="I7" s="9">
        <f>LOOKUP($B7,$E$13:$Q$13,$E$57:$Q$57)</f>
        <v>-0.36805360232098233</v>
      </c>
      <c r="J7" s="9">
        <f>LOOKUP($B7,$E$13:$Q$13,$E$58:$Q$58)</f>
        <v>-0.29933849881393504</v>
      </c>
      <c r="K7" s="9">
        <f>LOOKUP($B7,$E$13:$Q$13,$E$59:$Q$59)</f>
        <v>0</v>
      </c>
      <c r="L7" s="64" t="str">
        <f t="shared" si="2"/>
        <v>Kern CA</v>
      </c>
      <c r="M7" s="7">
        <f>M6</f>
        <v>2010</v>
      </c>
      <c r="N7" s="8" t="str">
        <f t="shared" si="4"/>
        <v>total</v>
      </c>
      <c r="O7" s="9">
        <f>LOOKUP($M7,$E$13:$Q$13,$E$52:$Q$52)</f>
        <v>0</v>
      </c>
      <c r="P7" s="9">
        <f>LOOKUP($M7,$E$13:$Q$13,$E$53:$Q$53)</f>
        <v>0</v>
      </c>
      <c r="Q7" s="9">
        <f>LOOKUP($M7,$E$13:$Q$13,$E$54:$Q$54)</f>
        <v>0</v>
      </c>
      <c r="R7" s="9">
        <f>LOOKUP($M7,$E$13:$Q$13,$E$55:$Q$55)</f>
        <v>5.02283707235361E-2</v>
      </c>
      <c r="S7" s="9">
        <f>LOOKUP($M7,$E$13:$Q$13,$E$56:$Q$56)</f>
        <v>0.1479656898522676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</v>
      </c>
      <c r="W7" s="64" t="str">
        <f t="shared" si="0"/>
        <v>Kern CA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2.1009860995930531E-2</v>
      </c>
      <c r="AD7" s="8">
        <f>LOOKUP($X7,$E$13:$Q$13,$E$56:$Q$56)</f>
        <v>9.6200586571923194E-2</v>
      </c>
      <c r="AE7" s="8">
        <f>LOOKUP($X7,$E$13:$Q$13,$E$57:$Q$57)</f>
        <v>0.16689347498398011</v>
      </c>
      <c r="AF7" s="8">
        <f>LOOKUP($X7,$E$13:$Q$13,$E$58:$Q$58)</f>
        <v>0.11055252938482452</v>
      </c>
      <c r="AG7" s="8">
        <f>LOOKUP($X7,$E$13:$Q$13,$E$59:$Q$59)</f>
        <v>0</v>
      </c>
    </row>
    <row r="8" spans="1:33" s="8" customFormat="1">
      <c r="A8" s="43" t="str">
        <f t="shared" si="1"/>
        <v>Kern CA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0</v>
      </c>
      <c r="G8" s="9">
        <f>LOOKUP($B8,$E$13:$Q$13,E$23:Q$23)</f>
        <v>-0.1508245072232918</v>
      </c>
      <c r="H8" s="9">
        <f>LOOKUP($B8,$E$13:$Q$13,E$24:Q$24)</f>
        <v>-0.24664961113912337</v>
      </c>
      <c r="I8" s="9">
        <f>LOOKUP($B8,$E$13:$Q$13,E$25:Q$25)</f>
        <v>-2.2651336696202232E-2</v>
      </c>
      <c r="J8" s="9">
        <f>LOOKUP($B8,$E$13:$Q$13,E$26:Q$26)</f>
        <v>0.13671471558517642</v>
      </c>
      <c r="K8" s="9">
        <f>LOOKUP($B8,$E$13:$Q$13,E$27:Q$27)</f>
        <v>0</v>
      </c>
      <c r="L8" s="64" t="str">
        <f t="shared" si="2"/>
        <v>Kern CA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0.15583615506359166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Kern CA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>
        <f>LOOKUP($X8,$E$13:$Q$13,$E$23:$Q$23)</f>
        <v>0.10085167604123818</v>
      </c>
      <c r="AD8" s="8">
        <f>LOOKUP($X8,$E$13:$Q$13,$E$24:$Q$24)</f>
        <v>0.19576928196632859</v>
      </c>
      <c r="AE8" s="8">
        <f>LOOKUP($X8,$E$13:$Q$13,$E$25:$Q$25)</f>
        <v>0.12392845205085652</v>
      </c>
      <c r="AF8" s="8">
        <f>LOOKUP($X8,$E$13:$Q$13,$E$26:$Q$26)</f>
        <v>-8.2046074609194962E-3</v>
      </c>
      <c r="AG8" s="8">
        <f>LOOKUP($X8,$E$13:$Q$13,$E$27:$Q$27)</f>
        <v>0</v>
      </c>
    </row>
    <row r="9" spans="1:33" s="8" customFormat="1">
      <c r="A9" s="43" t="str">
        <f t="shared" si="1"/>
        <v>Kern CA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>
        <f>LOOKUP($B9,$E$13:$Q$13,$E$40:$Q$40)</f>
        <v>-0.23690297670620755</v>
      </c>
      <c r="H9" s="9">
        <f>LOOKUP($B9,$E$13:$Q$13,$E$41:$Q$41)</f>
        <v>-0.31018957494395927</v>
      </c>
      <c r="I9" s="9">
        <f>LOOKUP($B9,$E$13:$Q$13,$E$42:$Q$42)</f>
        <v>-0.37811434501446456</v>
      </c>
      <c r="J9" s="9">
        <f>LOOKUP($B9,$E$13:$Q$13,$E$43:$Q$43)</f>
        <v>-0.28115358437268601</v>
      </c>
      <c r="K9" s="9">
        <f>LOOKUP($B9,$E$13:$Q$13,$E$44:$Q$44)</f>
        <v>0</v>
      </c>
      <c r="L9" s="64" t="str">
        <f t="shared" si="2"/>
        <v>Kern CA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7.0357558494727718E-2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Kern CA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>
        <f>LOOKUP($X9,$E$13:$Q$13,$E$40:$Q$40)</f>
        <v>5.5483670696059716E-2</v>
      </c>
      <c r="AD9" s="8">
        <f>LOOKUP($X9,$E$13:$Q$13,$E$41:$Q$41)</f>
        <v>0.10756078105480348</v>
      </c>
      <c r="AE9" s="8">
        <f>LOOKUP($X9,$E$13:$Q$13,$E$42:$Q$42)</f>
        <v>6.2681127271008302E-2</v>
      </c>
      <c r="AF9" s="8">
        <f>LOOKUP($X9,$E$13:$Q$13,$E$43:$Q$43)</f>
        <v>-0.15937250380139673</v>
      </c>
      <c r="AG9" s="8">
        <f>LOOKUP($X9,$E$13:$Q$13,$E$44:$Q$44)</f>
        <v>0</v>
      </c>
    </row>
    <row r="10" spans="1:33" s="8" customFormat="1">
      <c r="A10" s="43" t="str">
        <f t="shared" si="1"/>
        <v>Kern CA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0</v>
      </c>
      <c r="G10" s="9">
        <f>LOOKUP($B10,$E$13:$Q$13,$E$55:$Q$55)</f>
        <v>-0.19789584801314722</v>
      </c>
      <c r="H10" s="9">
        <f>LOOKUP($B10,$E$13:$Q$13,$E$56:$Q$56)</f>
        <v>-0.28139594559417686</v>
      </c>
      <c r="I10" s="9">
        <f>LOOKUP($B10,$E$13:$Q$13,$E$57:$Q$57)</f>
        <v>-0.21703351499523643</v>
      </c>
      <c r="J10" s="9">
        <f>LOOKUP($B10,$E$13:$Q$13,$E$58:$Q$58)</f>
        <v>-9.1793310530435684E-2</v>
      </c>
      <c r="K10" s="9">
        <f>LOOKUP($B10,$E$13:$Q$13,$E$59:$Q$59)</f>
        <v>0</v>
      </c>
      <c r="L10" s="64" t="str">
        <f t="shared" si="2"/>
        <v>Kern CA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0.10290612618444689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Kern CA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7.6804374814729473E-2</v>
      </c>
      <c r="AD10" s="8">
        <f>LOOKUP($X10,$E$13:$Q$13,$E$56:$Q$56)</f>
        <v>0.14901438551409471</v>
      </c>
      <c r="AE10" s="8">
        <f>LOOKUP($X10,$E$13:$Q$13,$E$57:$Q$57)</f>
        <v>9.1464321060461443E-2</v>
      </c>
      <c r="AF10" s="8">
        <f>LOOKUP($X10,$E$13:$Q$13,$E$58:$Q$58)</f>
        <v>-8.8331117573479001E-2</v>
      </c>
      <c r="AG10" s="8">
        <f>LOOKUP($X10,$E$13:$Q$13,$E$59:$Q$59)</f>
        <v>0</v>
      </c>
    </row>
    <row r="11" spans="1:33">
      <c r="A11" s="3" t="s">
        <v>184</v>
      </c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2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33" t="s">
        <v>28</v>
      </c>
      <c r="E14">
        <v>663510</v>
      </c>
      <c r="F14">
        <v>674235</v>
      </c>
      <c r="G14">
        <v>689617</v>
      </c>
      <c r="H14">
        <v>707673</v>
      </c>
      <c r="I14">
        <v>727068</v>
      </c>
      <c r="J14">
        <v>748766</v>
      </c>
      <c r="K14">
        <v>770221</v>
      </c>
      <c r="L14" s="62">
        <v>787179</v>
      </c>
      <c r="M14">
        <v>800458</v>
      </c>
      <c r="N14">
        <v>780953</v>
      </c>
      <c r="O14">
        <v>839631</v>
      </c>
      <c r="P14">
        <v>841553</v>
      </c>
    </row>
    <row r="15" spans="1:33">
      <c r="A15" s="3"/>
      <c r="D15" s="33" t="s">
        <v>37</v>
      </c>
      <c r="E15">
        <v>8250</v>
      </c>
      <c r="F15">
        <v>7865</v>
      </c>
      <c r="G15">
        <v>7678</v>
      </c>
      <c r="H15">
        <v>11084</v>
      </c>
      <c r="I15">
        <v>11612</v>
      </c>
      <c r="J15" s="7">
        <f>AVERAGE(K15,I15)</f>
        <v>10752.5</v>
      </c>
      <c r="K15" s="7">
        <v>9893</v>
      </c>
      <c r="L15" s="64">
        <v>11014</v>
      </c>
      <c r="M15" s="7">
        <v>12889</v>
      </c>
      <c r="N15" s="7">
        <v>13622</v>
      </c>
      <c r="O15" s="7">
        <v>12014</v>
      </c>
      <c r="P15" s="7">
        <v>10165</v>
      </c>
    </row>
    <row r="16" spans="1:33">
      <c r="A16" s="3"/>
      <c r="D16" s="33" t="s">
        <v>38</v>
      </c>
      <c r="E16">
        <v>7517</v>
      </c>
      <c r="F16">
        <v>6931</v>
      </c>
      <c r="G16">
        <v>6901</v>
      </c>
      <c r="H16">
        <v>10265</v>
      </c>
      <c r="I16">
        <v>10815</v>
      </c>
      <c r="J16" s="7">
        <f>AVERAGE(K16,I16)</f>
        <v>9599</v>
      </c>
      <c r="K16" s="7">
        <v>8383</v>
      </c>
      <c r="L16" s="64">
        <v>9647</v>
      </c>
      <c r="M16" s="7">
        <v>10088</v>
      </c>
      <c r="N16" s="7">
        <v>11053</v>
      </c>
      <c r="O16" s="7">
        <v>9701</v>
      </c>
      <c r="P16" s="7">
        <v>8550</v>
      </c>
    </row>
    <row r="17" spans="1:23">
      <c r="A17" s="3"/>
      <c r="D17" s="33" t="s">
        <v>56</v>
      </c>
      <c r="M17" s="7"/>
      <c r="N17" s="7"/>
      <c r="O17" s="7"/>
    </row>
    <row r="18" spans="1:23">
      <c r="A18" s="43"/>
      <c r="B18" s="7"/>
      <c r="D18" s="33" t="s">
        <v>121</v>
      </c>
      <c r="E18" s="8">
        <f t="shared" ref="E18:Q20" si="6">E15/E$14*1000</f>
        <v>12.433874395261563</v>
      </c>
      <c r="F18" s="8">
        <f t="shared" si="6"/>
        <v>11.665072267087885</v>
      </c>
      <c r="G18" s="8">
        <f t="shared" si="6"/>
        <v>11.133716251194503</v>
      </c>
      <c r="H18" s="8">
        <f t="shared" si="6"/>
        <v>15.662601229663984</v>
      </c>
      <c r="I18" s="8">
        <f t="shared" si="6"/>
        <v>15.970995835327646</v>
      </c>
      <c r="J18" s="8">
        <f t="shared" si="6"/>
        <v>14.360294137287218</v>
      </c>
      <c r="K18" s="8">
        <f t="shared" si="6"/>
        <v>12.844365448358328</v>
      </c>
      <c r="L18" s="64">
        <f t="shared" si="6"/>
        <v>13.991735043744814</v>
      </c>
      <c r="M18" s="7">
        <f t="shared" si="6"/>
        <v>16.102031586916489</v>
      </c>
      <c r="N18" s="8">
        <f t="shared" si="6"/>
        <v>17.442791051446118</v>
      </c>
      <c r="O18" s="8">
        <f t="shared" si="6"/>
        <v>14.30866654518473</v>
      </c>
      <c r="P18" s="8">
        <f t="shared" si="6"/>
        <v>12.078858966696096</v>
      </c>
      <c r="Q18" s="8" t="e">
        <f t="shared" si="6"/>
        <v>#DIV/0!</v>
      </c>
    </row>
    <row r="19" spans="1:23">
      <c r="A19" s="43"/>
      <c r="B19" s="7"/>
      <c r="D19" s="33" t="s">
        <v>43</v>
      </c>
      <c r="E19" s="8">
        <f t="shared" si="6"/>
        <v>11.329143494446203</v>
      </c>
      <c r="F19" s="8">
        <f t="shared" si="6"/>
        <v>10.279798586546233</v>
      </c>
      <c r="G19" s="8">
        <f t="shared" si="6"/>
        <v>10.007003887665183</v>
      </c>
      <c r="H19" s="8">
        <f t="shared" si="6"/>
        <v>14.505287046418331</v>
      </c>
      <c r="I19" s="8">
        <f t="shared" si="6"/>
        <v>14.874812259651092</v>
      </c>
      <c r="J19" s="8">
        <f t="shared" si="6"/>
        <v>12.819759444205534</v>
      </c>
      <c r="K19" s="8">
        <f t="shared" si="6"/>
        <v>10.883889169472138</v>
      </c>
      <c r="L19" s="64">
        <f t="shared" si="6"/>
        <v>12.255154164427658</v>
      </c>
      <c r="M19" s="7">
        <f t="shared" si="6"/>
        <v>12.602784905641521</v>
      </c>
      <c r="N19" s="8">
        <f t="shared" si="6"/>
        <v>14.153220488300834</v>
      </c>
      <c r="O19" s="8">
        <f t="shared" si="6"/>
        <v>11.553884980425925</v>
      </c>
      <c r="P19" s="8">
        <f t="shared" si="6"/>
        <v>10.159787915912604</v>
      </c>
      <c r="Q19" s="8" t="e">
        <f t="shared" si="6"/>
        <v>#DIV/0!</v>
      </c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0</v>
      </c>
      <c r="N20" s="8">
        <f t="shared" si="6"/>
        <v>0</v>
      </c>
      <c r="O20" s="8">
        <f t="shared" si="6"/>
        <v>0</v>
      </c>
      <c r="P20" s="8">
        <f t="shared" si="6"/>
        <v>0</v>
      </c>
      <c r="Q20" s="8" t="e">
        <f t="shared" si="6"/>
        <v>#DIV/0!</v>
      </c>
    </row>
    <row r="21" spans="1:23">
      <c r="A21" s="7"/>
      <c r="B21" s="7"/>
      <c r="D21" s="33" t="s">
        <v>203</v>
      </c>
      <c r="E21" s="8">
        <f>E17/E15</f>
        <v>0</v>
      </c>
      <c r="F21" s="8">
        <f t="shared" ref="F21:Q21" si="7">F17/F15</f>
        <v>0</v>
      </c>
      <c r="G21" s="8">
        <f t="shared" si="7"/>
        <v>0</v>
      </c>
      <c r="H21" s="8">
        <f t="shared" si="7"/>
        <v>0</v>
      </c>
      <c r="I21" s="8">
        <f t="shared" si="7"/>
        <v>0</v>
      </c>
      <c r="J21" s="8">
        <f t="shared" si="7"/>
        <v>0</v>
      </c>
      <c r="K21" s="8">
        <f t="shared" si="7"/>
        <v>0</v>
      </c>
      <c r="L21" s="7">
        <f t="shared" si="7"/>
        <v>0</v>
      </c>
      <c r="M21" s="7">
        <f t="shared" si="7"/>
        <v>0</v>
      </c>
      <c r="N21" s="8">
        <f t="shared" si="7"/>
        <v>0</v>
      </c>
      <c r="O21" s="8">
        <f t="shared" si="7"/>
        <v>0</v>
      </c>
      <c r="P21" s="8">
        <f>P17/P15</f>
        <v>0</v>
      </c>
      <c r="Q21" s="8" t="e">
        <f t="shared" si="7"/>
        <v>#DIV/0!</v>
      </c>
    </row>
    <row r="22" spans="1:23">
      <c r="A22" s="43"/>
      <c r="B22" s="7"/>
      <c r="D22" s="33" t="s">
        <v>204</v>
      </c>
      <c r="E22" s="130">
        <f>SUM(E17:F17)/SUM(E15:F15)</f>
        <v>0</v>
      </c>
      <c r="F22" s="130">
        <f t="shared" ref="F22:Q22" si="8">SUM(F17:G17)/SUM(F15:G15)</f>
        <v>0</v>
      </c>
      <c r="G22" s="130">
        <f t="shared" si="8"/>
        <v>0</v>
      </c>
      <c r="H22" s="130">
        <f t="shared" si="8"/>
        <v>0</v>
      </c>
      <c r="I22" s="130">
        <f t="shared" si="8"/>
        <v>0</v>
      </c>
      <c r="J22" s="130">
        <f t="shared" si="8"/>
        <v>0</v>
      </c>
      <c r="K22" s="130">
        <f t="shared" si="8"/>
        <v>0</v>
      </c>
      <c r="L22" s="130">
        <f t="shared" si="8"/>
        <v>0</v>
      </c>
      <c r="M22" s="130">
        <f t="shared" si="8"/>
        <v>0</v>
      </c>
      <c r="N22" s="130">
        <f t="shared" si="8"/>
        <v>0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</row>
    <row r="23" spans="1:23">
      <c r="A23" s="43"/>
      <c r="B23" s="7"/>
      <c r="D23" s="49" t="s">
        <v>209</v>
      </c>
      <c r="E23" s="130"/>
      <c r="F23" s="130">
        <f>(E18-F18)/E18</f>
        <v>6.1831260613880924E-2</v>
      </c>
      <c r="G23" s="130">
        <f t="shared" ref="G23:Q23" si="9">(F18-G18)/F18</f>
        <v>4.5551026494071716E-2</v>
      </c>
      <c r="H23" s="130">
        <f t="shared" si="9"/>
        <v>-0.40677208546459864</v>
      </c>
      <c r="I23" s="130">
        <f t="shared" si="9"/>
        <v>-1.9689871506118745E-2</v>
      </c>
      <c r="J23" s="130">
        <f t="shared" si="9"/>
        <v>0.10085167604123818</v>
      </c>
      <c r="K23" s="130">
        <f t="shared" si="9"/>
        <v>0.10556390241288341</v>
      </c>
      <c r="L23" s="130">
        <f>(K18-L18)/K18</f>
        <v>-8.9328632076031006E-2</v>
      </c>
      <c r="M23" s="130">
        <f t="shared" si="9"/>
        <v>-0.1508245072232918</v>
      </c>
      <c r="N23" s="130">
        <f t="shared" si="9"/>
        <v>-8.3266478350411829E-2</v>
      </c>
      <c r="O23" s="130">
        <f t="shared" si="9"/>
        <v>0.17968021843623183</v>
      </c>
      <c r="P23" s="130">
        <f t="shared" si="9"/>
        <v>0.15583615506359166</v>
      </c>
      <c r="Q23" s="130" t="e">
        <f t="shared" si="9"/>
        <v>#DIV/0!</v>
      </c>
    </row>
    <row r="24" spans="1:23" s="9" customFormat="1">
      <c r="A24" s="43"/>
      <c r="B24" s="7"/>
      <c r="D24" s="49" t="s">
        <v>210</v>
      </c>
      <c r="E24" s="130"/>
      <c r="F24" s="130">
        <f>(E18-G18)/E18</f>
        <v>0.10456580971756789</v>
      </c>
      <c r="G24" s="130">
        <f t="shared" ref="G24:P24" si="10">(F18-H18)/F18</f>
        <v>-0.3426921729284802</v>
      </c>
      <c r="H24" s="130">
        <f t="shared" si="10"/>
        <v>-0.43447124706579127</v>
      </c>
      <c r="I24" s="130">
        <f t="shared" si="10"/>
        <v>8.3147561077548129E-2</v>
      </c>
      <c r="J24" s="130">
        <f t="shared" si="10"/>
        <v>0.19576928196632859</v>
      </c>
      <c r="K24" s="130">
        <f t="shared" si="10"/>
        <v>2.5665149336002908E-2</v>
      </c>
      <c r="L24" s="130">
        <f t="shared" si="10"/>
        <v>-0.25362608621312094</v>
      </c>
      <c r="M24" s="130">
        <f t="shared" si="10"/>
        <v>-0.24664961113912337</v>
      </c>
      <c r="N24" s="130">
        <f t="shared" si="10"/>
        <v>0.11137507910423776</v>
      </c>
      <c r="O24" s="130">
        <f t="shared" si="10"/>
        <v>0.30751569911773485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-0.25967182325992128</v>
      </c>
      <c r="G25" s="130">
        <f t="shared" ref="G25:O25" si="11">(F18-I18)/F18</f>
        <v>-0.36912960928571331</v>
      </c>
      <c r="H25" s="130">
        <f t="shared" si="11"/>
        <v>-0.28980241756624114</v>
      </c>
      <c r="I25" s="130">
        <f t="shared" si="11"/>
        <v>0.17993408246697198</v>
      </c>
      <c r="J25" s="130">
        <f t="shared" si="11"/>
        <v>0.12392845205085652</v>
      </c>
      <c r="K25" s="130">
        <f t="shared" si="11"/>
        <v>-0.12128842438587406</v>
      </c>
      <c r="L25" s="130">
        <f t="shared" si="11"/>
        <v>-0.35801111558029725</v>
      </c>
      <c r="M25" s="130">
        <f t="shared" si="11"/>
        <v>-2.2651336696202232E-2</v>
      </c>
      <c r="N25" s="130">
        <f t="shared" si="11"/>
        <v>0.24985497007032165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-0.28447459959978744</v>
      </c>
      <c r="G26" s="130">
        <f t="shared" ref="G26:N26" si="12">(F18-J18)/F18</f>
        <v>-0.23105059347156356</v>
      </c>
      <c r="H26" s="130">
        <f t="shared" si="12"/>
        <v>-0.15364584102637738</v>
      </c>
      <c r="I26" s="130">
        <f t="shared" si="12"/>
        <v>0.10667871584157133</v>
      </c>
      <c r="J26" s="130">
        <f t="shared" si="12"/>
        <v>-8.2046074609194962E-3</v>
      </c>
      <c r="K26" s="130">
        <f t="shared" si="12"/>
        <v>-0.21465416269956783</v>
      </c>
      <c r="L26" s="130">
        <f t="shared" si="12"/>
        <v>-0.1140033816939986</v>
      </c>
      <c r="M26" s="130">
        <f t="shared" si="12"/>
        <v>0.13671471558517642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>
        <f>SUM(E17:G17)/SUM(E15:G15)</f>
        <v>0</v>
      </c>
      <c r="F27" s="130">
        <f t="shared" ref="F27:O27" si="13">SUM(F17:H17)/SUM(F15:H15)</f>
        <v>0</v>
      </c>
      <c r="G27" s="130">
        <f t="shared" si="13"/>
        <v>0</v>
      </c>
      <c r="H27" s="130">
        <f t="shared" si="13"/>
        <v>0</v>
      </c>
      <c r="I27" s="130">
        <f t="shared" si="13"/>
        <v>0</v>
      </c>
      <c r="J27" s="130">
        <f t="shared" si="13"/>
        <v>0</v>
      </c>
      <c r="K27" s="130">
        <f t="shared" si="13"/>
        <v>0</v>
      </c>
      <c r="L27" s="130">
        <f t="shared" si="13"/>
        <v>0</v>
      </c>
      <c r="M27" s="130">
        <f t="shared" si="13"/>
        <v>0</v>
      </c>
      <c r="N27" s="130">
        <f t="shared" si="13"/>
        <v>0</v>
      </c>
      <c r="O27" s="130">
        <f t="shared" si="13"/>
        <v>0</v>
      </c>
      <c r="P27" s="130"/>
      <c r="Q27" s="130"/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663510</v>
      </c>
      <c r="F31" s="7">
        <f t="shared" ref="F31:Q31" si="14">F14</f>
        <v>674235</v>
      </c>
      <c r="G31" s="7">
        <f t="shared" si="14"/>
        <v>689617</v>
      </c>
      <c r="H31" s="7">
        <f t="shared" si="14"/>
        <v>707673</v>
      </c>
      <c r="I31" s="7">
        <f t="shared" si="14"/>
        <v>727068</v>
      </c>
      <c r="J31" s="7">
        <f t="shared" si="14"/>
        <v>748766</v>
      </c>
      <c r="K31" s="7">
        <f t="shared" si="14"/>
        <v>770221</v>
      </c>
      <c r="L31" s="64">
        <f t="shared" si="14"/>
        <v>787179</v>
      </c>
      <c r="M31" s="7">
        <f t="shared" si="14"/>
        <v>800458</v>
      </c>
      <c r="N31" s="7">
        <f t="shared" si="14"/>
        <v>780953</v>
      </c>
      <c r="O31" s="7">
        <f t="shared" si="14"/>
        <v>839631</v>
      </c>
      <c r="P31" s="7">
        <f t="shared" si="14"/>
        <v>841553</v>
      </c>
      <c r="Q31" s="7">
        <f t="shared" si="14"/>
        <v>0</v>
      </c>
      <c r="W31" s="64"/>
    </row>
    <row r="32" spans="1:23">
      <c r="A32" s="3"/>
      <c r="D32" s="33" t="s">
        <v>40</v>
      </c>
      <c r="E32" s="7">
        <v>14172</v>
      </c>
      <c r="F32" s="7">
        <v>12785</v>
      </c>
      <c r="G32" s="7">
        <v>11135</v>
      </c>
      <c r="H32" s="7">
        <v>13482</v>
      </c>
      <c r="I32" s="7">
        <v>13097</v>
      </c>
      <c r="J32" s="7">
        <f>AVERAGE(K32,I32)</f>
        <v>12739.5</v>
      </c>
      <c r="K32" s="7">
        <v>12382</v>
      </c>
      <c r="L32" s="64">
        <v>13291</v>
      </c>
      <c r="M32" s="7">
        <v>16717</v>
      </c>
      <c r="N32" s="7">
        <v>17276</v>
      </c>
      <c r="O32" s="7">
        <v>19537</v>
      </c>
      <c r="P32" s="7">
        <v>18204</v>
      </c>
    </row>
    <row r="33" spans="1:23">
      <c r="A33" s="3"/>
      <c r="D33" s="33" t="s">
        <v>41</v>
      </c>
      <c r="E33" s="7">
        <v>11836</v>
      </c>
      <c r="F33" s="7">
        <v>10265</v>
      </c>
      <c r="G33" s="7">
        <v>8878</v>
      </c>
      <c r="H33" s="7">
        <v>10953</v>
      </c>
      <c r="I33" s="7">
        <v>10258</v>
      </c>
      <c r="J33" s="7">
        <f>AVERAGE(K33,I33)</f>
        <v>9091.5</v>
      </c>
      <c r="K33" s="7">
        <v>7925</v>
      </c>
      <c r="L33" s="64">
        <v>8993</v>
      </c>
      <c r="M33" s="7">
        <v>9551</v>
      </c>
      <c r="N33" s="7">
        <v>7770</v>
      </c>
      <c r="O33" s="7">
        <v>9555</v>
      </c>
      <c r="P33" s="7">
        <v>11129</v>
      </c>
    </row>
    <row r="34" spans="1:23">
      <c r="A34" s="3"/>
      <c r="D34" s="33" t="s">
        <v>42</v>
      </c>
      <c r="I34" s="7"/>
      <c r="J34" s="7"/>
      <c r="M34" s="7"/>
      <c r="N34" s="7"/>
      <c r="O34" s="7"/>
    </row>
    <row r="35" spans="1:23">
      <c r="A35" s="43"/>
      <c r="B35" s="7"/>
      <c r="D35" s="33" t="s">
        <v>122</v>
      </c>
      <c r="E35" s="8">
        <f t="shared" ref="E35:Q37" si="15">E32/E$14*1000</f>
        <v>21.359135506623865</v>
      </c>
      <c r="F35" s="8">
        <f t="shared" si="15"/>
        <v>18.962231269512856</v>
      </c>
      <c r="G35" s="8">
        <f t="shared" si="15"/>
        <v>16.14664371672972</v>
      </c>
      <c r="H35" s="8">
        <f t="shared" si="15"/>
        <v>19.051171939582265</v>
      </c>
      <c r="I35" s="8">
        <f t="shared" si="15"/>
        <v>18.013445784988473</v>
      </c>
      <c r="J35" s="8">
        <f t="shared" si="15"/>
        <v>17.013993690952848</v>
      </c>
      <c r="K35" s="8">
        <f t="shared" si="15"/>
        <v>16.075905486866755</v>
      </c>
      <c r="L35" s="64">
        <f t="shared" si="15"/>
        <v>16.884342697150203</v>
      </c>
      <c r="M35" s="7">
        <f t="shared" si="15"/>
        <v>20.884293741832803</v>
      </c>
      <c r="N35" s="8">
        <f t="shared" si="15"/>
        <v>22.121689781587367</v>
      </c>
      <c r="O35" s="8">
        <f t="shared" si="15"/>
        <v>23.268554877082909</v>
      </c>
      <c r="P35" s="8">
        <f t="shared" si="15"/>
        <v>21.631436166230767</v>
      </c>
      <c r="Q35" s="8" t="e">
        <f t="shared" si="15"/>
        <v>#DIV/0!</v>
      </c>
    </row>
    <row r="36" spans="1:23">
      <c r="A36" s="43"/>
      <c r="B36" s="7"/>
      <c r="D36" s="33" t="s">
        <v>45</v>
      </c>
      <c r="E36" s="8">
        <f t="shared" si="15"/>
        <v>17.838465132401925</v>
      </c>
      <c r="F36" s="8">
        <f t="shared" si="15"/>
        <v>15.224662024368358</v>
      </c>
      <c r="G36" s="8">
        <f t="shared" si="15"/>
        <v>12.873812565525501</v>
      </c>
      <c r="H36" s="8">
        <f t="shared" si="15"/>
        <v>15.477487483625911</v>
      </c>
      <c r="I36" s="8">
        <f t="shared" si="15"/>
        <v>14.108721605131844</v>
      </c>
      <c r="J36" s="8">
        <f t="shared" si="15"/>
        <v>12.141977600478654</v>
      </c>
      <c r="K36" s="8">
        <f t="shared" si="15"/>
        <v>10.289254642498712</v>
      </c>
      <c r="L36" s="64">
        <f t="shared" si="15"/>
        <v>11.424339317995019</v>
      </c>
      <c r="M36" s="7">
        <f t="shared" si="15"/>
        <v>11.931918976386019</v>
      </c>
      <c r="N36" s="8">
        <f t="shared" si="15"/>
        <v>9.949382357196912</v>
      </c>
      <c r="O36" s="8">
        <f t="shared" si="15"/>
        <v>11.379999071020485</v>
      </c>
      <c r="P36" s="8">
        <f t="shared" si="15"/>
        <v>13.224360200724139</v>
      </c>
      <c r="Q36" s="8" t="e">
        <f t="shared" si="15"/>
        <v>#DIV/0!</v>
      </c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>
        <f t="shared" si="15"/>
        <v>0</v>
      </c>
      <c r="Q37" s="8" t="e">
        <f t="shared" si="15"/>
        <v>#DIV/0!</v>
      </c>
    </row>
    <row r="38" spans="1:23">
      <c r="A38" s="43"/>
      <c r="B38" s="7"/>
      <c r="D38" s="33" t="s">
        <v>214</v>
      </c>
      <c r="E38" s="8">
        <f>E34/E32</f>
        <v>0</v>
      </c>
      <c r="F38" s="8">
        <f t="shared" ref="F38:O38" si="16">F34/F32</f>
        <v>0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0</v>
      </c>
      <c r="K38" s="8">
        <f t="shared" si="16"/>
        <v>0</v>
      </c>
      <c r="L38" s="7">
        <f t="shared" si="16"/>
        <v>0</v>
      </c>
      <c r="M38" s="7">
        <f t="shared" si="16"/>
        <v>0</v>
      </c>
      <c r="N38" s="8">
        <f t="shared" si="16"/>
        <v>0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</row>
    <row r="39" spans="1:23">
      <c r="A39" s="43"/>
      <c r="B39" s="7"/>
      <c r="D39" s="33" t="s">
        <v>215</v>
      </c>
      <c r="E39" s="130">
        <f>SUM(E34:F34)/SUM(E32:F32)</f>
        <v>0</v>
      </c>
      <c r="F39" s="130">
        <f t="shared" ref="F39:Q39" si="18">SUM(F34:G34)/SUM(F32:G32)</f>
        <v>0</v>
      </c>
      <c r="G39" s="130">
        <f t="shared" si="18"/>
        <v>0</v>
      </c>
      <c r="H39" s="130">
        <f t="shared" si="18"/>
        <v>0</v>
      </c>
      <c r="I39" s="130">
        <f t="shared" si="18"/>
        <v>0</v>
      </c>
      <c r="J39" s="130">
        <f t="shared" si="18"/>
        <v>0</v>
      </c>
      <c r="K39" s="130">
        <f t="shared" si="18"/>
        <v>0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</row>
    <row r="40" spans="1:23">
      <c r="A40" s="43"/>
      <c r="B40" s="7"/>
      <c r="D40" s="49" t="s">
        <v>208</v>
      </c>
      <c r="E40" s="130"/>
      <c r="F40" s="130">
        <f>(E35-F35)/E35</f>
        <v>0.11221915963629167</v>
      </c>
      <c r="G40" s="130">
        <f t="shared" ref="G40:K40" si="19">(F35-G35)/F35</f>
        <v>0.14848397916705025</v>
      </c>
      <c r="H40" s="130">
        <f t="shared" si="19"/>
        <v>-0.17988433223699177</v>
      </c>
      <c r="I40" s="130">
        <f t="shared" si="19"/>
        <v>5.447046291350334E-2</v>
      </c>
      <c r="J40" s="130">
        <f t="shared" si="19"/>
        <v>5.5483670696059716E-2</v>
      </c>
      <c r="K40" s="130">
        <f t="shared" si="19"/>
        <v>5.5136273183463022E-2</v>
      </c>
      <c r="L40" s="130">
        <f>(K35-L35)/K35</f>
        <v>-5.0288751134043533E-2</v>
      </c>
      <c r="M40" s="130">
        <f t="shared" ref="M40:Q40" si="20">(L35-M35)/L35</f>
        <v>-0.23690297670620755</v>
      </c>
      <c r="N40" s="130">
        <f t="shared" si="20"/>
        <v>-5.9250078314880605E-2</v>
      </c>
      <c r="O40" s="130">
        <f t="shared" si="20"/>
        <v>-5.1843467059650969E-2</v>
      </c>
      <c r="P40" s="130">
        <f t="shared" si="20"/>
        <v>7.0357558494727718E-2</v>
      </c>
      <c r="Q40" s="130" t="e">
        <f t="shared" si="20"/>
        <v>#DIV/0!</v>
      </c>
    </row>
    <row r="41" spans="1:23" s="9" customFormat="1">
      <c r="A41" s="43"/>
      <c r="B41" s="7"/>
      <c r="D41" s="49" t="s">
        <v>216</v>
      </c>
      <c r="E41" s="130"/>
      <c r="F41" s="130">
        <f>(E35-G35)/E35</f>
        <v>0.2440403914417629</v>
      </c>
      <c r="G41" s="130">
        <f t="shared" ref="G41:P41" si="21">(F35-H35)/F35</f>
        <v>-4.690411629585286E-3</v>
      </c>
      <c r="H41" s="130">
        <f t="shared" si="21"/>
        <v>-0.11561548647565305</v>
      </c>
      <c r="I41" s="130">
        <f t="shared" si="21"/>
        <v>0.1069319123826083</v>
      </c>
      <c r="J41" s="130">
        <f t="shared" si="21"/>
        <v>0.10756078105480348</v>
      </c>
      <c r="K41" s="130">
        <f t="shared" si="21"/>
        <v>7.6202563700012976E-3</v>
      </c>
      <c r="L41" s="130">
        <f t="shared" si="21"/>
        <v>-0.29910528267874364</v>
      </c>
      <c r="M41" s="130">
        <f t="shared" si="21"/>
        <v>-0.31018957494395927</v>
      </c>
      <c r="N41" s="130">
        <f t="shared" si="21"/>
        <v>-0.11416527485793083</v>
      </c>
      <c r="O41" s="130">
        <f t="shared" si="21"/>
        <v>2.2161671201295623E-2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0.10805510205812674</v>
      </c>
      <c r="G42" s="130">
        <f t="shared" ref="G42:O42" si="22">(F35-I35)/F35</f>
        <v>5.0035540176636445E-2</v>
      </c>
      <c r="H42" s="130">
        <f t="shared" si="22"/>
        <v>-5.3717044200613455E-2</v>
      </c>
      <c r="I42" s="130">
        <f t="shared" si="22"/>
        <v>0.15617235843291369</v>
      </c>
      <c r="J42" s="130">
        <f t="shared" si="22"/>
        <v>6.2681127271008302E-2</v>
      </c>
      <c r="K42" s="130">
        <f t="shared" si="22"/>
        <v>-0.22747745891888851</v>
      </c>
      <c r="L42" s="130">
        <f t="shared" si="22"/>
        <v>-0.37607737241673433</v>
      </c>
      <c r="M42" s="130">
        <f t="shared" si="22"/>
        <v>-0.37811434501446456</v>
      </c>
      <c r="N42" s="130">
        <f t="shared" si="22"/>
        <v>-3.5775326359319584E-2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0.15663975354235807</v>
      </c>
      <c r="G43" s="130">
        <f t="shared" ref="G43:N43" si="23">(F35-J35)/F35</f>
        <v>0.10274305543843619</v>
      </c>
      <c r="H43" s="130">
        <f t="shared" si="23"/>
        <v>4.3809866065027464E-3</v>
      </c>
      <c r="I43" s="130">
        <f t="shared" si="23"/>
        <v>0.11373732016611961</v>
      </c>
      <c r="J43" s="130">
        <f t="shared" si="23"/>
        <v>-0.15937250380139673</v>
      </c>
      <c r="K43" s="130">
        <f t="shared" si="23"/>
        <v>-0.30020559448958328</v>
      </c>
      <c r="L43" s="130">
        <f t="shared" si="23"/>
        <v>-0.44741799434515239</v>
      </c>
      <c r="M43" s="130">
        <f t="shared" si="23"/>
        <v>-0.28115358437268601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>
        <f>SUM(E34:G34)/SUM(E32:G32)</f>
        <v>0</v>
      </c>
      <c r="F44" s="130">
        <f t="shared" ref="F44:O44" si="24">SUM(F34:H34)/SUM(F32:H32)</f>
        <v>0</v>
      </c>
      <c r="G44" s="130">
        <f t="shared" si="24"/>
        <v>0</v>
      </c>
      <c r="H44" s="130">
        <f t="shared" si="24"/>
        <v>0</v>
      </c>
      <c r="I44" s="130">
        <f t="shared" si="24"/>
        <v>0</v>
      </c>
      <c r="J44" s="130">
        <f t="shared" si="24"/>
        <v>0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</row>
    <row r="45" spans="1:23">
      <c r="A45" s="43"/>
      <c r="B45" s="7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663510</v>
      </c>
      <c r="F46" s="7">
        <f t="shared" ref="F46:Q46" si="25">F31</f>
        <v>674235</v>
      </c>
      <c r="G46" s="7">
        <f t="shared" si="25"/>
        <v>689617</v>
      </c>
      <c r="H46" s="7">
        <f t="shared" si="25"/>
        <v>707673</v>
      </c>
      <c r="I46" s="7">
        <f t="shared" si="25"/>
        <v>727068</v>
      </c>
      <c r="J46" s="7">
        <f t="shared" si="25"/>
        <v>748766</v>
      </c>
      <c r="K46" s="7">
        <f t="shared" si="25"/>
        <v>770221</v>
      </c>
      <c r="L46" s="64">
        <f t="shared" si="25"/>
        <v>787179</v>
      </c>
      <c r="M46" s="7">
        <f t="shared" si="25"/>
        <v>800458</v>
      </c>
      <c r="N46" s="7">
        <f t="shared" si="25"/>
        <v>780953</v>
      </c>
      <c r="O46" s="7">
        <f t="shared" si="25"/>
        <v>839631</v>
      </c>
      <c r="P46" s="7">
        <f t="shared" si="25"/>
        <v>841553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22422</v>
      </c>
      <c r="F47" s="7">
        <f t="shared" si="26"/>
        <v>20650</v>
      </c>
      <c r="G47" s="7">
        <f t="shared" si="26"/>
        <v>18813</v>
      </c>
      <c r="H47" s="7">
        <f t="shared" si="26"/>
        <v>24566</v>
      </c>
      <c r="I47" s="7">
        <f t="shared" si="26"/>
        <v>24709</v>
      </c>
      <c r="J47" s="7">
        <f t="shared" si="26"/>
        <v>23492</v>
      </c>
      <c r="K47" s="7">
        <f t="shared" si="26"/>
        <v>22275</v>
      </c>
      <c r="L47" s="64">
        <f t="shared" si="26"/>
        <v>24305</v>
      </c>
      <c r="M47" s="7">
        <f t="shared" si="26"/>
        <v>29606</v>
      </c>
      <c r="N47" s="7">
        <f t="shared" si="26"/>
        <v>30898</v>
      </c>
      <c r="O47" s="7">
        <f t="shared" si="26"/>
        <v>31551</v>
      </c>
      <c r="P47" s="7">
        <f t="shared" si="26"/>
        <v>28369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19353</v>
      </c>
      <c r="F48" s="7">
        <f t="shared" si="26"/>
        <v>17196</v>
      </c>
      <c r="G48" s="7">
        <f t="shared" si="26"/>
        <v>15779</v>
      </c>
      <c r="H48" s="7">
        <f t="shared" si="26"/>
        <v>21218</v>
      </c>
      <c r="I48" s="7">
        <f t="shared" si="26"/>
        <v>21073</v>
      </c>
      <c r="J48" s="7">
        <f t="shared" si="26"/>
        <v>18690.5</v>
      </c>
      <c r="K48" s="7">
        <f t="shared" si="26"/>
        <v>16308</v>
      </c>
      <c r="L48" s="64">
        <f t="shared" si="26"/>
        <v>18640</v>
      </c>
      <c r="M48" s="7">
        <f t="shared" si="26"/>
        <v>19639</v>
      </c>
      <c r="N48" s="7">
        <f t="shared" si="26"/>
        <v>18823</v>
      </c>
      <c r="O48" s="7">
        <f t="shared" si="26"/>
        <v>19256</v>
      </c>
      <c r="P48" s="7">
        <f t="shared" si="26"/>
        <v>19679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7">
        <f t="shared" si="26"/>
        <v>0</v>
      </c>
      <c r="H49" s="7">
        <f t="shared" si="26"/>
        <v>0</v>
      </c>
      <c r="I49" s="7">
        <f t="shared" si="26"/>
        <v>0</v>
      </c>
      <c r="J49" s="7">
        <f t="shared" si="26"/>
        <v>0</v>
      </c>
      <c r="K49" s="7">
        <f t="shared" si="26"/>
        <v>0</v>
      </c>
      <c r="L49" s="64">
        <f t="shared" si="26"/>
        <v>0</v>
      </c>
      <c r="M49" s="7">
        <f t="shared" si="26"/>
        <v>0</v>
      </c>
      <c r="N49" s="7">
        <f t="shared" si="26"/>
        <v>0</v>
      </c>
      <c r="O49" s="7">
        <f t="shared" si="26"/>
        <v>0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33.793009901885426</v>
      </c>
      <c r="F50" s="8">
        <f t="shared" si="27"/>
        <v>30.627303536600742</v>
      </c>
      <c r="G50" s="8">
        <f t="shared" si="27"/>
        <v>27.280359967924223</v>
      </c>
      <c r="H50" s="8">
        <f t="shared" si="27"/>
        <v>34.713773169246245</v>
      </c>
      <c r="I50" s="8">
        <f t="shared" si="27"/>
        <v>33.984441620316119</v>
      </c>
      <c r="J50" s="8">
        <f t="shared" si="27"/>
        <v>31.374287828240067</v>
      </c>
      <c r="K50" s="8">
        <f t="shared" si="27"/>
        <v>28.920270935225087</v>
      </c>
      <c r="L50" s="64">
        <f t="shared" si="27"/>
        <v>30.876077740895017</v>
      </c>
      <c r="M50" s="7">
        <f t="shared" si="27"/>
        <v>36.986325328749295</v>
      </c>
      <c r="N50" s="8">
        <f t="shared" si="27"/>
        <v>39.564480833033485</v>
      </c>
      <c r="O50" s="8">
        <f t="shared" si="27"/>
        <v>37.577221422267641</v>
      </c>
      <c r="P50" s="8">
        <f t="shared" si="27"/>
        <v>33.710295132926866</v>
      </c>
      <c r="Q50" s="8" t="e">
        <f t="shared" si="27"/>
        <v>#DIV/0!</v>
      </c>
      <c r="W50" s="64"/>
    </row>
    <row r="51" spans="1:23" s="7" customFormat="1">
      <c r="A51" s="43"/>
      <c r="D51" s="69" t="s">
        <v>124</v>
      </c>
      <c r="E51" s="8">
        <f t="shared" si="27"/>
        <v>29.167608626848125</v>
      </c>
      <c r="F51" s="8">
        <f t="shared" si="27"/>
        <v>25.504460610914592</v>
      </c>
      <c r="G51" s="8">
        <f t="shared" si="27"/>
        <v>22.880816453190686</v>
      </c>
      <c r="H51" s="8">
        <f t="shared" si="27"/>
        <v>29.982774530044246</v>
      </c>
      <c r="I51" s="8">
        <f t="shared" si="27"/>
        <v>28.983533864782935</v>
      </c>
      <c r="J51" s="8">
        <f t="shared" si="27"/>
        <v>24.961737044684188</v>
      </c>
      <c r="K51" s="8">
        <f t="shared" si="27"/>
        <v>21.173143811970849</v>
      </c>
      <c r="L51" s="64">
        <f t="shared" si="27"/>
        <v>23.679493482422679</v>
      </c>
      <c r="M51" s="7">
        <f t="shared" si="27"/>
        <v>24.534703882027539</v>
      </c>
      <c r="N51" s="8">
        <f t="shared" si="27"/>
        <v>24.102602845497746</v>
      </c>
      <c r="O51" s="8">
        <f t="shared" si="27"/>
        <v>22.933884051446409</v>
      </c>
      <c r="P51" s="8">
        <f t="shared" si="27"/>
        <v>23.384148116636741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0</v>
      </c>
      <c r="H52" s="8">
        <f t="shared" si="27"/>
        <v>0</v>
      </c>
      <c r="I52" s="8">
        <f t="shared" si="27"/>
        <v>0</v>
      </c>
      <c r="J52" s="8">
        <f t="shared" si="27"/>
        <v>0</v>
      </c>
      <c r="K52" s="8">
        <f t="shared" si="27"/>
        <v>0</v>
      </c>
      <c r="L52" s="7">
        <f t="shared" si="27"/>
        <v>0</v>
      </c>
      <c r="M52" s="7">
        <f t="shared" si="27"/>
        <v>0</v>
      </c>
      <c r="N52" s="8">
        <f t="shared" si="27"/>
        <v>0</v>
      </c>
      <c r="O52" s="8">
        <f t="shared" si="27"/>
        <v>0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>
        <f>E49/E47</f>
        <v>0</v>
      </c>
      <c r="F53" s="8">
        <f t="shared" ref="F53:O53" si="28">F49/F47</f>
        <v>0</v>
      </c>
      <c r="G53" s="8">
        <f t="shared" si="28"/>
        <v>0</v>
      </c>
      <c r="H53" s="8">
        <f t="shared" si="28"/>
        <v>0</v>
      </c>
      <c r="I53" s="8">
        <f t="shared" si="28"/>
        <v>0</v>
      </c>
      <c r="J53" s="8">
        <f t="shared" si="28"/>
        <v>0</v>
      </c>
      <c r="K53" s="8">
        <f t="shared" si="28"/>
        <v>0</v>
      </c>
      <c r="L53" s="7">
        <f t="shared" si="28"/>
        <v>0</v>
      </c>
      <c r="M53" s="7">
        <f t="shared" si="28"/>
        <v>0</v>
      </c>
      <c r="N53" s="8">
        <f t="shared" si="28"/>
        <v>0</v>
      </c>
      <c r="O53" s="8">
        <f t="shared" si="28"/>
        <v>0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</v>
      </c>
      <c r="F54" s="130">
        <f t="shared" ref="F54:Q54" si="30">SUM(F49:G49)/SUM(F47:G47)</f>
        <v>0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0</v>
      </c>
      <c r="L54" s="130">
        <f t="shared" si="30"/>
        <v>0</v>
      </c>
      <c r="M54" s="130">
        <f t="shared" si="30"/>
        <v>0</v>
      </c>
      <c r="N54" s="130">
        <f t="shared" si="30"/>
        <v>0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9.3679325235484834E-2</v>
      </c>
      <c r="G55" s="130">
        <f t="shared" ref="G55:K55" si="31">(F50-G50)/F50</f>
        <v>0.10927973351218462</v>
      </c>
      <c r="H55" s="130">
        <f t="shared" si="31"/>
        <v>-0.27248222567671765</v>
      </c>
      <c r="I55" s="130">
        <f t="shared" si="31"/>
        <v>2.1009860995930531E-2</v>
      </c>
      <c r="J55" s="130">
        <f t="shared" si="31"/>
        <v>7.6804374814729473E-2</v>
      </c>
      <c r="K55" s="130">
        <f t="shared" si="31"/>
        <v>7.821745329964476E-2</v>
      </c>
      <c r="L55" s="130">
        <f>(K50-L50)/K50</f>
        <v>-6.7627540905494901E-2</v>
      </c>
      <c r="M55" s="130">
        <f t="shared" ref="M55:Q55" si="32">(L50-M50)/L50</f>
        <v>-0.19789584801314722</v>
      </c>
      <c r="N55" s="130">
        <f t="shared" si="32"/>
        <v>-6.9705640702841118E-2</v>
      </c>
      <c r="O55" s="130">
        <f t="shared" si="32"/>
        <v>5.02283707235361E-2</v>
      </c>
      <c r="P55" s="130">
        <f t="shared" si="32"/>
        <v>0.10290612618444689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0.1927218070503344</v>
      </c>
      <c r="G56" s="130">
        <f t="shared" ref="G56:P56" si="33">(F50-H50)/F50</f>
        <v>-0.13342570715577437</v>
      </c>
      <c r="H56" s="130">
        <f t="shared" si="33"/>
        <v>-0.2457475509954575</v>
      </c>
      <c r="I56" s="130">
        <f t="shared" si="33"/>
        <v>9.6200586571923194E-2</v>
      </c>
      <c r="J56" s="130">
        <f t="shared" si="33"/>
        <v>0.14901438551409471</v>
      </c>
      <c r="K56" s="130">
        <f t="shared" si="33"/>
        <v>1.5879566416695221E-2</v>
      </c>
      <c r="L56" s="130">
        <f t="shared" si="33"/>
        <v>-0.27890659847517885</v>
      </c>
      <c r="M56" s="130">
        <f t="shared" si="33"/>
        <v>-0.28139594559417686</v>
      </c>
      <c r="N56" s="130">
        <f t="shared" si="33"/>
        <v>-1.5976069216561101E-2</v>
      </c>
      <c r="O56" s="130">
        <f t="shared" si="33"/>
        <v>0.1479656898522676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-2.7247151704869188E-2</v>
      </c>
      <c r="G57" s="130">
        <f t="shared" ref="G57:O57" si="34">(F50-I50)/F50</f>
        <v>-0.10961259059921728</v>
      </c>
      <c r="H57" s="130">
        <f t="shared" si="34"/>
        <v>-0.15006868916427107</v>
      </c>
      <c r="I57" s="130">
        <f t="shared" si="34"/>
        <v>0.16689347498398011</v>
      </c>
      <c r="J57" s="130">
        <f t="shared" si="34"/>
        <v>9.1464321060461443E-2</v>
      </c>
      <c r="K57" s="130">
        <f t="shared" si="34"/>
        <v>-0.17887378133433901</v>
      </c>
      <c r="L57" s="130">
        <f t="shared" si="34"/>
        <v>-0.36805360232098233</v>
      </c>
      <c r="M57" s="130">
        <f t="shared" si="34"/>
        <v>-0.21703351499523643</v>
      </c>
      <c r="N57" s="130">
        <f t="shared" si="34"/>
        <v>8.857409236261668E-2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-5.6648318390843241E-3</v>
      </c>
      <c r="G58" s="130">
        <f t="shared" ref="G58:N58" si="35">(F50-J50)/F50</f>
        <v>-2.4389489291692035E-2</v>
      </c>
      <c r="H58" s="130">
        <f t="shared" si="35"/>
        <v>-6.0113245178181035E-2</v>
      </c>
      <c r="I58" s="130">
        <f t="shared" si="35"/>
        <v>0.11055252938482452</v>
      </c>
      <c r="J58" s="130">
        <f t="shared" si="35"/>
        <v>-8.8331117573479001E-2</v>
      </c>
      <c r="K58" s="130">
        <f t="shared" si="35"/>
        <v>-0.26104793357003014</v>
      </c>
      <c r="L58" s="130">
        <f t="shared" si="35"/>
        <v>-0.29933849881393504</v>
      </c>
      <c r="M58" s="130">
        <f t="shared" si="35"/>
        <v>-9.1793310530435684E-2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0</v>
      </c>
      <c r="F59" s="130">
        <f t="shared" ref="F59:O59" si="36">SUM(F49:H49)/SUM(F47:H47)</f>
        <v>0</v>
      </c>
      <c r="G59" s="130">
        <f t="shared" si="36"/>
        <v>0</v>
      </c>
      <c r="H59" s="130">
        <f t="shared" si="36"/>
        <v>0</v>
      </c>
      <c r="I59" s="130">
        <f t="shared" si="36"/>
        <v>0</v>
      </c>
      <c r="J59" s="130">
        <f t="shared" si="36"/>
        <v>0</v>
      </c>
      <c r="K59" s="130">
        <f t="shared" si="36"/>
        <v>0</v>
      </c>
      <c r="L59" s="130">
        <f t="shared" si="36"/>
        <v>0</v>
      </c>
      <c r="M59" s="130">
        <f t="shared" si="36"/>
        <v>0</v>
      </c>
      <c r="N59" s="130">
        <f t="shared" si="36"/>
        <v>0</v>
      </c>
      <c r="O59" s="130">
        <f t="shared" si="36"/>
        <v>0</v>
      </c>
      <c r="P59" s="130"/>
      <c r="Q59" s="130"/>
    </row>
    <row r="60" spans="1:23">
      <c r="A60" s="7"/>
      <c r="B60" s="7"/>
      <c r="L60" s="64"/>
      <c r="M60" s="7"/>
    </row>
    <row r="61" spans="1:23">
      <c r="A61" s="7" t="s">
        <v>136</v>
      </c>
      <c r="B61" s="7"/>
      <c r="L61" s="64"/>
      <c r="M61" s="7"/>
    </row>
    <row r="62" spans="1:23">
      <c r="A62" s="7" t="s">
        <v>117</v>
      </c>
      <c r="B62" s="7"/>
      <c r="L62" s="64"/>
      <c r="M62" s="7"/>
    </row>
    <row r="63" spans="1:23">
      <c r="A63" s="7" t="s">
        <v>135</v>
      </c>
      <c r="B63" s="7"/>
      <c r="L63" s="64"/>
      <c r="M63" s="7"/>
    </row>
    <row r="64" spans="1:23">
      <c r="A64" s="7" t="s">
        <v>137</v>
      </c>
      <c r="B64" s="7"/>
      <c r="L64" s="64"/>
      <c r="M64" s="7"/>
    </row>
    <row r="65" spans="1:13">
      <c r="A65" s="7" t="s">
        <v>205</v>
      </c>
      <c r="B65" s="7"/>
      <c r="L65" s="64"/>
      <c r="M65" s="7"/>
    </row>
    <row r="66" spans="1:13">
      <c r="A66" s="7" t="s">
        <v>206</v>
      </c>
      <c r="B66" s="7"/>
      <c r="L66" s="64"/>
      <c r="M66" s="7"/>
    </row>
    <row r="67" spans="1:13">
      <c r="A67" s="7" t="s">
        <v>207</v>
      </c>
      <c r="B67" s="7"/>
      <c r="L67" s="64"/>
      <c r="M67" s="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 t="str">
        <f>A11</f>
        <v xml:space="preserve">Erie County NY 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 xml:space="preserve">Erie County NY </v>
      </c>
      <c r="B2" s="7">
        <f>K13</f>
        <v>2006</v>
      </c>
      <c r="C2" s="8" t="s">
        <v>50</v>
      </c>
      <c r="D2" s="48" t="e">
        <f>LOOKUP($B2,$E$13:$Q$13,$E$20:$Q$20)</f>
        <v>#DIV/0!</v>
      </c>
      <c r="E2" s="9" t="e">
        <f>LOOKUP($B2,$E$13:$Q$13,E$21:Q$21)</f>
        <v>#DIV/0!</v>
      </c>
      <c r="F2" s="9">
        <f>LOOKUP($B2,$E$13:$Q$13,E$22:Q$22)</f>
        <v>0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</v>
      </c>
      <c r="L2" s="64" t="str">
        <f>A2</f>
        <v xml:space="preserve">Erie County NY </v>
      </c>
      <c r="M2" s="7">
        <f>N13</f>
        <v>2009</v>
      </c>
      <c r="N2" s="8" t="s">
        <v>50</v>
      </c>
      <c r="O2" s="9">
        <f>LOOKUP($M2,$E$13:$Q$13,$E$20:$Q$20)</f>
        <v>2.719141713091922</v>
      </c>
      <c r="P2" s="9">
        <f>LOOKUP($M2,$E$13:$Q$13,E$21:Q$21)</f>
        <v>0.22231118227915667</v>
      </c>
      <c r="Q2" s="9">
        <f>LOOKUP($M2,$E$13:$Q$13,E$22:Q$22)</f>
        <v>0.27216364212336519</v>
      </c>
      <c r="R2" s="9">
        <f>LOOKUP($M2,$E$13:$Q$13,E$23:Q$23)</f>
        <v>-0.109017363851618</v>
      </c>
      <c r="S2" s="9">
        <f>LOOKUP($M2,$E$13:$Q$13,E$24:Q$24)</f>
        <v>-7.1033938437253308E-2</v>
      </c>
      <c r="T2" s="9">
        <f>LOOKUP($M2,$E$13:$Q$13,E$25:Q$25)</f>
        <v>-6.4917127071823288E-2</v>
      </c>
      <c r="U2" s="9">
        <f>LOOKUP($M2,$E$13:$Q$13,E$26:Q$26)</f>
        <v>1</v>
      </c>
      <c r="V2" s="9">
        <f>LOOKUP($M2,$E$13:$Q$13,E$27:Q$27)</f>
        <v>0.28983612538384362</v>
      </c>
      <c r="W2" s="64" t="str">
        <f t="shared" ref="W2:W10" si="0">L2</f>
        <v xml:space="preserve">Erie County NY </v>
      </c>
      <c r="X2" s="7">
        <f>H13</f>
        <v>2003</v>
      </c>
      <c r="Y2" s="8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 xml:space="preserve">Erie County NY </v>
      </c>
      <c r="B3" s="7">
        <f>K13</f>
        <v>2006</v>
      </c>
      <c r="C3" s="8" t="s">
        <v>51</v>
      </c>
      <c r="D3" s="48" t="e">
        <f>LOOKUP($B3,$E$13:$Q$13,$E$37:$Q$37)</f>
        <v>#DIV/0!</v>
      </c>
      <c r="E3" s="9" t="e">
        <f>LOOKUP($B3,$E$13:$Q$13,$E$38:$Q$38)</f>
        <v>#DIV/0!</v>
      </c>
      <c r="F3" s="9">
        <f>LOOKUP($B3,$E$13:$Q$13,$E$39:$Q$39)</f>
        <v>0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 xml:space="preserve">Erie County NY 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-3.0111768573307138E-2</v>
      </c>
      <c r="S3" s="9">
        <f>LOOKUP($M3,$E$13:$Q$13,$E$41:$Q$41)</f>
        <v>-3.5502958579882011E-3</v>
      </c>
      <c r="T3" s="9">
        <f>LOOKUP($M3,$E$13:$Q$13,$E$42:$Q$42)</f>
        <v>5.8908612754766471E-2</v>
      </c>
      <c r="U3" s="9">
        <f>LOOKUP($M3,$E$13:$Q$13,$E$43:$Q$43)</f>
        <v>1</v>
      </c>
      <c r="V3" s="9">
        <f>LOOKUP($M3,$E$13:$Q$13,$E$44:$Q$44)</f>
        <v>0</v>
      </c>
      <c r="W3" s="64" t="str">
        <f t="shared" si="0"/>
        <v xml:space="preserve">Erie County NY </v>
      </c>
      <c r="X3" s="7">
        <f>X2</f>
        <v>2003</v>
      </c>
      <c r="Y3" s="8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 xml:space="preserve">Erie County NY </v>
      </c>
      <c r="B4" s="7">
        <f>K13</f>
        <v>2006</v>
      </c>
      <c r="C4" s="8" t="s">
        <v>30</v>
      </c>
      <c r="D4" s="48" t="e">
        <f>LOOKUP($B4,$E$13:$Q$13,$E$52:$Q$52)</f>
        <v>#DIV/0!</v>
      </c>
      <c r="E4" s="9" t="e">
        <f>LOOKUP($B4,$E$13:$Q$13,$E$53:$Q$53)</f>
        <v>#DIV/0!</v>
      </c>
      <c r="F4" s="9">
        <f>LOOKUP($B4,$E$13:$Q$13,$E$54:$Q$54)</f>
        <v>0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>
        <f>LOOKUP($B4,$E$13:$Q$13,$E$59:$Q$59)</f>
        <v>0</v>
      </c>
      <c r="L4" s="64" t="str">
        <f t="shared" si="2"/>
        <v xml:space="preserve">Erie County NY </v>
      </c>
      <c r="M4" s="7">
        <f>M3</f>
        <v>2009</v>
      </c>
      <c r="N4" s="8" t="s">
        <v>30</v>
      </c>
      <c r="O4" s="9">
        <f>LOOKUP($M4,$E$13:$Q$13,$E$52:$Q$52)</f>
        <v>2.719141713091922</v>
      </c>
      <c r="P4" s="9">
        <f>LOOKUP($M4,$E$13:$Q$13,$E$53:$Q$53)</f>
        <v>0.1310091743119266</v>
      </c>
      <c r="Q4" s="9">
        <f>LOOKUP($M4,$E$13:$Q$13,$E$54:$Q$54)</f>
        <v>0.16010435801187339</v>
      </c>
      <c r="R4" s="9">
        <f>LOOKUP(M4,$E$13:$Q$13,$E$55:$Q$55)</f>
        <v>-7.5193055633842751E-2</v>
      </c>
      <c r="S4" s="9">
        <f>LOOKUP(M4,$E$13:$Q$13,$E$56:$Q$56)</f>
        <v>-4.2105856490615046E-2</v>
      </c>
      <c r="T4" s="9">
        <f>LOOKUP(M4,$E$13:$Q$13,$E$57:$Q$57)</f>
        <v>-1.1836987768445989E-2</v>
      </c>
      <c r="U4" s="9">
        <f>LOOKUP(M4,$E$13:$Q$13,$E$58:$Q$58)</f>
        <v>1</v>
      </c>
      <c r="V4" s="9">
        <f>LOOKUP(M4,$E$13:$Q$13,$E$59:$Q$59)</f>
        <v>0.17172244839139678</v>
      </c>
      <c r="W4" s="64" t="str">
        <f t="shared" si="0"/>
        <v xml:space="preserve">Erie County NY </v>
      </c>
      <c r="X4" s="7">
        <f>X3</f>
        <v>2003</v>
      </c>
      <c r="Y4" s="8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 t="str">
        <f t="shared" si="1"/>
        <v xml:space="preserve">Erie County NY 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>
        <f>LOOKUP($B5,$E$13:$Q$13,E$21:Q$21)</f>
        <v>0</v>
      </c>
      <c r="F5" s="9">
        <f>LOOKUP($B5,$E$13:$Q$13,E$22:Q$22)</f>
        <v>0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0.18657897186113609</v>
      </c>
      <c r="L5" s="64" t="str">
        <f t="shared" si="2"/>
        <v xml:space="preserve">Erie County NY 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3.824643105849582</v>
      </c>
      <c r="P5" s="9">
        <f ca="1">LOOKUP($M5,$E$13:$Q$13,E$21:Y$21)</f>
        <v>0.32378408253500368</v>
      </c>
      <c r="Q5" s="9">
        <f>LOOKUP($M5,$E$13:$Q$13,E$22:Q$22)</f>
        <v>0.32489607390300229</v>
      </c>
      <c r="R5" s="9">
        <f>LOOKUP($M5,$E$13:$Q$13,E$23:Q$23)</f>
        <v>3.4249621919758069E-2</v>
      </c>
      <c r="S5" s="9">
        <f>LOOKUP($M5,$E$13:$Q$13,E$24:Q$24)</f>
        <v>3.9765145449693014E-2</v>
      </c>
      <c r="T5" s="9">
        <f>LOOKUP($M5,$E$13:$Q$13,E$25:Q$25)</f>
        <v>1</v>
      </c>
      <c r="U5" s="9">
        <f>LOOKUP($M5,$E$13:$Q$13,E$26:Q$26)</f>
        <v>0</v>
      </c>
      <c r="V5" s="9">
        <f>LOOKUP($M5,$E$13:$Q$13,E$27:Q$27)</f>
        <v>0.32489607390300229</v>
      </c>
      <c r="W5" s="64" t="str">
        <f t="shared" si="0"/>
        <v xml:space="preserve">Erie County NY </v>
      </c>
      <c r="X5" s="7">
        <f>I13</f>
        <v>2004</v>
      </c>
      <c r="Y5" s="8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 xml:space="preserve">Erie County NY 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>
        <f>LOOKUP($B6,$E$13:$Q$13,$E$38:$Q$38)</f>
        <v>0</v>
      </c>
      <c r="F6" s="9">
        <f>LOOKUP($B6,$E$13:$Q$13,$E$39:$Q$39)</f>
        <v>0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0</v>
      </c>
      <c r="L6" s="64" t="str">
        <f t="shared" si="2"/>
        <v xml:space="preserve">Erie County NY 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2.5785039571100395E-2</v>
      </c>
      <c r="S6" s="9">
        <f>LOOKUP($M6,$E$13:$Q$13,$E$41:$Q$41)</f>
        <v>8.6418177176410482E-2</v>
      </c>
      <c r="T6" s="9">
        <f>LOOKUP($M6,$E$13:$Q$13,$E$42:$Q$42)</f>
        <v>1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 xml:space="preserve">Erie County NY </v>
      </c>
      <c r="X6" s="7">
        <f>X5</f>
        <v>2004</v>
      </c>
      <c r="Y6" s="8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 xml:space="preserve">Erie County NY </v>
      </c>
      <c r="B7" s="7">
        <f>B6</f>
        <v>2007</v>
      </c>
      <c r="C7" s="8" t="str">
        <f t="shared" si="3"/>
        <v>total</v>
      </c>
      <c r="D7" s="48">
        <f>LOOKUP($B7,$E$13:$Q$13,$E$52:$Q$52)</f>
        <v>0</v>
      </c>
      <c r="E7" s="9">
        <f>LOOKUP($B7,$E$13:$Q$13,$E$53:$Q$53)</f>
        <v>0</v>
      </c>
      <c r="F7" s="9">
        <f>LOOKUP($B7,$E$13:$Q$13,$E$54:$Q$54)</f>
        <v>0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>
        <f>LOOKUP($B7,$E$13:$Q$13,$E$59:$Q$59)</f>
        <v>4.4379328716036226E-2</v>
      </c>
      <c r="L7" s="64" t="str">
        <f t="shared" si="2"/>
        <v xml:space="preserve">Erie County NY </v>
      </c>
      <c r="M7" s="7">
        <f>M6</f>
        <v>2010</v>
      </c>
      <c r="N7" s="8" t="str">
        <f t="shared" si="4"/>
        <v>total</v>
      </c>
      <c r="O7" s="9">
        <f>LOOKUP($M7,$E$13:$Q$13,$E$52:$Q$52)</f>
        <v>3.824643105849582</v>
      </c>
      <c r="P7" s="9">
        <f>LOOKUP($M7,$E$13:$Q$13,$E$53:$Q$53)</f>
        <v>0.19012332323669406</v>
      </c>
      <c r="Q7" s="9">
        <f>LOOKUP($M7,$E$13:$Q$13,$E$54:$Q$54)</f>
        <v>0.19303493509701145</v>
      </c>
      <c r="R7" s="9">
        <f>LOOKUP($M7,$E$13:$Q$13,$E$55:$Q$55)</f>
        <v>3.0773263433814028E-2</v>
      </c>
      <c r="S7" s="9">
        <f>LOOKUP($M7,$E$13:$Q$13,$E$56:$Q$56)</f>
        <v>5.892529488859783E-2</v>
      </c>
      <c r="T7" s="9">
        <f>LOOKUP($M7,$E$13:$Q$13,$E$57:$Q$57)</f>
        <v>1</v>
      </c>
      <c r="U7" s="9">
        <f>LOOKUP($M7,$E$13:$Q$13,$E$58:$Q$58)</f>
        <v>0</v>
      </c>
      <c r="V7" s="9">
        <f>LOOKUP($M7,$E$13:$Q$13,$E$59:$Q$59)</f>
        <v>0.19303493509701145</v>
      </c>
      <c r="W7" s="64" t="str">
        <f t="shared" si="0"/>
        <v xml:space="preserve">Erie County NY </v>
      </c>
      <c r="X7" s="7">
        <f>X6</f>
        <v>2004</v>
      </c>
      <c r="Y7" s="8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 s="8" customFormat="1">
      <c r="A8" s="43" t="str">
        <f t="shared" si="1"/>
        <v xml:space="preserve">Erie County NY </v>
      </c>
      <c r="B8" s="7">
        <f>M13</f>
        <v>2008</v>
      </c>
      <c r="C8" s="8" t="str">
        <f t="shared" si="3"/>
        <v>cat</v>
      </c>
      <c r="D8" s="48">
        <f>LOOKUP($B8,$E$13:$Q$13,$E$20:$Q$20)</f>
        <v>0</v>
      </c>
      <c r="E8" s="9">
        <f>LOOKUP($B8,$E$13:$Q$13,E$21:Q$21)</f>
        <v>0</v>
      </c>
      <c r="F8" s="9">
        <f>LOOKUP($B8,$E$13:$Q$13,E$22:Q$22)</f>
        <v>0.11690134256443842</v>
      </c>
      <c r="G8" s="9">
        <f>LOOKUP($B8,$E$13:$Q$13,E$23:Q$23)</f>
        <v>2.622730329522532E-2</v>
      </c>
      <c r="H8" s="9">
        <f>LOOKUP($B8,$E$13:$Q$13,E$24:Q$24)</f>
        <v>-7.9930829090210362E-2</v>
      </c>
      <c r="I8" s="9">
        <f>LOOKUP($B8,$E$13:$Q$13,E$25:Q$25)</f>
        <v>-4.2943606494379782E-2</v>
      </c>
      <c r="J8" s="9">
        <f>LOOKUP($B8,$E$13:$Q$13,E$26:Q$26)</f>
        <v>-3.6987222595830579E-2</v>
      </c>
      <c r="K8" s="9">
        <f>LOOKUP($B8,$E$13:$Q$13,E$27:Q$27)</f>
        <v>0.18657897186113609</v>
      </c>
      <c r="L8" s="64" t="str">
        <f t="shared" si="2"/>
        <v xml:space="preserve">Erie County NY </v>
      </c>
      <c r="M8" s="7">
        <f>P13</f>
        <v>2011</v>
      </c>
      <c r="N8" s="8" t="str">
        <f t="shared" si="4"/>
        <v>cat</v>
      </c>
      <c r="O8" s="9">
        <f>LOOKUP($M8,$E$13:$Q$13,$E$20:$Q$20)</f>
        <v>3.8289954735376046</v>
      </c>
      <c r="P8" s="9">
        <f>LOOKUP($M8,$E$13:$Q$13,E$21:Q$21)</f>
        <v>0.32601445247359645</v>
      </c>
      <c r="Q8" s="9">
        <f>LOOKUP($M8,$E$13:$Q$13,E$22:Q$22)</f>
        <v>0.32601445247359645</v>
      </c>
      <c r="R8" s="9">
        <f>LOOKUP($M8,$E$13:$Q$13,E$23:Q$23)</f>
        <v>5.7111274871037843E-3</v>
      </c>
      <c r="S8" s="9">
        <f>LOOKUP($M8,$E$13:$Q$13,E$24:Q$24)</f>
        <v>1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 xml:space="preserve">Erie County NY </v>
      </c>
      <c r="X8" s="7">
        <f>J13</f>
        <v>2005</v>
      </c>
      <c r="Y8" s="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>
        <f>LOOKUP($X8,$E$13:$Q$13,$E$27:$Q$27)</f>
        <v>0</v>
      </c>
    </row>
    <row r="9" spans="1:33" s="8" customFormat="1">
      <c r="A9" s="43" t="str">
        <f t="shared" si="1"/>
        <v xml:space="preserve">Erie County NY 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>
        <f>LOOKUP($B9,$E$13:$Q$13,$E$40:$Q$40)</f>
        <v>0.16290588882773815</v>
      </c>
      <c r="H9" s="9">
        <f>LOOKUP($B9,$E$13:$Q$13,$E$41:$Q$41)</f>
        <v>0.13769950467804076</v>
      </c>
      <c r="I9" s="9">
        <f>LOOKUP($B9,$E$13:$Q$13,$E$42:$Q$42)</f>
        <v>0.15993395707209695</v>
      </c>
      <c r="J9" s="9">
        <f>LOOKUP($B9,$E$13:$Q$13,$E$43:$Q$43)</f>
        <v>0.21221794166208036</v>
      </c>
      <c r="K9" s="9">
        <f>LOOKUP($B9,$E$13:$Q$13,$E$44:$Q$44)</f>
        <v>0</v>
      </c>
      <c r="L9" s="64" t="str">
        <f t="shared" si="2"/>
        <v xml:space="preserve">Erie County NY 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6.2237945492662372E-2</v>
      </c>
      <c r="S9" s="9">
        <f>LOOKUP($M9,$E$13:$Q$13,$E$41:$Q$41)</f>
        <v>1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 xml:space="preserve">Erie County NY </v>
      </c>
      <c r="X9" s="7">
        <f>X8</f>
        <v>2005</v>
      </c>
      <c r="Y9" s="8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>
        <f>LOOKUP($X9,$E$13:$Q$13,$E$44:$Q$44)</f>
        <v>0</v>
      </c>
    </row>
    <row r="10" spans="1:33" s="8" customFormat="1">
      <c r="A10" s="43" t="str">
        <f t="shared" si="1"/>
        <v xml:space="preserve">Erie County NY </v>
      </c>
      <c r="B10" s="7">
        <f>B9</f>
        <v>2008</v>
      </c>
      <c r="C10" s="8" t="str">
        <f t="shared" si="3"/>
        <v>total</v>
      </c>
      <c r="D10" s="48">
        <f>LOOKUP($B10,$E$13:$Q$13,$E$52:$Q$52)</f>
        <v>0</v>
      </c>
      <c r="E10" s="9">
        <f>LOOKUP($B10,$E$13:$Q$13,$E$53:$Q$53)</f>
        <v>0</v>
      </c>
      <c r="F10" s="9">
        <f>LOOKUP($B10,$E$13:$Q$13,$E$54:$Q$54)</f>
        <v>6.78780964797914E-2</v>
      </c>
      <c r="G10" s="9">
        <f>LOOKUP($B10,$E$13:$Q$13,$E$55:$Q$55)</f>
        <v>8.9925105160562388E-2</v>
      </c>
      <c r="H10" s="9">
        <f>LOOKUP($B10,$E$13:$Q$13,$E$56:$Q$56)</f>
        <v>2.1493792961936962E-2</v>
      </c>
      <c r="I10" s="9">
        <f>LOOKUP($B10,$E$13:$Q$13,$E$57:$Q$57)</f>
        <v>5.1605622242741442E-2</v>
      </c>
      <c r="J10" s="9">
        <f>LOOKUP($B10,$E$13:$Q$13,$E$58:$Q$58)</f>
        <v>7.9152559761978186E-2</v>
      </c>
      <c r="K10" s="9">
        <f>LOOKUP($B10,$E$13:$Q$13,$E$59:$Q$59)</f>
        <v>0.10874439461883408</v>
      </c>
      <c r="L10" s="64" t="str">
        <f t="shared" si="2"/>
        <v xml:space="preserve">Erie County NY </v>
      </c>
      <c r="M10" s="7">
        <f>M9</f>
        <v>2011</v>
      </c>
      <c r="N10" s="8" t="str">
        <f t="shared" si="4"/>
        <v>total</v>
      </c>
      <c r="O10" s="9">
        <f>LOOKUP($M10,$E$13:$Q$13,$E$52:$Q$52)</f>
        <v>3.8289954735376046</v>
      </c>
      <c r="P10" s="9">
        <f>LOOKUP($M10,$E$13:$Q$13,$E$53:$Q$53)</f>
        <v>0.19603364715057656</v>
      </c>
      <c r="Q10" s="9">
        <f>LOOKUP($M10,$E$13:$Q$13,$E$54:$Q$54)</f>
        <v>0.19603364715057656</v>
      </c>
      <c r="R10" s="9">
        <f>LOOKUP($M10,$E$13:$Q$13,$E$55:$Q$55)</f>
        <v>2.9045867589788034E-2</v>
      </c>
      <c r="S10" s="9">
        <f>LOOKUP($M10,$E$13:$Q$13,$E$56:$Q$56)</f>
        <v>1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 xml:space="preserve">Erie County NY </v>
      </c>
      <c r="X10" s="7">
        <f>X9</f>
        <v>2005</v>
      </c>
      <c r="Y10" s="8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>
        <f>LOOKUP($X10,$E$13:$Q$13,$E$59:$Q$59)</f>
        <v>0</v>
      </c>
    </row>
    <row r="11" spans="1:33">
      <c r="A11" s="186" t="s">
        <v>293</v>
      </c>
    </row>
    <row r="12" spans="1:33">
      <c r="A12" s="43"/>
    </row>
    <row r="13" spans="1:33">
      <c r="A13" s="4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4">
        <v>2007</v>
      </c>
      <c r="M13" s="7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43"/>
      <c r="D14" s="33" t="s">
        <v>28</v>
      </c>
      <c r="L14" s="64">
        <v>919040</v>
      </c>
      <c r="M14" s="7">
        <v>919040</v>
      </c>
      <c r="N14">
        <v>919040</v>
      </c>
      <c r="O14">
        <v>919040</v>
      </c>
      <c r="P14">
        <v>919040</v>
      </c>
      <c r="Q14">
        <v>919040</v>
      </c>
    </row>
    <row r="15" spans="1:33">
      <c r="A15" s="43"/>
      <c r="D15" s="33" t="s">
        <v>37</v>
      </c>
      <c r="J15" s="7"/>
      <c r="K15" s="7"/>
      <c r="L15" s="64">
        <v>10409</v>
      </c>
      <c r="M15" s="7">
        <v>10136</v>
      </c>
      <c r="N15" s="7">
        <v>11241</v>
      </c>
      <c r="O15" s="7">
        <v>10856</v>
      </c>
      <c r="P15" s="7">
        <v>10794</v>
      </c>
    </row>
    <row r="16" spans="1:33">
      <c r="A16" s="43"/>
      <c r="D16" s="33" t="s">
        <v>38</v>
      </c>
      <c r="J16" s="7"/>
      <c r="K16" s="7"/>
      <c r="L16" s="64">
        <v>3862</v>
      </c>
      <c r="M16" s="7">
        <v>3135</v>
      </c>
      <c r="N16" s="7">
        <v>3023</v>
      </c>
      <c r="O16" s="7">
        <v>2896</v>
      </c>
      <c r="P16" s="7">
        <v>2619</v>
      </c>
    </row>
    <row r="17" spans="1:23">
      <c r="A17" s="43"/>
      <c r="D17" s="33" t="s">
        <v>56</v>
      </c>
      <c r="N17" s="7">
        <v>2499</v>
      </c>
      <c r="O17" s="7">
        <v>3515</v>
      </c>
      <c r="P17">
        <v>3519</v>
      </c>
    </row>
    <row r="18" spans="1:23">
      <c r="A18" s="43"/>
      <c r="D18" s="33" t="s">
        <v>121</v>
      </c>
      <c r="E18" s="130" t="e">
        <f t="shared" ref="E18:Q20" si="6">E15/E$14*1000</f>
        <v>#DIV/0!</v>
      </c>
      <c r="F18" s="130" t="e">
        <f t="shared" si="6"/>
        <v>#DIV/0!</v>
      </c>
      <c r="G18" s="130" t="e">
        <f t="shared" si="6"/>
        <v>#DIV/0!</v>
      </c>
      <c r="H18" s="130" t="e">
        <f t="shared" si="6"/>
        <v>#DIV/0!</v>
      </c>
      <c r="I18" s="130" t="e">
        <f t="shared" si="6"/>
        <v>#DIV/0!</v>
      </c>
      <c r="J18" s="130" t="e">
        <f t="shared" si="6"/>
        <v>#DIV/0!</v>
      </c>
      <c r="K18" s="130" t="e">
        <f t="shared" si="6"/>
        <v>#DIV/0!</v>
      </c>
      <c r="L18" s="131">
        <f t="shared" si="6"/>
        <v>11.325948816155989</v>
      </c>
      <c r="M18" s="130">
        <f t="shared" si="6"/>
        <v>11.028899721448468</v>
      </c>
      <c r="N18" s="130">
        <f t="shared" si="6"/>
        <v>12.231241295264624</v>
      </c>
      <c r="O18" s="130">
        <f t="shared" si="6"/>
        <v>11.812325905292479</v>
      </c>
      <c r="P18" s="130">
        <f t="shared" si="6"/>
        <v>11.744864206128135</v>
      </c>
      <c r="Q18" s="130">
        <f t="shared" si="6"/>
        <v>0</v>
      </c>
    </row>
    <row r="19" spans="1:23">
      <c r="A19" s="43"/>
      <c r="D19" s="33" t="s">
        <v>43</v>
      </c>
      <c r="E19" s="130" t="e">
        <f t="shared" si="6"/>
        <v>#DIV/0!</v>
      </c>
      <c r="F19" s="130" t="e">
        <f t="shared" si="6"/>
        <v>#DIV/0!</v>
      </c>
      <c r="G19" s="130" t="e">
        <f t="shared" si="6"/>
        <v>#DIV/0!</v>
      </c>
      <c r="H19" s="130" t="e">
        <f t="shared" si="6"/>
        <v>#DIV/0!</v>
      </c>
      <c r="I19" s="130" t="e">
        <f t="shared" si="6"/>
        <v>#DIV/0!</v>
      </c>
      <c r="J19" s="130" t="e">
        <f t="shared" si="6"/>
        <v>#DIV/0!</v>
      </c>
      <c r="K19" s="130" t="e">
        <f t="shared" si="6"/>
        <v>#DIV/0!</v>
      </c>
      <c r="L19" s="131">
        <f t="shared" si="6"/>
        <v>4.202211002785516</v>
      </c>
      <c r="M19" s="130">
        <f t="shared" si="6"/>
        <v>3.4111681754874654</v>
      </c>
      <c r="N19" s="130">
        <f t="shared" si="6"/>
        <v>3.2893018802228413</v>
      </c>
      <c r="O19" s="130">
        <f t="shared" si="6"/>
        <v>3.1511142061281339</v>
      </c>
      <c r="P19" s="130">
        <f t="shared" si="6"/>
        <v>2.8497127437325904</v>
      </c>
      <c r="Q19" s="130">
        <f t="shared" si="6"/>
        <v>0</v>
      </c>
    </row>
    <row r="20" spans="1:23">
      <c r="A20" s="43"/>
      <c r="D20" s="33" t="s">
        <v>107</v>
      </c>
      <c r="E20" s="130" t="e">
        <f t="shared" si="6"/>
        <v>#DIV/0!</v>
      </c>
      <c r="F20" s="130" t="e">
        <f t="shared" si="6"/>
        <v>#DIV/0!</v>
      </c>
      <c r="G20" s="130" t="e">
        <f t="shared" si="6"/>
        <v>#DIV/0!</v>
      </c>
      <c r="H20" s="130" t="e">
        <f t="shared" si="6"/>
        <v>#DIV/0!</v>
      </c>
      <c r="I20" s="130" t="e">
        <f t="shared" si="6"/>
        <v>#DIV/0!</v>
      </c>
      <c r="J20" s="130" t="e">
        <f t="shared" si="6"/>
        <v>#DIV/0!</v>
      </c>
      <c r="K20" s="130" t="e">
        <f t="shared" si="6"/>
        <v>#DIV/0!</v>
      </c>
      <c r="L20" s="130">
        <f t="shared" si="6"/>
        <v>0</v>
      </c>
      <c r="M20" s="130">
        <f t="shared" si="6"/>
        <v>0</v>
      </c>
      <c r="N20" s="130">
        <f t="shared" si="6"/>
        <v>2.719141713091922</v>
      </c>
      <c r="O20" s="130">
        <f t="shared" si="6"/>
        <v>3.824643105849582</v>
      </c>
      <c r="P20" s="130">
        <f t="shared" si="6"/>
        <v>3.8289954735376046</v>
      </c>
      <c r="Q20" s="130">
        <f t="shared" si="6"/>
        <v>0</v>
      </c>
    </row>
    <row r="21" spans="1:23">
      <c r="D21" s="33" t="s">
        <v>203</v>
      </c>
      <c r="E21" s="130" t="e">
        <f>E17/E15</f>
        <v>#DIV/0!</v>
      </c>
      <c r="F21" s="130" t="e">
        <f t="shared" ref="F21:Q21" si="7">F17/F15</f>
        <v>#DIV/0!</v>
      </c>
      <c r="G21" s="130" t="e">
        <f t="shared" si="7"/>
        <v>#DIV/0!</v>
      </c>
      <c r="H21" s="130" t="e">
        <f t="shared" si="7"/>
        <v>#DIV/0!</v>
      </c>
      <c r="I21" s="130" t="e">
        <f t="shared" si="7"/>
        <v>#DIV/0!</v>
      </c>
      <c r="J21" s="130" t="e">
        <f t="shared" si="7"/>
        <v>#DIV/0!</v>
      </c>
      <c r="K21" s="130" t="e">
        <f t="shared" si="7"/>
        <v>#DIV/0!</v>
      </c>
      <c r="L21" s="130">
        <f t="shared" si="7"/>
        <v>0</v>
      </c>
      <c r="M21" s="130">
        <f t="shared" si="7"/>
        <v>0</v>
      </c>
      <c r="N21" s="130">
        <f t="shared" si="7"/>
        <v>0.22231118227915667</v>
      </c>
      <c r="O21" s="130">
        <f t="shared" si="7"/>
        <v>0.32378408253500368</v>
      </c>
      <c r="P21" s="130">
        <f t="shared" si="7"/>
        <v>0.32601445247359645</v>
      </c>
      <c r="Q21" s="130" t="e">
        <f t="shared" si="7"/>
        <v>#DIV/0!</v>
      </c>
    </row>
    <row r="22" spans="1:23">
      <c r="A22" s="43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>
        <f t="shared" si="8"/>
        <v>0</v>
      </c>
      <c r="L22" s="130">
        <f t="shared" si="8"/>
        <v>0</v>
      </c>
      <c r="M22" s="130">
        <f t="shared" si="8"/>
        <v>0.11690134256443842</v>
      </c>
      <c r="N22" s="130">
        <f t="shared" si="8"/>
        <v>0.27216364212336519</v>
      </c>
      <c r="O22" s="130">
        <f t="shared" si="8"/>
        <v>0.32489607390300229</v>
      </c>
      <c r="P22" s="130">
        <f t="shared" si="8"/>
        <v>0.32601445247359645</v>
      </c>
      <c r="Q22" s="130" t="e">
        <f t="shared" si="8"/>
        <v>#DIV/0!</v>
      </c>
    </row>
    <row r="23" spans="1:23">
      <c r="A23" s="43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>
        <f t="shared" si="9"/>
        <v>2.622730329522532E-2</v>
      </c>
      <c r="N23" s="130">
        <f t="shared" si="9"/>
        <v>-0.109017363851618</v>
      </c>
      <c r="O23" s="130">
        <f t="shared" si="9"/>
        <v>3.4249621919758069E-2</v>
      </c>
      <c r="P23" s="130">
        <f t="shared" si="9"/>
        <v>5.7111274871037843E-3</v>
      </c>
      <c r="Q23" s="130">
        <f t="shared" si="9"/>
        <v>1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>
        <f t="shared" si="10"/>
        <v>-7.9930829090210362E-2</v>
      </c>
      <c r="N24" s="130">
        <f t="shared" si="10"/>
        <v>-7.1033938437253308E-2</v>
      </c>
      <c r="O24" s="130">
        <f t="shared" si="10"/>
        <v>3.9765145449693014E-2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>
        <f t="shared" si="11"/>
        <v>-4.2943606494379782E-2</v>
      </c>
      <c r="N25" s="130">
        <f t="shared" si="11"/>
        <v>-6.4917127071823288E-2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>
        <f t="shared" si="12"/>
        <v>-3.6987222595830579E-2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>
        <f t="shared" si="13"/>
        <v>0</v>
      </c>
      <c r="K27" s="130">
        <f t="shared" si="13"/>
        <v>0</v>
      </c>
      <c r="L27" s="130">
        <f t="shared" si="13"/>
        <v>7.8619518026804253E-2</v>
      </c>
      <c r="M27" s="130">
        <f t="shared" si="13"/>
        <v>0.18657897186113609</v>
      </c>
      <c r="N27" s="130">
        <f t="shared" si="13"/>
        <v>0.28983612538384362</v>
      </c>
      <c r="O27" s="130">
        <f t="shared" si="13"/>
        <v>0.32489607390300229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>
        <f t="shared" si="14"/>
        <v>0</v>
      </c>
      <c r="H31" s="7">
        <f t="shared" si="14"/>
        <v>0</v>
      </c>
      <c r="I31" s="7">
        <f t="shared" si="14"/>
        <v>0</v>
      </c>
      <c r="J31" s="7">
        <f t="shared" si="14"/>
        <v>0</v>
      </c>
      <c r="K31" s="7">
        <f t="shared" si="14"/>
        <v>0</v>
      </c>
      <c r="L31" s="64">
        <f t="shared" si="14"/>
        <v>919040</v>
      </c>
      <c r="M31" s="7">
        <f t="shared" si="14"/>
        <v>919040</v>
      </c>
      <c r="N31" s="7">
        <f t="shared" si="14"/>
        <v>919040</v>
      </c>
      <c r="O31" s="7">
        <f t="shared" si="14"/>
        <v>919040</v>
      </c>
      <c r="P31" s="7">
        <f t="shared" si="14"/>
        <v>919040</v>
      </c>
      <c r="Q31" s="7">
        <f t="shared" si="14"/>
        <v>919040</v>
      </c>
      <c r="W31" s="64"/>
    </row>
    <row r="32" spans="1:23">
      <c r="A32" s="43"/>
      <c r="D32" s="33" t="s">
        <v>40</v>
      </c>
      <c r="E32" s="7"/>
      <c r="F32" s="7"/>
      <c r="G32" s="7"/>
      <c r="H32" s="7"/>
      <c r="I32" s="7"/>
      <c r="J32" s="7"/>
      <c r="K32" s="7"/>
      <c r="L32" s="64">
        <v>9085</v>
      </c>
      <c r="M32" s="7">
        <v>7605</v>
      </c>
      <c r="N32" s="7">
        <v>7834</v>
      </c>
      <c r="O32" s="7">
        <v>7632</v>
      </c>
      <c r="P32" s="7">
        <v>7157</v>
      </c>
    </row>
    <row r="33" spans="1:23">
      <c r="A33" s="43"/>
      <c r="D33" s="33" t="s">
        <v>41</v>
      </c>
      <c r="E33" s="7"/>
      <c r="F33" s="7"/>
      <c r="G33" s="7"/>
      <c r="H33" s="7"/>
      <c r="I33" s="7"/>
      <c r="J33" s="7"/>
      <c r="K33" s="7"/>
      <c r="L33" s="64">
        <v>3515</v>
      </c>
      <c r="M33" s="7">
        <v>2599</v>
      </c>
      <c r="N33" s="7">
        <v>2917</v>
      </c>
      <c r="O33" s="7">
        <v>2890</v>
      </c>
      <c r="P33" s="7">
        <v>2740</v>
      </c>
    </row>
    <row r="34" spans="1:23">
      <c r="A34" s="43"/>
      <c r="D34" s="33" t="s">
        <v>42</v>
      </c>
      <c r="I34" s="7"/>
      <c r="J34" s="7"/>
      <c r="N34" s="7"/>
      <c r="O34" s="7"/>
    </row>
    <row r="35" spans="1:23">
      <c r="A35" s="43"/>
      <c r="D35" s="33" t="s">
        <v>122</v>
      </c>
      <c r="E35" s="130" t="e">
        <f t="shared" ref="E35:Q37" si="15">E32/E$14*1000</f>
        <v>#DIV/0!</v>
      </c>
      <c r="F35" s="130" t="e">
        <f t="shared" si="15"/>
        <v>#DIV/0!</v>
      </c>
      <c r="G35" s="130" t="e">
        <f t="shared" si="15"/>
        <v>#DIV/0!</v>
      </c>
      <c r="H35" s="130" t="e">
        <f t="shared" si="15"/>
        <v>#DIV/0!</v>
      </c>
      <c r="I35" s="130" t="e">
        <f t="shared" si="15"/>
        <v>#DIV/0!</v>
      </c>
      <c r="J35" s="130" t="e">
        <f t="shared" si="15"/>
        <v>#DIV/0!</v>
      </c>
      <c r="K35" s="130" t="e">
        <f t="shared" si="15"/>
        <v>#DIV/0!</v>
      </c>
      <c r="L35" s="131">
        <f t="shared" si="15"/>
        <v>9.8853151114206135</v>
      </c>
      <c r="M35" s="130">
        <f t="shared" si="15"/>
        <v>8.274939066852367</v>
      </c>
      <c r="N35" s="130">
        <f t="shared" si="15"/>
        <v>8.5241121169916436</v>
      </c>
      <c r="O35" s="130">
        <f t="shared" si="15"/>
        <v>8.3043175487465177</v>
      </c>
      <c r="P35" s="130">
        <f t="shared" si="15"/>
        <v>7.7874738857938723</v>
      </c>
      <c r="Q35" s="130">
        <f t="shared" si="15"/>
        <v>0</v>
      </c>
    </row>
    <row r="36" spans="1:23">
      <c r="A36" s="43"/>
      <c r="D36" s="33" t="s">
        <v>45</v>
      </c>
      <c r="E36" s="130" t="e">
        <f t="shared" si="15"/>
        <v>#DIV/0!</v>
      </c>
      <c r="F36" s="130" t="e">
        <f t="shared" si="15"/>
        <v>#DIV/0!</v>
      </c>
      <c r="G36" s="130" t="e">
        <f t="shared" si="15"/>
        <v>#DIV/0!</v>
      </c>
      <c r="H36" s="130" t="e">
        <f t="shared" si="15"/>
        <v>#DIV/0!</v>
      </c>
      <c r="I36" s="130" t="e">
        <f t="shared" si="15"/>
        <v>#DIV/0!</v>
      </c>
      <c r="J36" s="130" t="e">
        <f t="shared" si="15"/>
        <v>#DIV/0!</v>
      </c>
      <c r="K36" s="130" t="e">
        <f t="shared" si="15"/>
        <v>#DIV/0!</v>
      </c>
      <c r="L36" s="131">
        <f t="shared" si="15"/>
        <v>3.824643105849582</v>
      </c>
      <c r="M36" s="130">
        <f t="shared" si="15"/>
        <v>2.8279509052924792</v>
      </c>
      <c r="N36" s="130">
        <f t="shared" si="15"/>
        <v>3.1739641364902504</v>
      </c>
      <c r="O36" s="130">
        <f t="shared" si="15"/>
        <v>3.1445856545961002</v>
      </c>
      <c r="P36" s="130">
        <f t="shared" si="15"/>
        <v>2.9813718662952646</v>
      </c>
      <c r="Q36" s="130">
        <f t="shared" si="15"/>
        <v>0</v>
      </c>
    </row>
    <row r="37" spans="1:23">
      <c r="A37" s="43"/>
      <c r="D37" s="33" t="s">
        <v>108</v>
      </c>
      <c r="E37" s="130" t="e">
        <f t="shared" si="15"/>
        <v>#DIV/0!</v>
      </c>
      <c r="F37" s="130" t="e">
        <f t="shared" si="15"/>
        <v>#DIV/0!</v>
      </c>
      <c r="G37" s="130" t="e">
        <f t="shared" si="15"/>
        <v>#DIV/0!</v>
      </c>
      <c r="H37" s="130" t="e">
        <f t="shared" si="15"/>
        <v>#DIV/0!</v>
      </c>
      <c r="I37" s="130" t="e">
        <f t="shared" si="15"/>
        <v>#DIV/0!</v>
      </c>
      <c r="J37" s="130" t="e">
        <f t="shared" si="15"/>
        <v>#DIV/0!</v>
      </c>
      <c r="K37" s="130" t="e">
        <f t="shared" si="15"/>
        <v>#DIV/0!</v>
      </c>
      <c r="L37" s="130">
        <f t="shared" si="15"/>
        <v>0</v>
      </c>
      <c r="M37" s="130">
        <f t="shared" si="15"/>
        <v>0</v>
      </c>
      <c r="N37" s="130">
        <f t="shared" si="15"/>
        <v>0</v>
      </c>
      <c r="O37" s="130">
        <f t="shared" si="15"/>
        <v>0</v>
      </c>
      <c r="P37" s="130">
        <f t="shared" si="15"/>
        <v>0</v>
      </c>
      <c r="Q37" s="130">
        <f t="shared" si="15"/>
        <v>0</v>
      </c>
    </row>
    <row r="38" spans="1:23">
      <c r="A38" s="43"/>
      <c r="D38" s="33" t="s">
        <v>214</v>
      </c>
      <c r="E38" s="130" t="e">
        <f>E34/E32</f>
        <v>#DIV/0!</v>
      </c>
      <c r="F38" s="130" t="e">
        <f t="shared" ref="F38:Q38" si="16">F34/F32</f>
        <v>#DIV/0!</v>
      </c>
      <c r="G38" s="130" t="e">
        <f t="shared" si="16"/>
        <v>#DIV/0!</v>
      </c>
      <c r="H38" s="130" t="e">
        <f t="shared" si="16"/>
        <v>#DIV/0!</v>
      </c>
      <c r="I38" s="130" t="e">
        <f t="shared" si="16"/>
        <v>#DIV/0!</v>
      </c>
      <c r="J38" s="130" t="e">
        <f t="shared" si="16"/>
        <v>#DIV/0!</v>
      </c>
      <c r="K38" s="130" t="e">
        <f t="shared" si="16"/>
        <v>#DIV/0!</v>
      </c>
      <c r="L38" s="130">
        <f t="shared" si="16"/>
        <v>0</v>
      </c>
      <c r="M38" s="130">
        <f t="shared" si="16"/>
        <v>0</v>
      </c>
      <c r="N38" s="130">
        <f t="shared" si="16"/>
        <v>0</v>
      </c>
      <c r="O38" s="130">
        <f t="shared" si="16"/>
        <v>0</v>
      </c>
      <c r="P38" s="130">
        <f t="shared" si="16"/>
        <v>0</v>
      </c>
      <c r="Q38" s="130" t="e">
        <f t="shared" si="16"/>
        <v>#DIV/0!</v>
      </c>
    </row>
    <row r="39" spans="1:23">
      <c r="A39" s="43"/>
      <c r="D39" s="33" t="s">
        <v>215</v>
      </c>
      <c r="E39" s="130" t="e">
        <f>SUM(E34:F34)/SUM(E32:F32)</f>
        <v>#DIV/0!</v>
      </c>
      <c r="F39" s="130" t="e">
        <f t="shared" ref="F39:Q39" si="17">SUM(F34:G34)/SUM(F32:G32)</f>
        <v>#DIV/0!</v>
      </c>
      <c r="G39" s="130" t="e">
        <f t="shared" si="17"/>
        <v>#DIV/0!</v>
      </c>
      <c r="H39" s="130" t="e">
        <f t="shared" si="17"/>
        <v>#DIV/0!</v>
      </c>
      <c r="I39" s="130" t="e">
        <f t="shared" si="17"/>
        <v>#DIV/0!</v>
      </c>
      <c r="J39" s="130" t="e">
        <f t="shared" si="17"/>
        <v>#DIV/0!</v>
      </c>
      <c r="K39" s="130">
        <f t="shared" si="17"/>
        <v>0</v>
      </c>
      <c r="L39" s="130">
        <f t="shared" si="17"/>
        <v>0</v>
      </c>
      <c r="M39" s="130">
        <f t="shared" si="17"/>
        <v>0</v>
      </c>
      <c r="N39" s="130">
        <f t="shared" si="17"/>
        <v>0</v>
      </c>
      <c r="O39" s="130">
        <f t="shared" si="17"/>
        <v>0</v>
      </c>
      <c r="P39" s="130">
        <f t="shared" si="17"/>
        <v>0</v>
      </c>
      <c r="Q39" s="130" t="e">
        <f t="shared" si="17"/>
        <v>#DIV/0!</v>
      </c>
    </row>
    <row r="40" spans="1:23">
      <c r="A40" s="43"/>
      <c r="D40" s="49" t="s">
        <v>208</v>
      </c>
      <c r="E40" s="130"/>
      <c r="F40" s="130" t="e">
        <f>(E35-F35)/E35</f>
        <v>#DIV/0!</v>
      </c>
      <c r="G40" s="130" t="e">
        <f t="shared" ref="G40:K40" si="18">(F35-G35)/F35</f>
        <v>#DIV/0!</v>
      </c>
      <c r="H40" s="130" t="e">
        <f t="shared" si="18"/>
        <v>#DIV/0!</v>
      </c>
      <c r="I40" s="130" t="e">
        <f t="shared" si="18"/>
        <v>#DIV/0!</v>
      </c>
      <c r="J40" s="130" t="e">
        <f t="shared" si="18"/>
        <v>#DIV/0!</v>
      </c>
      <c r="K40" s="130" t="e">
        <f t="shared" si="18"/>
        <v>#DIV/0!</v>
      </c>
      <c r="L40" s="130" t="e">
        <f>(K35-L35)/K35</f>
        <v>#DIV/0!</v>
      </c>
      <c r="M40" s="130">
        <f t="shared" ref="M40:Q40" si="19">(L35-M35)/L35</f>
        <v>0.16290588882773815</v>
      </c>
      <c r="N40" s="130">
        <f t="shared" si="19"/>
        <v>-3.0111768573307138E-2</v>
      </c>
      <c r="O40" s="130">
        <f t="shared" si="19"/>
        <v>2.5785039571100395E-2</v>
      </c>
      <c r="P40" s="130">
        <f t="shared" si="19"/>
        <v>6.2237945492662372E-2</v>
      </c>
      <c r="Q40" s="130">
        <f t="shared" si="19"/>
        <v>1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0">(F35-H35)/F35</f>
        <v>#DIV/0!</v>
      </c>
      <c r="H41" s="130" t="e">
        <f t="shared" si="20"/>
        <v>#DIV/0!</v>
      </c>
      <c r="I41" s="130" t="e">
        <f t="shared" si="20"/>
        <v>#DIV/0!</v>
      </c>
      <c r="J41" s="130" t="e">
        <f t="shared" si="20"/>
        <v>#DIV/0!</v>
      </c>
      <c r="K41" s="130" t="e">
        <f t="shared" si="20"/>
        <v>#DIV/0!</v>
      </c>
      <c r="L41" s="130" t="e">
        <f t="shared" si="20"/>
        <v>#DIV/0!</v>
      </c>
      <c r="M41" s="130">
        <f t="shared" si="20"/>
        <v>0.13769950467804076</v>
      </c>
      <c r="N41" s="130">
        <f t="shared" si="20"/>
        <v>-3.5502958579882011E-3</v>
      </c>
      <c r="O41" s="130">
        <f t="shared" si="20"/>
        <v>8.6418177176410482E-2</v>
      </c>
      <c r="P41" s="130">
        <f t="shared" si="20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1">(F35-I35)/F35</f>
        <v>#DIV/0!</v>
      </c>
      <c r="H42" s="130" t="e">
        <f t="shared" si="21"/>
        <v>#DIV/0!</v>
      </c>
      <c r="I42" s="130" t="e">
        <f t="shared" si="21"/>
        <v>#DIV/0!</v>
      </c>
      <c r="J42" s="130" t="e">
        <f t="shared" si="21"/>
        <v>#DIV/0!</v>
      </c>
      <c r="K42" s="130" t="e">
        <f t="shared" si="21"/>
        <v>#DIV/0!</v>
      </c>
      <c r="L42" s="130" t="e">
        <f t="shared" si="21"/>
        <v>#DIV/0!</v>
      </c>
      <c r="M42" s="130">
        <f t="shared" si="21"/>
        <v>0.15993395707209695</v>
      </c>
      <c r="N42" s="130">
        <f t="shared" si="21"/>
        <v>5.8908612754766471E-2</v>
      </c>
      <c r="O42" s="130">
        <f t="shared" si="21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2">(F35-J35)/F35</f>
        <v>#DIV/0!</v>
      </c>
      <c r="H43" s="130" t="e">
        <f t="shared" si="22"/>
        <v>#DIV/0!</v>
      </c>
      <c r="I43" s="130" t="e">
        <f t="shared" si="22"/>
        <v>#DIV/0!</v>
      </c>
      <c r="J43" s="130" t="e">
        <f t="shared" si="22"/>
        <v>#DIV/0!</v>
      </c>
      <c r="K43" s="130" t="e">
        <f t="shared" si="22"/>
        <v>#DIV/0!</v>
      </c>
      <c r="L43" s="130" t="e">
        <f t="shared" si="22"/>
        <v>#DIV/0!</v>
      </c>
      <c r="M43" s="130">
        <f t="shared" si="22"/>
        <v>0.21221794166208036</v>
      </c>
      <c r="N43" s="130">
        <f t="shared" si="22"/>
        <v>1</v>
      </c>
      <c r="O43" s="130"/>
      <c r="P43" s="130"/>
      <c r="Q43" s="130"/>
      <c r="W43" s="63"/>
    </row>
    <row r="44" spans="1:23">
      <c r="A44" s="43"/>
      <c r="D44" s="33" t="s">
        <v>219</v>
      </c>
      <c r="E44" s="130" t="e">
        <f>SUM(E34:G34)/SUM(E32:G32)</f>
        <v>#DIV/0!</v>
      </c>
      <c r="F44" s="130" t="e">
        <f t="shared" ref="F44" si="23">SUM(F34:H34)/SUM(F32:H32)</f>
        <v>#DIV/0!</v>
      </c>
      <c r="G44" s="130" t="e">
        <f t="shared" ref="G44" si="24">SUM(G34:I34)/SUM(G32:I32)</f>
        <v>#DIV/0!</v>
      </c>
      <c r="H44" s="130" t="e">
        <f t="shared" ref="H44:O44" si="25">SUM(H34:J34)/SUM(H32:J32)</f>
        <v>#DIV/0!</v>
      </c>
      <c r="I44" s="130" t="e">
        <f t="shared" si="25"/>
        <v>#DIV/0!</v>
      </c>
      <c r="J44" s="130">
        <f t="shared" si="25"/>
        <v>0</v>
      </c>
      <c r="K44" s="130">
        <f t="shared" si="25"/>
        <v>0</v>
      </c>
      <c r="L44" s="130">
        <f t="shared" si="25"/>
        <v>0</v>
      </c>
      <c r="M44" s="130">
        <f t="shared" si="25"/>
        <v>0</v>
      </c>
      <c r="N44" s="130">
        <f t="shared" si="25"/>
        <v>0</v>
      </c>
      <c r="O44" s="130">
        <f t="shared" si="25"/>
        <v>0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6">F31</f>
        <v>0</v>
      </c>
      <c r="G46" s="7">
        <f t="shared" si="26"/>
        <v>0</v>
      </c>
      <c r="H46" s="7">
        <f t="shared" si="26"/>
        <v>0</v>
      </c>
      <c r="I46" s="7">
        <f t="shared" si="26"/>
        <v>0</v>
      </c>
      <c r="J46" s="7">
        <f t="shared" si="26"/>
        <v>0</v>
      </c>
      <c r="K46" s="7">
        <f t="shared" si="26"/>
        <v>0</v>
      </c>
      <c r="L46" s="64">
        <f t="shared" si="26"/>
        <v>919040</v>
      </c>
      <c r="M46" s="7">
        <f t="shared" si="26"/>
        <v>919040</v>
      </c>
      <c r="N46" s="7">
        <f t="shared" si="26"/>
        <v>919040</v>
      </c>
      <c r="O46" s="7">
        <f t="shared" si="26"/>
        <v>919040</v>
      </c>
      <c r="P46" s="7">
        <f t="shared" si="26"/>
        <v>919040</v>
      </c>
      <c r="Q46" s="7">
        <f t="shared" si="26"/>
        <v>919040</v>
      </c>
      <c r="W46" s="64"/>
    </row>
    <row r="47" spans="1:23" s="7" customFormat="1">
      <c r="A47" s="43"/>
      <c r="D47" s="69" t="s">
        <v>32</v>
      </c>
      <c r="E47" s="7">
        <f t="shared" ref="E47:Q49" si="27">E32+E15</f>
        <v>0</v>
      </c>
      <c r="F47" s="7">
        <f t="shared" si="27"/>
        <v>0</v>
      </c>
      <c r="G47" s="7">
        <f t="shared" si="27"/>
        <v>0</v>
      </c>
      <c r="H47" s="7">
        <f t="shared" si="27"/>
        <v>0</v>
      </c>
      <c r="I47" s="7">
        <f t="shared" si="27"/>
        <v>0</v>
      </c>
      <c r="J47" s="7">
        <f t="shared" si="27"/>
        <v>0</v>
      </c>
      <c r="K47" s="7">
        <f t="shared" si="27"/>
        <v>0</v>
      </c>
      <c r="L47" s="64">
        <f t="shared" si="27"/>
        <v>19494</v>
      </c>
      <c r="M47" s="7">
        <f t="shared" si="27"/>
        <v>17741</v>
      </c>
      <c r="N47" s="7">
        <f t="shared" si="27"/>
        <v>19075</v>
      </c>
      <c r="O47" s="7">
        <f t="shared" si="27"/>
        <v>18488</v>
      </c>
      <c r="P47" s="7">
        <f t="shared" si="27"/>
        <v>17951</v>
      </c>
      <c r="Q47" s="7">
        <f t="shared" si="27"/>
        <v>0</v>
      </c>
      <c r="W47" s="64"/>
    </row>
    <row r="48" spans="1:23" s="7" customFormat="1">
      <c r="A48" s="43"/>
      <c r="D48" s="69" t="s">
        <v>33</v>
      </c>
      <c r="E48" s="7">
        <f t="shared" si="27"/>
        <v>0</v>
      </c>
      <c r="F48" s="7">
        <f t="shared" si="27"/>
        <v>0</v>
      </c>
      <c r="G48" s="7">
        <f t="shared" si="27"/>
        <v>0</v>
      </c>
      <c r="H48" s="7">
        <f t="shared" si="27"/>
        <v>0</v>
      </c>
      <c r="I48" s="7">
        <f t="shared" si="27"/>
        <v>0</v>
      </c>
      <c r="J48" s="7">
        <f t="shared" si="27"/>
        <v>0</v>
      </c>
      <c r="K48" s="7">
        <f t="shared" si="27"/>
        <v>0</v>
      </c>
      <c r="L48" s="64">
        <f t="shared" si="27"/>
        <v>7377</v>
      </c>
      <c r="M48" s="7">
        <f t="shared" si="27"/>
        <v>5734</v>
      </c>
      <c r="N48" s="7">
        <f t="shared" si="27"/>
        <v>5940</v>
      </c>
      <c r="O48" s="7">
        <f t="shared" si="27"/>
        <v>5786</v>
      </c>
      <c r="P48" s="7">
        <f t="shared" si="27"/>
        <v>5359</v>
      </c>
      <c r="Q48" s="7">
        <f t="shared" si="27"/>
        <v>0</v>
      </c>
      <c r="W48" s="64"/>
    </row>
    <row r="49" spans="1:23" s="7" customFormat="1">
      <c r="A49" s="43"/>
      <c r="D49" s="69" t="s">
        <v>34</v>
      </c>
      <c r="E49" s="7">
        <f t="shared" si="27"/>
        <v>0</v>
      </c>
      <c r="F49" s="7">
        <f t="shared" si="27"/>
        <v>0</v>
      </c>
      <c r="G49" s="7">
        <f t="shared" si="27"/>
        <v>0</v>
      </c>
      <c r="H49" s="7">
        <f t="shared" si="27"/>
        <v>0</v>
      </c>
      <c r="I49" s="7">
        <f t="shared" si="27"/>
        <v>0</v>
      </c>
      <c r="J49" s="7">
        <f t="shared" si="27"/>
        <v>0</v>
      </c>
      <c r="K49" s="7">
        <f t="shared" si="27"/>
        <v>0</v>
      </c>
      <c r="L49" s="64">
        <f t="shared" si="27"/>
        <v>0</v>
      </c>
      <c r="M49" s="7">
        <f t="shared" si="27"/>
        <v>0</v>
      </c>
      <c r="N49" s="7">
        <f t="shared" si="27"/>
        <v>2499</v>
      </c>
      <c r="O49" s="7">
        <f t="shared" si="27"/>
        <v>3515</v>
      </c>
      <c r="P49" s="7">
        <f t="shared" si="27"/>
        <v>3519</v>
      </c>
      <c r="Q49" s="7">
        <f t="shared" si="27"/>
        <v>0</v>
      </c>
      <c r="W49" s="64"/>
    </row>
    <row r="50" spans="1:23" s="7" customFormat="1">
      <c r="A50" s="43"/>
      <c r="D50" s="69" t="s">
        <v>123</v>
      </c>
      <c r="E50" s="130" t="e">
        <f t="shared" ref="E50:Q52" si="28">E47/E$14*1000</f>
        <v>#DIV/0!</v>
      </c>
      <c r="F50" s="130" t="e">
        <f t="shared" si="28"/>
        <v>#DIV/0!</v>
      </c>
      <c r="G50" s="130" t="e">
        <f t="shared" si="28"/>
        <v>#DIV/0!</v>
      </c>
      <c r="H50" s="130" t="e">
        <f t="shared" si="28"/>
        <v>#DIV/0!</v>
      </c>
      <c r="I50" s="130" t="e">
        <f t="shared" si="28"/>
        <v>#DIV/0!</v>
      </c>
      <c r="J50" s="130" t="e">
        <f t="shared" si="28"/>
        <v>#DIV/0!</v>
      </c>
      <c r="K50" s="130" t="e">
        <f t="shared" si="28"/>
        <v>#DIV/0!</v>
      </c>
      <c r="L50" s="131">
        <f t="shared" si="28"/>
        <v>21.211263927576603</v>
      </c>
      <c r="M50" s="130">
        <f t="shared" si="28"/>
        <v>19.303838788300833</v>
      </c>
      <c r="N50" s="130">
        <f t="shared" si="28"/>
        <v>20.75535341225627</v>
      </c>
      <c r="O50" s="130">
        <f t="shared" si="28"/>
        <v>20.116643454038996</v>
      </c>
      <c r="P50" s="130">
        <f t="shared" si="28"/>
        <v>19.532338091922004</v>
      </c>
      <c r="Q50" s="130">
        <f t="shared" si="28"/>
        <v>0</v>
      </c>
      <c r="W50" s="64"/>
    </row>
    <row r="51" spans="1:23" s="7" customFormat="1">
      <c r="A51" s="43"/>
      <c r="D51" s="69" t="s">
        <v>47</v>
      </c>
      <c r="E51" s="130" t="e">
        <f t="shared" si="28"/>
        <v>#DIV/0!</v>
      </c>
      <c r="F51" s="130" t="e">
        <f t="shared" si="28"/>
        <v>#DIV/0!</v>
      </c>
      <c r="G51" s="130" t="e">
        <f t="shared" si="28"/>
        <v>#DIV/0!</v>
      </c>
      <c r="H51" s="130" t="e">
        <f t="shared" si="28"/>
        <v>#DIV/0!</v>
      </c>
      <c r="I51" s="130" t="e">
        <f t="shared" si="28"/>
        <v>#DIV/0!</v>
      </c>
      <c r="J51" s="130" t="e">
        <f t="shared" si="28"/>
        <v>#DIV/0!</v>
      </c>
      <c r="K51" s="130" t="e">
        <f t="shared" si="28"/>
        <v>#DIV/0!</v>
      </c>
      <c r="L51" s="131">
        <f t="shared" si="28"/>
        <v>8.0268541086350975</v>
      </c>
      <c r="M51" s="130">
        <f t="shared" si="28"/>
        <v>6.2391190807799441</v>
      </c>
      <c r="N51" s="130">
        <f t="shared" si="28"/>
        <v>6.4632660167130922</v>
      </c>
      <c r="O51" s="130">
        <f t="shared" si="28"/>
        <v>6.295699860724234</v>
      </c>
      <c r="P51" s="130">
        <f t="shared" si="28"/>
        <v>5.8310846100278546</v>
      </c>
      <c r="Q51" s="130">
        <f t="shared" si="28"/>
        <v>0</v>
      </c>
      <c r="W51" s="64"/>
    </row>
    <row r="52" spans="1:23" s="8" customFormat="1">
      <c r="A52" s="43"/>
      <c r="B52" s="7"/>
      <c r="D52" s="48" t="s">
        <v>48</v>
      </c>
      <c r="E52" s="130" t="e">
        <f t="shared" si="28"/>
        <v>#DIV/0!</v>
      </c>
      <c r="F52" s="130" t="e">
        <f t="shared" si="28"/>
        <v>#DIV/0!</v>
      </c>
      <c r="G52" s="130" t="e">
        <f t="shared" si="28"/>
        <v>#DIV/0!</v>
      </c>
      <c r="H52" s="130" t="e">
        <f t="shared" si="28"/>
        <v>#DIV/0!</v>
      </c>
      <c r="I52" s="130" t="e">
        <f t="shared" si="28"/>
        <v>#DIV/0!</v>
      </c>
      <c r="J52" s="130" t="e">
        <f t="shared" si="28"/>
        <v>#DIV/0!</v>
      </c>
      <c r="K52" s="130" t="e">
        <f t="shared" si="28"/>
        <v>#DIV/0!</v>
      </c>
      <c r="L52" s="130">
        <f t="shared" si="28"/>
        <v>0</v>
      </c>
      <c r="M52" s="130">
        <f t="shared" si="28"/>
        <v>0</v>
      </c>
      <c r="N52" s="130">
        <f t="shared" si="28"/>
        <v>2.719141713091922</v>
      </c>
      <c r="O52" s="130">
        <f t="shared" si="28"/>
        <v>3.824643105849582</v>
      </c>
      <c r="P52" s="130">
        <f t="shared" si="28"/>
        <v>3.8289954735376046</v>
      </c>
      <c r="Q52" s="130">
        <f t="shared" si="28"/>
        <v>0</v>
      </c>
      <c r="W52" s="65"/>
    </row>
    <row r="53" spans="1:23" s="8" customFormat="1">
      <c r="A53" s="7"/>
      <c r="B53" s="7"/>
      <c r="D53" s="33" t="s">
        <v>220</v>
      </c>
      <c r="E53" s="130" t="e">
        <f>E49/E47</f>
        <v>#DIV/0!</v>
      </c>
      <c r="F53" s="130" t="e">
        <f t="shared" ref="F53:Q53" si="29">F49/F47</f>
        <v>#DIV/0!</v>
      </c>
      <c r="G53" s="130" t="e">
        <f t="shared" si="29"/>
        <v>#DIV/0!</v>
      </c>
      <c r="H53" s="130" t="e">
        <f t="shared" si="29"/>
        <v>#DIV/0!</v>
      </c>
      <c r="I53" s="130" t="e">
        <f t="shared" si="29"/>
        <v>#DIV/0!</v>
      </c>
      <c r="J53" s="130" t="e">
        <f t="shared" si="29"/>
        <v>#DIV/0!</v>
      </c>
      <c r="K53" s="130" t="e">
        <f t="shared" si="29"/>
        <v>#DIV/0!</v>
      </c>
      <c r="L53" s="130">
        <f t="shared" si="29"/>
        <v>0</v>
      </c>
      <c r="M53" s="130">
        <f t="shared" si="29"/>
        <v>0</v>
      </c>
      <c r="N53" s="130">
        <f t="shared" si="29"/>
        <v>0.1310091743119266</v>
      </c>
      <c r="O53" s="130">
        <f t="shared" si="29"/>
        <v>0.19012332323669406</v>
      </c>
      <c r="P53" s="130">
        <f t="shared" si="29"/>
        <v>0.19603364715057656</v>
      </c>
      <c r="Q53" s="130" t="e">
        <f t="shared" si="29"/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 t="e">
        <f t="shared" si="30"/>
        <v>#DIV/0!</v>
      </c>
      <c r="H54" s="130" t="e">
        <f t="shared" si="30"/>
        <v>#DIV/0!</v>
      </c>
      <c r="I54" s="130" t="e">
        <f t="shared" si="30"/>
        <v>#DIV/0!</v>
      </c>
      <c r="J54" s="130" t="e">
        <f t="shared" si="30"/>
        <v>#DIV/0!</v>
      </c>
      <c r="K54" s="130">
        <f t="shared" si="30"/>
        <v>0</v>
      </c>
      <c r="L54" s="130">
        <f t="shared" si="30"/>
        <v>0</v>
      </c>
      <c r="M54" s="130">
        <f t="shared" si="30"/>
        <v>6.78780964797914E-2</v>
      </c>
      <c r="N54" s="130">
        <f t="shared" si="30"/>
        <v>0.16010435801187339</v>
      </c>
      <c r="O54" s="130">
        <f t="shared" si="30"/>
        <v>0.19303493509701145</v>
      </c>
      <c r="P54" s="130">
        <f t="shared" si="30"/>
        <v>0.19603364715057656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 t="e">
        <f t="shared" si="31"/>
        <v>#DIV/0!</v>
      </c>
      <c r="J55" s="130" t="e">
        <f t="shared" si="31"/>
        <v>#DIV/0!</v>
      </c>
      <c r="K55" s="130" t="e">
        <f t="shared" si="31"/>
        <v>#DIV/0!</v>
      </c>
      <c r="L55" s="130" t="e">
        <f>(K50-L50)/K50</f>
        <v>#DIV/0!</v>
      </c>
      <c r="M55" s="130">
        <f t="shared" ref="M55:Q55" si="32">(L50-M50)/L50</f>
        <v>8.9925105160562388E-2</v>
      </c>
      <c r="N55" s="130">
        <f t="shared" si="32"/>
        <v>-7.5193055633842751E-2</v>
      </c>
      <c r="O55" s="130">
        <f t="shared" si="32"/>
        <v>3.0773263433814028E-2</v>
      </c>
      <c r="P55" s="130">
        <f t="shared" si="32"/>
        <v>2.9045867589788034E-2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 t="e">
        <f t="shared" si="33"/>
        <v>#DIV/0!</v>
      </c>
      <c r="J56" s="130" t="e">
        <f t="shared" si="33"/>
        <v>#DIV/0!</v>
      </c>
      <c r="K56" s="130" t="e">
        <f t="shared" si="33"/>
        <v>#DIV/0!</v>
      </c>
      <c r="L56" s="130" t="e">
        <f t="shared" si="33"/>
        <v>#DIV/0!</v>
      </c>
      <c r="M56" s="130">
        <f t="shared" si="33"/>
        <v>2.1493792961936962E-2</v>
      </c>
      <c r="N56" s="130">
        <f t="shared" si="33"/>
        <v>-4.2105856490615046E-2</v>
      </c>
      <c r="O56" s="130">
        <f t="shared" si="33"/>
        <v>5.892529488859783E-2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 t="e">
        <f t="shared" si="34"/>
        <v>#DIV/0!</v>
      </c>
      <c r="J57" s="130" t="e">
        <f t="shared" si="34"/>
        <v>#DIV/0!</v>
      </c>
      <c r="K57" s="130" t="e">
        <f t="shared" si="34"/>
        <v>#DIV/0!</v>
      </c>
      <c r="L57" s="130" t="e">
        <f t="shared" si="34"/>
        <v>#DIV/0!</v>
      </c>
      <c r="M57" s="130">
        <f t="shared" si="34"/>
        <v>5.1605622242741442E-2</v>
      </c>
      <c r="N57" s="130">
        <f t="shared" si="34"/>
        <v>-1.1836987768445989E-2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 t="e">
        <f t="shared" si="35"/>
        <v>#DIV/0!</v>
      </c>
      <c r="J58" s="130" t="e">
        <f t="shared" si="35"/>
        <v>#DIV/0!</v>
      </c>
      <c r="K58" s="130" t="e">
        <f t="shared" si="35"/>
        <v>#DIV/0!</v>
      </c>
      <c r="L58" s="130" t="e">
        <f t="shared" si="35"/>
        <v>#DIV/0!</v>
      </c>
      <c r="M58" s="130">
        <f t="shared" si="35"/>
        <v>7.9152559761978186E-2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D59" s="33" t="s">
        <v>226</v>
      </c>
      <c r="E59" s="130" t="e">
        <f>SUM(E49:G49)/SUM(E47:G47)</f>
        <v>#DIV/0!</v>
      </c>
      <c r="F59" s="130" t="e">
        <f t="shared" ref="F59" si="36">SUM(F49:H49)/SUM(F47:H47)</f>
        <v>#DIV/0!</v>
      </c>
      <c r="G59" s="130" t="e">
        <f t="shared" ref="G59" si="37">SUM(G49:I49)/SUM(G47:I47)</f>
        <v>#DIV/0!</v>
      </c>
      <c r="H59" s="130" t="e">
        <f t="shared" ref="H59:O59" si="38">SUM(H49:J49)/SUM(H47:J47)</f>
        <v>#DIV/0!</v>
      </c>
      <c r="I59" s="130" t="e">
        <f t="shared" si="38"/>
        <v>#DIV/0!</v>
      </c>
      <c r="J59" s="130">
        <f t="shared" si="38"/>
        <v>0</v>
      </c>
      <c r="K59" s="130">
        <f t="shared" si="38"/>
        <v>0</v>
      </c>
      <c r="L59" s="130">
        <f t="shared" si="38"/>
        <v>4.4379328716036226E-2</v>
      </c>
      <c r="M59" s="130">
        <f t="shared" si="38"/>
        <v>0.10874439461883408</v>
      </c>
      <c r="N59" s="130">
        <f t="shared" si="38"/>
        <v>0.17172244839139678</v>
      </c>
      <c r="O59" s="130">
        <f t="shared" si="38"/>
        <v>0.19303493509701145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23" s="7" customFormat="1">
      <c r="A65" s="7" t="s">
        <v>205</v>
      </c>
      <c r="C65"/>
      <c r="D65" s="33"/>
      <c r="E65"/>
      <c r="F65"/>
      <c r="G65"/>
      <c r="H65"/>
      <c r="I65"/>
      <c r="J65"/>
      <c r="K65"/>
      <c r="L65" s="64"/>
      <c r="N65"/>
      <c r="O65"/>
      <c r="P65"/>
      <c r="Q65"/>
      <c r="R65"/>
      <c r="S65"/>
      <c r="T65"/>
      <c r="U65"/>
      <c r="V65"/>
      <c r="W65" s="62"/>
    </row>
    <row r="66" spans="1:23" s="7" customFormat="1">
      <c r="A66" s="7" t="s">
        <v>206</v>
      </c>
      <c r="C66"/>
      <c r="D66" s="33"/>
      <c r="E66"/>
      <c r="F66"/>
      <c r="G66"/>
      <c r="H66"/>
      <c r="I66"/>
      <c r="J66"/>
      <c r="K66"/>
      <c r="L66" s="64"/>
      <c r="N66"/>
      <c r="O66"/>
      <c r="P66"/>
      <c r="Q66"/>
      <c r="R66"/>
      <c r="S66"/>
      <c r="T66"/>
      <c r="U66"/>
      <c r="V66"/>
      <c r="W66" s="62"/>
    </row>
    <row r="67" spans="1:23" s="7" customFormat="1">
      <c r="A67" s="7" t="s">
        <v>207</v>
      </c>
      <c r="C67"/>
      <c r="D67" s="33"/>
      <c r="E67"/>
      <c r="F67"/>
      <c r="G67"/>
      <c r="H67"/>
      <c r="I67"/>
      <c r="J67"/>
      <c r="K67"/>
      <c r="L67" s="64"/>
      <c r="N67"/>
      <c r="O67"/>
      <c r="P67"/>
      <c r="Q67"/>
      <c r="R67"/>
      <c r="S67"/>
      <c r="T67"/>
      <c r="U67"/>
      <c r="V67"/>
      <c r="W67" s="6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42"/>
  <sheetViews>
    <sheetView topLeftCell="C1" zoomScaleNormal="100" workbookViewId="0">
      <pane ySplit="1" topLeftCell="A80" activePane="bottomLeft" state="frozen"/>
      <selection activeCell="L22" sqref="L22"/>
      <selection pane="bottomLeft" activeCell="L22" sqref="L22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22.5546875" customWidth="1"/>
    <col min="13" max="13" width="7" style="81" customWidth="1"/>
    <col min="14" max="14" width="10.33203125" style="81" customWidth="1"/>
    <col min="15" max="17" width="7" style="148" customWidth="1"/>
    <col min="18" max="18" width="6.77734375" style="148" customWidth="1"/>
    <col min="19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A2" s="67"/>
      <c r="E2" s="9"/>
      <c r="F2" s="9"/>
      <c r="G2" s="9"/>
      <c r="H2" s="9"/>
      <c r="I2" s="9"/>
      <c r="J2" s="9"/>
      <c r="K2" s="9"/>
      <c r="L2" s="62" t="s">
        <v>61</v>
      </c>
      <c r="M2" s="176">
        <f t="array" ref="M2">CORREL(IF(NOT(ISBLANK(C2:C1280)),D2:D1280),IF(NOT(ISBLANK(C2:C1280)),G2:G1280))</f>
        <v>3.8354063566273702E-2</v>
      </c>
      <c r="N2" s="175">
        <f t="array" ref="N2">CORREL(IF(NOT(ISBLANK(C2:C280)),E2:E280),IF(NOT(ISBLANK(C2:C280)),G2:G280))</f>
        <v>6.8931185554173768E-2</v>
      </c>
      <c r="O2" s="166">
        <f t="array" ref="O2">CORREL(IF(NOT(ISBLANK(C2:C120)),F2:F120),IF(NOT(ISBLANK(C2:C120)),G2:G120))</f>
        <v>4.8083988959375233E-2</v>
      </c>
      <c r="P2" s="166">
        <f t="array" ref="P2">CORREL(IF(NOT(ISBLANK(C3:C1280)),G3:G1280),IF(NOT(ISBLANK(C3:C1280)),K3:K1280))</f>
        <v>-4.4739200162278898E-2</v>
      </c>
      <c r="Q2" s="165">
        <f t="array" ref="Q2">CORREL(IF(NOT(ISBLANK(C2:C1114)),D2:D1114),IF(NOT(ISBLANK(C2:C1114)),H2:H1114))</f>
        <v>0.10093437425584523</v>
      </c>
      <c r="R2" s="166">
        <f t="array" ref="R2">CORREL(IF(NOT(ISBLANK(C2:C1114)),H2:H1114),IF(NOT(ISBLANK(C2:C1114)),E2:E1114))</f>
        <v>0.10172629979125204</v>
      </c>
      <c r="S2" s="166">
        <f t="array" ref="S2">CORREL(IF(NOT(ISBLANK(C2:C1120)),E2:E1120),IF(NOT(ISBLANK(C2:C1120)),H2:H1120))</f>
        <v>0.10172629979125204</v>
      </c>
      <c r="T2" s="167">
        <f t="array" ref="T2">CORREL(IF(NOT(ISBLANK(C2:C1120)),H2:H1120),IF(NOT(ISBLANK(C2:C1120)),K2:K1120))</f>
        <v>-1.1024977575486976E-2</v>
      </c>
      <c r="U2" s="165">
        <f t="array" ref="U2">CORREL(IF(NOT(ISBLANK(C2:C1114)),D2:D1114),IF(NOT(ISBLANK(C2:C1114)),I2:I1114))</f>
        <v>0.20326602900556262</v>
      </c>
      <c r="V2" s="166">
        <f t="array" ref="V2">CORREL(IF(NOT(ISBLANK(C2:C1114)),I2:I1114),IF(NOT(ISBLANK(C2:C1114)),E2:E1114))</f>
        <v>0.17386971744235222</v>
      </c>
      <c r="W2" s="166">
        <f t="array" ref="W2">CORREL(IF(NOT(ISBLANK(C2:C1120)),F2:F1120),IF(NOT(ISBLANK(C2:C1120)),I2:I1120))</f>
        <v>0.14132669336247045</v>
      </c>
      <c r="X2" s="167">
        <f t="array" ref="X2">CORREL(IF(NOT(ISBLANK(C2:C1120)),I2:I1120),IF(NOT(ISBLANK(C2:C1120)),K2:K1120))</f>
        <v>6.5059104783673508E-2</v>
      </c>
      <c r="Y2" s="165">
        <f t="array" ref="Y2">CORREL(IF(NOT(ISBLANK(C2:C1114)),D2:D1114),IF(NOT(ISBLANK(C2:C1114)),J2:J1114))</f>
        <v>0.3094051949408847</v>
      </c>
      <c r="Z2" s="166">
        <f t="array" ref="Z2">CORREL(IF(NOT(ISBLANK(C2:C1114)),J2:J1114),IF(NOT(ISBLANK(C2:C1114)),E2:E1114))</f>
        <v>0.24079616366555437</v>
      </c>
      <c r="AA2" s="166">
        <f t="array" ref="AA2">CORREL(IF(NOT(ISBLANK(C2:C1120)),F2:F1120),IF(NOT(ISBLANK(C2:C1120)),J2:J1120))</f>
        <v>0.2191345352608029</v>
      </c>
      <c r="AB2" s="167">
        <f t="array" ref="AB2">CORREL(IF(NOT(ISBLANK(C2:C1120)),J2:J1120),IF(NOT(ISBLANK(C2:C1120)),K2:K1120))</f>
        <v>0.16126745688629462</v>
      </c>
      <c r="AC2" s="143"/>
      <c r="AD2" s="45"/>
      <c r="AJ2" s="33" t="s">
        <v>127</v>
      </c>
    </row>
    <row r="3" spans="1:46" s="2" customFormat="1" ht="15.6" thickTop="1" thickBot="1">
      <c r="A3" s="83" t="s">
        <v>73</v>
      </c>
      <c r="B3" s="7">
        <v>2007</v>
      </c>
      <c r="C3" t="s">
        <v>51</v>
      </c>
      <c r="D3" s="49">
        <v>19.237697715289986</v>
      </c>
      <c r="E3" s="9">
        <v>0.58147410358565743</v>
      </c>
      <c r="F3" s="9">
        <v>0.44695994277539342</v>
      </c>
      <c r="G3" s="9">
        <v>0.13332862216869251</v>
      </c>
      <c r="H3" s="9">
        <v>0.26191273343116778</v>
      </c>
      <c r="I3" s="9">
        <v>0.34179646463613489</v>
      </c>
      <c r="J3" s="9">
        <v>0.61539194907485495</v>
      </c>
      <c r="K3" s="9">
        <v>0.3836386768447837</v>
      </c>
      <c r="L3" s="162" t="s">
        <v>50</v>
      </c>
      <c r="M3" s="163" t="e">
        <f t="array" ref="M3">CORREL(IF($C2:$C1280=$L3,D2:D1280),IF($C2:$C1280=$L3,$G2:$G1280))</f>
        <v>#DIV/0!</v>
      </c>
      <c r="N3" s="164" t="e">
        <f t="array" ref="N3">CORREL(IF($C2:$C1280=$L3,E2:E1280),IF($C2:$C1280=$L3,$G2:$G1280))</f>
        <v>#DIV/0!</v>
      </c>
      <c r="O3" s="75" t="e">
        <f t="array" ref="O3">CORREL(IF($C2:$C1280=$L3,F2:F1280),IF($C2:$C1280=$L3,$G2:$G1280))</f>
        <v>#DIV/0!</v>
      </c>
      <c r="P3" s="75" t="e">
        <f t="array" ref="P3">CORREL(IF($C2:$C1280=$L3,K2:K1280),IF($C2:$C1280=$L3,$G2:$G1280))</f>
        <v>#DIV/0!</v>
      </c>
      <c r="Q3" s="168" t="e">
        <f t="array" ref="Q3">CORREL(IF($C2:$C1280=$L3,D2:D1280),IF($C2:$C1280=$L3,$H2:$H1280))</f>
        <v>#DIV/0!</v>
      </c>
      <c r="R3" s="75" t="e">
        <f t="array" ref="R3">CORREL(IF($C2:$C1280=$L3,E2:E1280),IF($C2:$C1280=$L3,$H2:$H1280))</f>
        <v>#DIV/0!</v>
      </c>
      <c r="S3" s="75" t="e">
        <f t="array" ref="S3">CORREL(IF($C2:$C1280=$L3,F2:F1280),IF($C2:$C1280=$L3,$H2:$H1280))</f>
        <v>#DIV/0!</v>
      </c>
      <c r="T3" s="169" t="e">
        <f t="array" ref="T3">CORREL(IF($C2:$C1280=$L3,K2:K1280),IF($C2:$C1280=$L3,$H2:$H1280))</f>
        <v>#DIV/0!</v>
      </c>
      <c r="U3" s="168" t="e">
        <f t="array" ref="U3">CORREL(IF($C$2:$C$1280=$L3,D$2:D$1280),IF($C$2:$C$1280=$L3,$I$2:$I$1280))</f>
        <v>#DIV/0!</v>
      </c>
      <c r="V3" s="75" t="e">
        <f t="array" ref="V3">CORREL(IF($C$2:$C$1280=$L3,E$2:E$1280),IF($C$2:$C$1280=$L3,$I$2:$I$1280))</f>
        <v>#DIV/0!</v>
      </c>
      <c r="W3" s="75" t="e">
        <f t="array" ref="W3">CORREL(IF($C$2:$C$1280=$L3,F$2:F$1280),IF($C$2:$C$1280=$L3,$I$2:$I$1280))</f>
        <v>#DIV/0!</v>
      </c>
      <c r="X3" s="169" t="e">
        <f t="array" ref="X3">CORREL(IF($C$2:$C$1280=$L3,K$2:K$1280),IF($C$2:$C$1280=$L3,$I$2:$I$1280))</f>
        <v>#DIV/0!</v>
      </c>
      <c r="Y3" s="168" t="e">
        <f t="array" ref="Y3">CORREL(IF($C2:$C1114=$L3,D2:D1114),IF($C2:$C1114=$L3,$J2:J$1114))</f>
        <v>#DIV/0!</v>
      </c>
      <c r="Z3" s="75" t="e">
        <f t="array" ref="Z3">CORREL(IF($C$2:$C$1114=$L3,J$2:J$1114),IF($C$2:$C$1114=$L3,$E$2:$E$1114))</f>
        <v>#DIV/0!</v>
      </c>
      <c r="AA3" s="75" t="e">
        <f t="array" ref="AA3">CORREL(IF($C$2:$C$1114=$L3,J$2:J$1114),IF($C$2:$C$1114=$L3,$F$2:$F$1114))</f>
        <v>#DIV/0!</v>
      </c>
      <c r="AB3" s="169" t="e">
        <f t="array" ref="AB3">CORREL(IF($C$2:$C$1280=$L3,K$2:K$1280),IF($C$2:$C$1280=$L3,$J$2:$J$1280))</f>
        <v>#DIV/0!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83" t="s">
        <v>94</v>
      </c>
      <c r="B4" s="7">
        <v>2008</v>
      </c>
      <c r="C4" t="s">
        <v>51</v>
      </c>
      <c r="D4" s="49">
        <v>19.102874026322858</v>
      </c>
      <c r="E4" s="9">
        <v>0.88545816733067728</v>
      </c>
      <c r="F4" s="9">
        <v>0.83993029624097582</v>
      </c>
      <c r="G4" s="9">
        <v>-4.9825610363716166E-4</v>
      </c>
      <c r="H4" s="9">
        <v>-9.9651220727448812E-4</v>
      </c>
      <c r="I4" s="9">
        <v>-1.4947683109118146E-3</v>
      </c>
      <c r="J4" s="9">
        <v>-1.993024414549141E-3</v>
      </c>
      <c r="K4" s="9">
        <v>0.76621868259498926</v>
      </c>
      <c r="L4" s="62" t="s">
        <v>51</v>
      </c>
      <c r="M4" s="168">
        <f>CORREL(IF($C3:$C1281=$L4,D3:D1281),IF($C3:$C1281=$L4,$G3:$G1281))</f>
        <v>3.8354063566273702E-2</v>
      </c>
      <c r="N4" s="75">
        <f>CORREL(IF($C3:$C280=$L4,E3:E280),IF($C3:$C280=$L4,$G3:$G280))</f>
        <v>6.8931185554173768E-2</v>
      </c>
      <c r="O4" s="75">
        <f t="array" ref="O4">CORREL(IF($C3:$C120=$L4,F3:F120),IF($C3:$C120=$L4,$G3:$G120))</f>
        <v>2.5398570694599509E-2</v>
      </c>
      <c r="P4" s="75">
        <f t="array" ref="P4">CORREL(IF($C3:$C1281=$L4,K3:K1281),IF($C3:$C1281=$L4,$G3:$G1281))</f>
        <v>-7.6104943438507752E-2</v>
      </c>
      <c r="Q4" s="168">
        <f t="array" ref="Q4">CORREL(IF($C3:$C1281=$L4,D3:D1281),IF($C3:$C1281=$L4,$H3:$H1281))</f>
        <v>9.211109172428586E-2</v>
      </c>
      <c r="R4" s="75">
        <f t="array" ref="R4">CORREL(IF($C3:$C1281=$L4,E3:E1281),IF($C3:$C1281=$L4,$H3:$H1281))</f>
        <v>9.152356914873333E-2</v>
      </c>
      <c r="S4" s="75">
        <f t="array" ref="S4">CORREL(IF($C3:$C1281=$L4,F3:F1281),IF($C3:$C1281=$L4,$H3:$H1281))</f>
        <v>6.948142157561922E-2</v>
      </c>
      <c r="T4" s="169">
        <f t="array" ref="T4">CORREL(IF($C3:$C1281=$L4,K3:K1281),IF($C3:$C1281=$L4,$H3:$H1281))</f>
        <v>-3.2555792415852616E-2</v>
      </c>
      <c r="U4" s="168">
        <f t="array" ref="U4">CORREL(IF($C$2:$C$1280=$L4,D$2:D$1280),IF($C$2:$C$1280=$L4,$I$2:$I$1280))</f>
        <v>0.2077189483357825</v>
      </c>
      <c r="V4" s="75">
        <f t="array" ref="V4">CORREL(IF($C$2:$C$1280=$L4,E$2:E$1280),IF($C$2:$C$1280=$L4,$I$2:$I$1280))</f>
        <v>0.17765337229403408</v>
      </c>
      <c r="W4" s="75">
        <f t="array" ref="W4">CORREL(IF($C$2:$C$1280=$L4,F$2:F$1280),IF($C$2:$C$1280=$L4,$I$2:$I$1280))</f>
        <v>0.14428483813423029</v>
      </c>
      <c r="X4" s="169">
        <f t="array" ref="X4">CORREL(IF($C$2:$C$1280=$L4,K$2:K$1280),IF($C$2:$C$1280=$L4,$I$2:$I$1280))</f>
        <v>6.5435425877810538E-2</v>
      </c>
      <c r="Y4" s="168">
        <f t="array" ref="Y4">CORREL(IF($C2:$C1115=$L4,D2:D1115),IF($C2:$C1115=$L4,$J2:J$1114))</f>
        <v>0.31383221816199364</v>
      </c>
      <c r="Z4" s="75">
        <f t="array" ref="Z4">CORREL(IF($C$2:$C$1114=$L4,J$2:J$1114),IF($C$2:$C$1114=$L4,$E$2:$E$1114))</f>
        <v>0.24445604469909274</v>
      </c>
      <c r="AA4" s="75">
        <f t="array" ref="AA4">CORREL(IF($C$2:$C$1114=$L4,J$2:J$1114),IF($C$2:$C$1114=$L4,$F$2:$F$1114))</f>
        <v>0.22286933809361811</v>
      </c>
      <c r="AB4" s="169">
        <f t="array" ref="AB4">CORREL(IF($C$2:$C$1280=$L4,K$2:K$1280),IF($C$2:$C$1280=$L4,$J$2:$J$1280))</f>
        <v>0.16415797128694173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83" t="s">
        <v>73</v>
      </c>
      <c r="B5" s="7">
        <v>2006</v>
      </c>
      <c r="C5" t="s">
        <v>51</v>
      </c>
      <c r="D5" s="49">
        <v>18.763125111229758</v>
      </c>
      <c r="E5" s="9">
        <v>0.49151515151515146</v>
      </c>
      <c r="F5" s="9">
        <v>0.53356300434512716</v>
      </c>
      <c r="G5" s="9">
        <v>0.16356752899081572</v>
      </c>
      <c r="H5" s="9">
        <v>0.2750879178876251</v>
      </c>
      <c r="I5" s="9">
        <v>0.38263984380341715</v>
      </c>
      <c r="J5" s="9">
        <v>0.44945719048862132</v>
      </c>
      <c r="K5" s="9">
        <v>0.46390514184397158</v>
      </c>
      <c r="L5" s="120" t="s">
        <v>30</v>
      </c>
      <c r="M5" s="170" t="e">
        <f t="array" ref="M5">CORREL(IF($C3:$C1282=$L5,D3:D1282),IF($C3:$C1282=$L5,$G3:$G1282))</f>
        <v>#DIV/0!</v>
      </c>
      <c r="N5" s="171" t="e">
        <f t="array" ref="N5">CORREL(IF($C2:$C1280=$L5,E2:E1280),IF($C3:$C1282=$L5,$G3:$G1282))</f>
        <v>#N/A</v>
      </c>
      <c r="O5" s="171" t="e">
        <f t="array" ref="O5">CORREL(IF($C3:$C1282=$L5,F3:F1282),IF($C3:$C1282=$L5,$G3:$G1282))</f>
        <v>#DIV/0!</v>
      </c>
      <c r="P5" s="171" t="e">
        <f t="array" ref="P5">CORREL(IF($C3:$C1282=$L5,K3:K1282),IF($C3:$C1282=$L5,$G3:$G1282))</f>
        <v>#DIV/0!</v>
      </c>
      <c r="Q5" s="170" t="e">
        <f t="array" ref="Q5">CORREL(IF($C3:$C1282=$L5,D3:D1282),IF($C3:$C1282=$L5,$H3:$H1282))</f>
        <v>#DIV/0!</v>
      </c>
      <c r="R5" s="171" t="e">
        <f t="array" ref="R5">CORREL(IF($C3:$C1282=$L5,E3:E1282),IF($C3:$C1282=$L5,$H3:$H1282))</f>
        <v>#DIV/0!</v>
      </c>
      <c r="S5" s="171" t="e">
        <f t="array" ref="S5">CORREL(IF($C3:$C1282=$L5,F3:F1282),IF($C3:$C1282=$L5,$H3:$H1282))</f>
        <v>#DIV/0!</v>
      </c>
      <c r="T5" s="172" t="e">
        <f t="array" ref="T5">CORREL(IF($C3:$C1282=$L5,K3:K1282),IF($C3:$C1282=$L5,$H3:$H1282))</f>
        <v>#DIV/0!</v>
      </c>
      <c r="U5" s="170" t="e">
        <f t="array" ref="U5">CORREL(IF($C$2:$C$1280=$L5,D$2:D$1280),IF($C$2:$C$1280=$L5,$I$2:$I$1280))</f>
        <v>#DIV/0!</v>
      </c>
      <c r="V5" s="171" t="e">
        <f t="array" ref="V5">CORREL(IF($C$2:$C$1280=$L5,E$2:E$1280),IF($C$2:$C$1280=$L5,$I$2:$I$1280))</f>
        <v>#DIV/0!</v>
      </c>
      <c r="W5" s="171" t="e">
        <f t="array" ref="W5">CORREL(IF($C$2:$C$1280=$L5,F$2:F$1280),IF($C$2:$C$1280=$L5,$I$2:$I$1280))</f>
        <v>#DIV/0!</v>
      </c>
      <c r="X5" s="172" t="e">
        <f t="array" ref="X5">CORREL(IF($C$2:$C$1280=$L5,K$2:K$1280),IF($C$2:$C$1280=$L5,$I$2:$I$1280))</f>
        <v>#DIV/0!</v>
      </c>
      <c r="Y5" s="170" t="e">
        <f t="array" ref="Y5">CORREL(IF($C2:$C1116=$L5,D2:D1116),IF($C2:$C1116=$L5,$J2:J$1114))</f>
        <v>#DIV/0!</v>
      </c>
      <c r="Z5" s="171" t="e">
        <f t="array" ref="Z5">CORREL(IF($C$2:$C$1114=$L5,J$2:J$1114),IF($C$2:$C$1114=$L5,$E$2:$E$1114))</f>
        <v>#DIV/0!</v>
      </c>
      <c r="AA5" s="171" t="e">
        <f t="array" ref="AA5">CORREL(IF($C$2:$C$1114=$L5,J$2:J$1114),IF($C$2:$C$1114=$L5,$F$2:$F$1114))</f>
        <v>#DIV/0!</v>
      </c>
      <c r="AB5" s="172" t="e">
        <f t="array" ref="AB5">CORREL(IF($C$2:$C$1280=$L5,K$2:K$1280),IF($C$2:$C$1280=$L5,$J$2:$J$1280))</f>
        <v>#DIV/0!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67" t="s">
        <v>73</v>
      </c>
      <c r="B6" s="7">
        <v>2005</v>
      </c>
      <c r="C6" t="s">
        <v>51</v>
      </c>
      <c r="D6" s="9">
        <v>16.08952468850946</v>
      </c>
      <c r="E6" s="9">
        <v>0.35253791708796761</v>
      </c>
      <c r="F6" s="9">
        <v>0.41709799675148884</v>
      </c>
      <c r="G6" s="9">
        <v>-0.38985933542045015</v>
      </c>
      <c r="H6" s="9">
        <v>-0.16252347828090977</v>
      </c>
      <c r="I6" s="9">
        <v>-7.5258246829601402E-3</v>
      </c>
      <c r="J6" s="9">
        <v>0.14195622359355209</v>
      </c>
      <c r="K6" s="9">
        <v>0.46470384615384613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67" t="s">
        <v>73</v>
      </c>
      <c r="B7" s="7">
        <v>2004</v>
      </c>
      <c r="C7" t="s">
        <v>51</v>
      </c>
      <c r="D7" s="9">
        <v>11.008740845735886</v>
      </c>
      <c r="E7" s="9">
        <v>0.33525179856115106</v>
      </c>
      <c r="F7" s="9">
        <v>0.34540380047505936</v>
      </c>
      <c r="G7" s="9">
        <v>-1.4968966776195429E-2</v>
      </c>
      <c r="H7" s="9">
        <v>-0.41066409363594392</v>
      </c>
      <c r="I7" s="9">
        <v>-0.17992525360384387</v>
      </c>
      <c r="J7" s="9">
        <v>-2.2607445278798273E-2</v>
      </c>
      <c r="K7" s="9">
        <v>0.39472069236821394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83" t="s">
        <v>82</v>
      </c>
      <c r="B8" s="7">
        <v>2008</v>
      </c>
      <c r="C8" t="s">
        <v>51</v>
      </c>
      <c r="D8" s="49">
        <v>9.3493614386137427</v>
      </c>
      <c r="E8" s="9">
        <v>0.33265497808390732</v>
      </c>
      <c r="F8" s="9">
        <v>0.32108671991082577</v>
      </c>
      <c r="G8" s="9">
        <v>-1.4284009022842789E-2</v>
      </c>
      <c r="H8" s="9">
        <v>-3.2038551346603737E-2</v>
      </c>
      <c r="I8" s="9">
        <v>-3.606027399045298E-2</v>
      </c>
      <c r="J8" s="9">
        <v>9.6967317057870608E-3</v>
      </c>
      <c r="K8" s="9">
        <v>0.21075485140216221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83" t="s">
        <v>130</v>
      </c>
      <c r="B9" s="7">
        <v>2008</v>
      </c>
      <c r="C9" t="s">
        <v>51</v>
      </c>
      <c r="D9" s="49">
        <v>8.9707974795040304</v>
      </c>
      <c r="E9" s="9">
        <v>0.25903643922719494</v>
      </c>
      <c r="F9" s="9">
        <v>0.32005917889286156</v>
      </c>
      <c r="G9" s="9">
        <v>1.6121270452357863E-2</v>
      </c>
      <c r="H9" s="9">
        <v>3.2242540904715927E-2</v>
      </c>
      <c r="I9" s="9">
        <v>0.11934552454282968</v>
      </c>
      <c r="J9" s="9">
        <v>0.18046198267564958</v>
      </c>
      <c r="K9" s="9">
        <v>0.34634270665194122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62" t="s">
        <v>82</v>
      </c>
      <c r="B10" s="7">
        <v>2007</v>
      </c>
      <c r="C10" t="s">
        <v>51</v>
      </c>
      <c r="D10" s="9">
        <v>8.5971778560082761</v>
      </c>
      <c r="E10" s="9">
        <v>0.31026127101632284</v>
      </c>
      <c r="F10" s="9">
        <v>0.32162692804265947</v>
      </c>
      <c r="G10" s="9">
        <v>-3.110886638954027E-2</v>
      </c>
      <c r="H10" s="9">
        <v>-4.5837234740581663E-2</v>
      </c>
      <c r="I10" s="9">
        <v>-6.4144100749299923E-2</v>
      </c>
      <c r="J10" s="9">
        <v>-6.8290934625532471E-2</v>
      </c>
      <c r="K10" s="9">
        <v>0.31754672473235346</v>
      </c>
      <c r="L10" s="120" t="s">
        <v>30</v>
      </c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68" t="s">
        <v>73</v>
      </c>
      <c r="B11" s="7">
        <v>2008</v>
      </c>
      <c r="C11" t="s">
        <v>51</v>
      </c>
      <c r="D11" s="49">
        <v>8.1687925912982706</v>
      </c>
      <c r="E11" s="9">
        <v>0.28992248062015502</v>
      </c>
      <c r="F11" s="9">
        <v>0.26072607260726072</v>
      </c>
      <c r="G11" s="9">
        <v>0.14836547571726014</v>
      </c>
      <c r="H11" s="9">
        <v>0.24053851067413398</v>
      </c>
      <c r="I11" s="9">
        <v>0.55622389205057288</v>
      </c>
      <c r="J11" s="9">
        <v>0.28967006097705333</v>
      </c>
      <c r="K11" s="9">
        <v>0.22894736842105262</v>
      </c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68" t="s">
        <v>75</v>
      </c>
      <c r="B12" s="7">
        <v>2006</v>
      </c>
      <c r="C12" t="s">
        <v>51</v>
      </c>
      <c r="D12" s="49">
        <v>6.593125714670073</v>
      </c>
      <c r="E12" s="9">
        <v>0.29929770992366406</v>
      </c>
      <c r="F12" s="9">
        <v>0.28803492088237576</v>
      </c>
      <c r="G12" s="9">
        <v>-4.2014474650627104E-2</v>
      </c>
      <c r="H12" s="9">
        <v>3.1930001056553234E-2</v>
      </c>
      <c r="I12" s="9">
        <v>1.2140728123881794E-2</v>
      </c>
      <c r="J12" s="9">
        <v>6.7687224349957484E-2</v>
      </c>
      <c r="K12" s="9">
        <v>0.25695009527733426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2" t="s">
        <v>75</v>
      </c>
      <c r="B13" s="7">
        <v>2005</v>
      </c>
      <c r="C13" t="s">
        <v>51</v>
      </c>
      <c r="D13" s="9">
        <v>5.7093401058441264</v>
      </c>
      <c r="E13" s="9">
        <v>0.27006711409395961</v>
      </c>
      <c r="F13" s="9">
        <v>0.28537170263788963</v>
      </c>
      <c r="G13" s="9">
        <v>-0.11903333146939062</v>
      </c>
      <c r="H13" s="9">
        <v>-0.16604892900761814</v>
      </c>
      <c r="I13" s="9">
        <v>-8.3302596013254696E-2</v>
      </c>
      <c r="J13" s="9">
        <v>-0.10544745203045905</v>
      </c>
      <c r="K13" s="9">
        <v>0.28233540901591347</v>
      </c>
      <c r="N13" s="81" t="s">
        <v>292</v>
      </c>
      <c r="AR13" s="2"/>
      <c r="AS13" s="2"/>
      <c r="AT13" s="2"/>
    </row>
    <row r="14" spans="1:46">
      <c r="A14" s="68" t="s">
        <v>75</v>
      </c>
      <c r="B14" s="7">
        <v>2007</v>
      </c>
      <c r="C14" t="s">
        <v>51</v>
      </c>
      <c r="D14" s="49">
        <v>5.6543137446628187</v>
      </c>
      <c r="E14" s="9">
        <v>0.27628603280777181</v>
      </c>
      <c r="F14" s="9">
        <v>0.23539286546980642</v>
      </c>
      <c r="G14" s="9">
        <v>7.0963002440031245E-2</v>
      </c>
      <c r="H14" s="9">
        <v>5.1971641557730167E-2</v>
      </c>
      <c r="I14" s="9">
        <v>0.10527847901284293</v>
      </c>
      <c r="J14" s="9">
        <v>0.13919280833206271</v>
      </c>
      <c r="K14" s="9">
        <v>0.23382845188284515</v>
      </c>
      <c r="M14"/>
      <c r="N14" s="183" t="s">
        <v>283</v>
      </c>
      <c r="O14" s="141"/>
      <c r="P14" s="141"/>
      <c r="Q14" s="141"/>
      <c r="AG14" s="49" t="s">
        <v>132</v>
      </c>
    </row>
    <row r="15" spans="1:46">
      <c r="A15" s="89" t="s">
        <v>130</v>
      </c>
      <c r="B15" s="149">
        <v>2003</v>
      </c>
      <c r="C15" s="81" t="s">
        <v>51</v>
      </c>
      <c r="D15" s="148">
        <v>5.2103801070533233</v>
      </c>
      <c r="E15" s="148">
        <v>0.14234150856085148</v>
      </c>
      <c r="F15" s="148">
        <v>0.14589811049988041</v>
      </c>
      <c r="G15" s="9">
        <v>-3.5953978906999126E-2</v>
      </c>
      <c r="H15" s="49">
        <v>3.1639501438159079E-2</v>
      </c>
      <c r="I15" s="9">
        <v>-2.1572387344198228E-3</v>
      </c>
      <c r="J15" s="9">
        <v>1.4741131351869628E-2</v>
      </c>
      <c r="K15" s="9">
        <v>0.13247229530415369</v>
      </c>
      <c r="M15"/>
      <c r="N15" s="141" t="s">
        <v>284</v>
      </c>
      <c r="O15" s="141" t="s">
        <v>285</v>
      </c>
      <c r="P15" s="141" t="s">
        <v>286</v>
      </c>
      <c r="Q15" s="141" t="s">
        <v>287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89" t="s">
        <v>195</v>
      </c>
      <c r="B16" s="149">
        <v>2004</v>
      </c>
      <c r="C16" s="81" t="s">
        <v>51</v>
      </c>
      <c r="D16" s="148">
        <v>5.1662914212922626</v>
      </c>
      <c r="E16" s="148">
        <v>0.30391997309290542</v>
      </c>
      <c r="F16" s="148">
        <v>0.30818821755144821</v>
      </c>
      <c r="G16" s="9">
        <v>-7.6171809824031374E-3</v>
      </c>
      <c r="H16" s="49">
        <v>5.1831420667615341E-2</v>
      </c>
      <c r="I16" s="9">
        <v>5.7786137365288995E-2</v>
      </c>
      <c r="J16" s="9">
        <v>3.9705888682433341E-2</v>
      </c>
      <c r="K16" s="9">
        <v>0.2470150736229236</v>
      </c>
      <c r="M16" s="49" t="s">
        <v>288</v>
      </c>
      <c r="N16" s="184">
        <f>AVERAGE(G41:G82)</f>
        <v>-1.8264499593633601E-2</v>
      </c>
      <c r="O16" s="184">
        <f t="shared" ref="O16:Q16" si="0">AVERAGE(H41:H82)</f>
        <v>-2.1041489468260274E-2</v>
      </c>
      <c r="P16" s="184">
        <f t="shared" si="0"/>
        <v>-8.6523185056927437E-3</v>
      </c>
      <c r="Q16" s="184">
        <f t="shared" si="0"/>
        <v>1.906230558436639E-3</v>
      </c>
      <c r="R16" s="185">
        <f>COUNT(K41:K82)</f>
        <v>42</v>
      </c>
      <c r="S16" s="148" t="s">
        <v>179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89" t="s">
        <v>130</v>
      </c>
      <c r="B17" s="149">
        <v>2004</v>
      </c>
      <c r="C17" s="81" t="s">
        <v>51</v>
      </c>
      <c r="D17" s="148">
        <v>5.1222982586896135</v>
      </c>
      <c r="E17" s="148">
        <v>0.14970297029702972</v>
      </c>
      <c r="F17" s="148">
        <v>0.12728378542756358</v>
      </c>
      <c r="G17" s="9">
        <v>6.5247570569180943E-2</v>
      </c>
      <c r="H17" s="49">
        <v>3.2623785284590666E-2</v>
      </c>
      <c r="I17" s="9">
        <v>4.8935677926885801E-2</v>
      </c>
      <c r="J17" s="9">
        <v>3.8408144377603072E-2</v>
      </c>
      <c r="K17" s="9">
        <v>0.10522645258078905</v>
      </c>
      <c r="M17" s="33" t="s">
        <v>289</v>
      </c>
      <c r="N17" s="184">
        <f>AVERAGE(G25:G40)</f>
        <v>-5.5160754405134647E-3</v>
      </c>
      <c r="O17" s="184">
        <f t="shared" ref="O17:Q17" si="1">AVERAGE(H25:H40)</f>
        <v>-1.1958213050732613E-2</v>
      </c>
      <c r="P17" s="184">
        <f t="shared" si="1"/>
        <v>-3.5908941798973681E-3</v>
      </c>
      <c r="Q17" s="184">
        <f t="shared" si="1"/>
        <v>7.3931310018950187E-3</v>
      </c>
      <c r="R17" s="185">
        <f>COUNT(K25:K40)</f>
        <v>16</v>
      </c>
      <c r="S17" s="148" t="s">
        <v>179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89" t="s">
        <v>195</v>
      </c>
      <c r="B18" s="149">
        <v>2003</v>
      </c>
      <c r="C18" s="81" t="s">
        <v>51</v>
      </c>
      <c r="D18" s="148">
        <v>5.0835689460051077</v>
      </c>
      <c r="E18" s="148">
        <v>0.3013315627722728</v>
      </c>
      <c r="F18" s="148">
        <v>0.30264668389319554</v>
      </c>
      <c r="G18" s="9">
        <v>5.7483757158251235E-2</v>
      </c>
      <c r="H18" s="49">
        <v>5.030444035767101E-2</v>
      </c>
      <c r="I18" s="9">
        <v>0.10633571302704221</v>
      </c>
      <c r="J18" s="9">
        <v>0.11194813023612062</v>
      </c>
      <c r="K18" s="9">
        <v>0.30592418683731937</v>
      </c>
      <c r="M18" s="33" t="s">
        <v>290</v>
      </c>
      <c r="N18" s="184">
        <f>AVERAGE(G8:G24)</f>
        <v>6.4769721978857765E-3</v>
      </c>
      <c r="O18" s="184">
        <f t="shared" ref="O18:Q18" si="2">AVERAGE(H8:H24)</f>
        <v>2.371742012279662E-2</v>
      </c>
      <c r="P18" s="184">
        <f t="shared" si="2"/>
        <v>2.9287596810023724E-2</v>
      </c>
      <c r="Q18" s="184">
        <f t="shared" si="2"/>
        <v>3.9309475343040252E-2</v>
      </c>
      <c r="R18" s="185">
        <f>COUNT(K8:K24)</f>
        <v>17</v>
      </c>
      <c r="S18" s="148" t="s">
        <v>179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89" t="s">
        <v>195</v>
      </c>
      <c r="B19" s="149">
        <v>2005</v>
      </c>
      <c r="C19" s="81" t="s">
        <v>51</v>
      </c>
      <c r="D19" s="148">
        <v>5.0005837233497124</v>
      </c>
      <c r="E19" s="148">
        <v>0.31261589021977992</v>
      </c>
      <c r="F19" s="148">
        <v>0.21740688993324583</v>
      </c>
      <c r="G19" s="9">
        <v>5.899919411066163E-2</v>
      </c>
      <c r="H19" s="49">
        <v>6.490889554297341E-2</v>
      </c>
      <c r="I19" s="9">
        <v>4.6965326274704441E-2</v>
      </c>
      <c r="J19" s="9">
        <v>4.1603701991357198E-2</v>
      </c>
      <c r="K19" s="9">
        <v>0.18620591549401228</v>
      </c>
      <c r="M19" s="33" t="s">
        <v>291</v>
      </c>
      <c r="N19" s="184">
        <f>AVERAGE(G3:G7)</f>
        <v>-2.1686081428154893E-2</v>
      </c>
      <c r="O19" s="184">
        <f t="shared" ref="O19:Q19" si="3">AVERAGE(H3:H7)</f>
        <v>-7.4366865610670406E-3</v>
      </c>
      <c r="P19" s="184">
        <f t="shared" si="3"/>
        <v>0.10709809236836723</v>
      </c>
      <c r="Q19" s="184">
        <f t="shared" si="3"/>
        <v>0.23644097869273617</v>
      </c>
      <c r="R19" s="185">
        <f>COUNT(K3:K7)</f>
        <v>5</v>
      </c>
      <c r="S19" s="148" t="s">
        <v>179</v>
      </c>
    </row>
    <row r="20" spans="1:46">
      <c r="A20" s="62" t="s">
        <v>130</v>
      </c>
      <c r="B20" s="7">
        <v>2007</v>
      </c>
      <c r="C20" t="s">
        <v>51</v>
      </c>
      <c r="D20" s="9">
        <v>4.3837658377938888</v>
      </c>
      <c r="E20" s="9">
        <v>0.12454282964388835</v>
      </c>
      <c r="F20" s="9">
        <v>0.19124317768344454</v>
      </c>
      <c r="G20" s="9">
        <v>-1.106921299112029E-2</v>
      </c>
      <c r="H20" s="9">
        <v>5.2305072375621754E-3</v>
      </c>
      <c r="I20" s="9">
        <v>2.1530227466244844E-2</v>
      </c>
      <c r="J20" s="9">
        <v>0.10959737258241094</v>
      </c>
      <c r="K20" s="9">
        <v>0.2538191896959322</v>
      </c>
      <c r="AK20" s="33" t="s">
        <v>255</v>
      </c>
      <c r="AL20" s="9"/>
      <c r="AM20" s="9"/>
      <c r="AN20" s="9"/>
    </row>
    <row r="21" spans="1:46">
      <c r="A21" s="68" t="s">
        <v>75</v>
      </c>
      <c r="B21" s="7">
        <v>2008</v>
      </c>
      <c r="C21" t="s">
        <v>51</v>
      </c>
      <c r="D21" s="49">
        <v>4.1019463640398151</v>
      </c>
      <c r="E21" s="9">
        <v>0.19641772920461445</v>
      </c>
      <c r="F21" s="9">
        <v>0.2130675181060665</v>
      </c>
      <c r="G21" s="9">
        <v>-2.0441985552976008E-2</v>
      </c>
      <c r="H21" s="9">
        <v>3.6936609266302801E-2</v>
      </c>
      <c r="I21" s="9">
        <v>7.3441430288816112E-2</v>
      </c>
      <c r="J21" s="9">
        <v>1.9849109138687461E-2</v>
      </c>
      <c r="K21" s="9">
        <v>0.24066301864739945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89" t="s">
        <v>130</v>
      </c>
      <c r="B22" s="149">
        <v>2005</v>
      </c>
      <c r="C22" s="81" t="s">
        <v>51</v>
      </c>
      <c r="D22" s="148">
        <v>3.7400907920590831</v>
      </c>
      <c r="E22" s="148">
        <v>0.10562066491270032</v>
      </c>
      <c r="F22" s="148">
        <v>8.3555448350720624E-2</v>
      </c>
      <c r="G22" s="9">
        <v>-3.4900990099009696E-2</v>
      </c>
      <c r="H22" s="49">
        <v>-1.7450495049504848E-2</v>
      </c>
      <c r="I22" s="9">
        <v>-2.8712871287128596E-2</v>
      </c>
      <c r="J22" s="9">
        <v>-1.2128712871287195E-2</v>
      </c>
      <c r="K22" s="9">
        <v>9.7240409720827481E-2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2" t="s">
        <v>73</v>
      </c>
      <c r="B23" s="7">
        <v>2003</v>
      </c>
      <c r="C23" t="s">
        <v>51</v>
      </c>
      <c r="D23" s="9">
        <v>3.2553407376936789</v>
      </c>
      <c r="E23" s="9">
        <v>0.10061962280144099</v>
      </c>
      <c r="F23" s="9">
        <v>0.22096601553428122</v>
      </c>
      <c r="G23" s="9">
        <v>1.4978130857805635E-2</v>
      </c>
      <c r="H23" s="9">
        <v>2.3337122479020499E-4</v>
      </c>
      <c r="I23" s="9">
        <v>-0.389534982245057</v>
      </c>
      <c r="J23" s="9">
        <v>-0.16225217875293599</v>
      </c>
      <c r="K23" s="9">
        <v>0.27647992792190745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129" t="s">
        <v>195</v>
      </c>
      <c r="B24" s="7">
        <v>2008</v>
      </c>
      <c r="C24" s="8" t="s">
        <v>51</v>
      </c>
      <c r="D24" s="49">
        <v>3.1761340022802282</v>
      </c>
      <c r="E24" s="9">
        <v>0.19495484444886468</v>
      </c>
      <c r="F24" s="9">
        <v>0.27702948363476476</v>
      </c>
      <c r="G24" s="9">
        <v>-5.6258438765814361E-3</v>
      </c>
      <c r="H24" s="9">
        <v>3.4180127019052868E-2</v>
      </c>
      <c r="I24" s="9">
        <v>-4.6181927289093296E-2</v>
      </c>
      <c r="J24" s="9">
        <v>-4.6181927289093296E-2</v>
      </c>
      <c r="K24" s="9">
        <v>0.3118664166167211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7" t="s">
        <v>130</v>
      </c>
      <c r="B25" s="7">
        <v>2006</v>
      </c>
      <c r="C25" t="s">
        <v>51</v>
      </c>
      <c r="D25" s="9">
        <v>2.1275154143234638</v>
      </c>
      <c r="E25" s="9">
        <v>6.1111786887239998E-2</v>
      </c>
      <c r="F25" s="9">
        <v>9.3001875037803189E-2</v>
      </c>
      <c r="G25" s="9">
        <v>1.6861994738100836E-2</v>
      </c>
      <c r="H25" s="9">
        <v>5.9794307581917351E-3</v>
      </c>
      <c r="I25" s="9">
        <v>2.2004305190145641E-2</v>
      </c>
      <c r="J25" s="9">
        <v>3.802917962209975E-2</v>
      </c>
      <c r="K25" s="9">
        <v>0.14795030553194932</v>
      </c>
    </row>
    <row r="26" spans="1:46">
      <c r="A26" s="127" t="s">
        <v>195</v>
      </c>
      <c r="B26" s="7">
        <v>2007</v>
      </c>
      <c r="C26" s="8" t="s">
        <v>51</v>
      </c>
      <c r="D26" s="9">
        <v>2.0215853481240611</v>
      </c>
      <c r="E26" s="9">
        <v>0.12478538447433782</v>
      </c>
      <c r="F26" s="9">
        <v>0.15996852823801072</v>
      </c>
      <c r="G26" s="9">
        <v>-1.9189113427282727E-2</v>
      </c>
      <c r="H26" s="9">
        <v>-2.4922912260136067E-2</v>
      </c>
      <c r="I26" s="9">
        <v>1.564689992609768E-2</v>
      </c>
      <c r="J26" s="9">
        <v>-6.6257230957416952E-2</v>
      </c>
      <c r="K26" s="9">
        <v>0.2257937843599237</v>
      </c>
      <c r="AD26" s="9"/>
      <c r="AL26" s="33" t="s">
        <v>256</v>
      </c>
    </row>
    <row r="27" spans="1:46">
      <c r="A27" s="127" t="s">
        <v>195</v>
      </c>
      <c r="B27" s="7">
        <v>2006</v>
      </c>
      <c r="C27" s="8" t="s">
        <v>51</v>
      </c>
      <c r="D27" s="9">
        <v>1.9328293078154706</v>
      </c>
      <c r="E27" s="9">
        <v>0.12159617633484253</v>
      </c>
      <c r="F27" s="9">
        <v>0.12320593452668925</v>
      </c>
      <c r="G27" s="9">
        <v>6.2802299374510344E-3</v>
      </c>
      <c r="H27" s="9">
        <v>-1.2788371445212528E-2</v>
      </c>
      <c r="I27" s="9">
        <v>-1.848616070298046E-2</v>
      </c>
      <c r="J27" s="9">
        <v>2.1828863734204534E-2</v>
      </c>
      <c r="K27" s="9">
        <v>0.14736309467335634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138" t="s">
        <v>84</v>
      </c>
      <c r="B28" s="7">
        <v>2006</v>
      </c>
      <c r="C28" s="8" t="s">
        <v>51</v>
      </c>
      <c r="D28" s="49">
        <v>1.8047652194051165</v>
      </c>
      <c r="E28" s="9">
        <v>0.11706365475463648</v>
      </c>
      <c r="F28" s="9">
        <v>0.11177330759518497</v>
      </c>
      <c r="G28" s="9">
        <v>1.6941340256612977E-2</v>
      </c>
      <c r="H28" s="9">
        <v>-3.6960122648704262E-2</v>
      </c>
      <c r="I28" s="9">
        <v>-7.9624579406574511E-2</v>
      </c>
      <c r="J28" s="9">
        <v>-2.9593237202259166E-2</v>
      </c>
      <c r="K28" s="9">
        <v>8.0462478713070995E-2</v>
      </c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138" t="s">
        <v>84</v>
      </c>
      <c r="B29" s="7">
        <v>2007</v>
      </c>
      <c r="C29" s="8" t="s">
        <v>51</v>
      </c>
      <c r="D29" s="49">
        <v>1.7361270299024107</v>
      </c>
      <c r="E29" s="9">
        <v>0.10675795408779702</v>
      </c>
      <c r="F29" s="9">
        <v>6.3462874100265187E-2</v>
      </c>
      <c r="G29" s="9">
        <v>-5.4830362736835482E-2</v>
      </c>
      <c r="H29" s="9">
        <v>-9.8230068680127985E-2</v>
      </c>
      <c r="I29" s="9">
        <v>-4.733652157748075E-2</v>
      </c>
      <c r="J29" s="9">
        <v>-9.3828923872253042E-2</v>
      </c>
      <c r="K29" s="9">
        <v>0.10239834765156261</v>
      </c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127" t="s">
        <v>57</v>
      </c>
      <c r="B30" s="7">
        <v>2008</v>
      </c>
      <c r="C30" s="8" t="s">
        <v>51</v>
      </c>
      <c r="D30" s="9">
        <v>1.6434687335145883</v>
      </c>
      <c r="E30" s="9">
        <v>0.11629576453697056</v>
      </c>
      <c r="F30" s="9">
        <v>0.12926136363636365</v>
      </c>
      <c r="G30" s="9">
        <v>0.13158559212934426</v>
      </c>
      <c r="H30" s="9">
        <v>0.12199090100762619</v>
      </c>
      <c r="I30" s="9">
        <v>3.0916049490509391E-2</v>
      </c>
      <c r="J30" s="9">
        <v>0.1024693557595124</v>
      </c>
      <c r="K30" s="9">
        <v>8.252564756560675E-2</v>
      </c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180" t="s">
        <v>57</v>
      </c>
      <c r="B31" s="7">
        <v>2004</v>
      </c>
      <c r="C31" s="8" t="s">
        <v>51</v>
      </c>
      <c r="D31" s="9">
        <v>1.6411702350909101</v>
      </c>
      <c r="E31" s="9">
        <v>0.10951526032315978</v>
      </c>
      <c r="F31" s="9">
        <v>9.3410445145460916E-2</v>
      </c>
      <c r="G31" s="9">
        <v>-7.5849362862280764E-2</v>
      </c>
      <c r="H31" s="9">
        <v>-0.11739536061172054</v>
      </c>
      <c r="I31" s="9">
        <v>-0.15351406103064411</v>
      </c>
      <c r="J31" s="9">
        <v>-0.16826940348648617</v>
      </c>
      <c r="K31" s="9">
        <v>9.1043755697356427E-2</v>
      </c>
      <c r="AD31" s="9"/>
    </row>
    <row r="32" spans="1:46">
      <c r="A32" s="67" t="s">
        <v>75</v>
      </c>
      <c r="B32" s="7">
        <v>2004</v>
      </c>
      <c r="C32" t="s">
        <v>51</v>
      </c>
      <c r="D32" s="9">
        <v>1.5736873508353222</v>
      </c>
      <c r="E32" s="9">
        <v>8.3300434267666798E-2</v>
      </c>
      <c r="F32" s="9">
        <v>0.18425539633593319</v>
      </c>
      <c r="G32" s="9">
        <v>2.6260159131184957E-2</v>
      </c>
      <c r="H32" s="9">
        <v>-8.9647338111904382E-2</v>
      </c>
      <c r="I32" s="9">
        <v>-0.13542829857713029</v>
      </c>
      <c r="J32" s="9">
        <v>-5.4854897454720858E-2</v>
      </c>
      <c r="K32" s="9">
        <v>0.22712790168411465</v>
      </c>
      <c r="AD32" s="9"/>
      <c r="AT32" s="33" t="s">
        <v>281</v>
      </c>
    </row>
    <row r="33" spans="1:46" s="2" customFormat="1" ht="58.2" thickBot="1">
      <c r="A33" s="161" t="s">
        <v>57</v>
      </c>
      <c r="B33" s="149">
        <v>2003</v>
      </c>
      <c r="C33" s="81" t="s">
        <v>51</v>
      </c>
      <c r="D33" s="148">
        <v>1.4338926952331155</v>
      </c>
      <c r="E33" s="148">
        <v>0.10294117647058823</v>
      </c>
      <c r="F33" s="148">
        <v>0.10635127584280127</v>
      </c>
      <c r="G33" s="9">
        <v>0.13955753275554841</v>
      </c>
      <c r="H33" s="9">
        <v>7.4293519835407856E-2</v>
      </c>
      <c r="I33" s="9">
        <v>3.8545579027747467E-2</v>
      </c>
      <c r="J33" s="9">
        <v>7.4675153256256697E-3</v>
      </c>
      <c r="K33" s="9">
        <v>9.6381182147165262E-2</v>
      </c>
      <c r="O33" s="45"/>
      <c r="P33" s="45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64" t="s">
        <v>57</v>
      </c>
      <c r="B34" s="7">
        <v>2006</v>
      </c>
      <c r="C34" s="8" t="s">
        <v>51</v>
      </c>
      <c r="D34" s="9">
        <v>1.392174513785668</v>
      </c>
      <c r="E34" s="9">
        <v>8.6644951140065152E-2</v>
      </c>
      <c r="F34" s="9">
        <v>7.8230201987816606E-2</v>
      </c>
      <c r="G34" s="9">
        <v>-3.2324011439559132E-2</v>
      </c>
      <c r="H34" s="9">
        <v>-4.5529133794608316E-2</v>
      </c>
      <c r="I34" s="9">
        <v>9.204743636423561E-2</v>
      </c>
      <c r="J34" s="9">
        <v>8.201590726671891E-2</v>
      </c>
      <c r="K34" s="9">
        <v>8.9982269503546097E-2</v>
      </c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65" t="s">
        <v>57</v>
      </c>
      <c r="B35" s="7">
        <v>2005</v>
      </c>
      <c r="C35" s="8" t="s">
        <v>51</v>
      </c>
      <c r="D35" s="9">
        <v>1.214892018479147</v>
      </c>
      <c r="E35" s="9">
        <v>7.8055460458747006E-2</v>
      </c>
      <c r="F35" s="9">
        <v>8.2457018861625778E-2</v>
      </c>
      <c r="G35" s="9">
        <v>-3.8616928339212174E-2</v>
      </c>
      <c r="H35" s="9">
        <v>-7.2189193812168637E-2</v>
      </c>
      <c r="I35" s="9">
        <v>-8.5904257430913289E-2</v>
      </c>
      <c r="J35" s="9">
        <v>5.6985097278909318E-2</v>
      </c>
      <c r="K35" s="9">
        <v>7.8174473195763733E-2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129" t="s">
        <v>57</v>
      </c>
      <c r="B36" s="7">
        <v>2007</v>
      </c>
      <c r="C36" s="8" t="s">
        <v>51</v>
      </c>
      <c r="D36" s="49">
        <v>1.1403504266040672</v>
      </c>
      <c r="E36" s="9">
        <v>7.0075757575757569E-2</v>
      </c>
      <c r="F36" s="9">
        <v>9.1703056768558958E-2</v>
      </c>
      <c r="G36" s="9">
        <v>-1.2791645073366888E-2</v>
      </c>
      <c r="H36" s="9">
        <v>0.12047714324726476</v>
      </c>
      <c r="I36" s="9">
        <v>0.11075972024212909</v>
      </c>
      <c r="J36" s="9">
        <v>1.8519871549295748E-2</v>
      </c>
      <c r="K36" s="9">
        <v>0.10795454545454546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129" t="s">
        <v>91</v>
      </c>
      <c r="B37" s="7">
        <v>2008</v>
      </c>
      <c r="C37" s="8" t="s">
        <v>51</v>
      </c>
      <c r="D37" s="49">
        <v>0.5855492882084341</v>
      </c>
      <c r="E37" s="9">
        <v>2.2803347280334729E-2</v>
      </c>
      <c r="F37" s="9">
        <v>0.10425716768027801</v>
      </c>
      <c r="G37" s="9">
        <v>-0.1479346781940441</v>
      </c>
      <c r="H37" s="9">
        <v>-6.340057636887618E-2</v>
      </c>
      <c r="I37" s="9">
        <v>0.31796349663784823</v>
      </c>
      <c r="J37" s="9">
        <v>0.3366954851104707</v>
      </c>
      <c r="K37" s="9">
        <v>0.14998339973439576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64" t="s">
        <v>84</v>
      </c>
      <c r="B38" s="7">
        <v>2005</v>
      </c>
      <c r="C38" s="8" t="s">
        <v>51</v>
      </c>
      <c r="D38" s="9">
        <v>0.57844703214494086</v>
      </c>
      <c r="E38" s="9">
        <v>3.6884542099208044E-2</v>
      </c>
      <c r="F38" s="9">
        <v>7.6631611929537283E-2</v>
      </c>
      <c r="G38" s="9">
        <v>-3.5565036967766459E-2</v>
      </c>
      <c r="H38" s="9">
        <v>-1.8021177318643528E-2</v>
      </c>
      <c r="I38" s="9">
        <v>-7.3839647744805073E-2</v>
      </c>
      <c r="J38" s="9">
        <v>-0.11802146748447864</v>
      </c>
      <c r="K38" s="9">
        <v>8.6975857349971888E-2</v>
      </c>
      <c r="AD38" s="9"/>
    </row>
    <row r="39" spans="1:46" ht="15" thickBot="1">
      <c r="A39" s="62" t="s">
        <v>75</v>
      </c>
      <c r="B39" s="7">
        <v>2003</v>
      </c>
      <c r="C39" t="s">
        <v>51</v>
      </c>
      <c r="D39" s="9">
        <v>0.3767189028784117</v>
      </c>
      <c r="E39" s="9">
        <v>1.9417314451192491E-2</v>
      </c>
      <c r="F39" s="9">
        <v>5.1510916691400628E-2</v>
      </c>
      <c r="G39" s="9">
        <v>3.2500860732170164E-2</v>
      </c>
      <c r="H39" s="9">
        <v>5.7907542088627847E-2</v>
      </c>
      <c r="I39" s="9">
        <v>-5.4232861728749443E-2</v>
      </c>
      <c r="J39" s="9">
        <v>-9.8525901573710051E-2</v>
      </c>
      <c r="K39" s="9">
        <v>0.13269983071030189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129" t="s">
        <v>84</v>
      </c>
      <c r="B40" s="7">
        <v>2008</v>
      </c>
      <c r="C40" s="8" t="s">
        <v>51</v>
      </c>
      <c r="D40" s="49">
        <v>0.37043664105658802</v>
      </c>
      <c r="E40" s="9">
        <v>2.1878723173807423E-2</v>
      </c>
      <c r="F40" s="9">
        <v>0.10025502324513119</v>
      </c>
      <c r="G40" s="9">
        <v>-4.1143777688280377E-2</v>
      </c>
      <c r="H40" s="9">
        <v>7.1043093032621928E-3</v>
      </c>
      <c r="I40" s="9">
        <v>-3.6971405557793109E-2</v>
      </c>
      <c r="J40" s="9">
        <v>8.3629882414808135E-2</v>
      </c>
      <c r="K40" s="9">
        <v>6.6402459175483777E-2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89" t="s">
        <v>77</v>
      </c>
      <c r="B41" s="149">
        <v>2004</v>
      </c>
      <c r="C41" s="81" t="s">
        <v>51</v>
      </c>
      <c r="D41" s="148">
        <v>0</v>
      </c>
      <c r="E41" s="148">
        <v>0</v>
      </c>
      <c r="F41" s="148">
        <v>0</v>
      </c>
      <c r="G41" s="9">
        <v>-3.9297641152469545E-2</v>
      </c>
      <c r="H41" s="9">
        <v>-9.0404773810679739E-2</v>
      </c>
      <c r="I41" s="9">
        <v>-7.607932429513653E-2</v>
      </c>
      <c r="J41" s="9">
        <v>0.48335421594966727</v>
      </c>
      <c r="K41" s="9">
        <v>0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89" t="s">
        <v>252</v>
      </c>
      <c r="B42" s="149">
        <v>2001</v>
      </c>
      <c r="C42" s="81" t="s">
        <v>51</v>
      </c>
      <c r="D42" s="148">
        <v>0</v>
      </c>
      <c r="E42" s="148">
        <v>0</v>
      </c>
      <c r="F42" s="148">
        <v>0</v>
      </c>
      <c r="G42" s="9">
        <v>0.28450736869691146</v>
      </c>
      <c r="H42" s="49">
        <v>0.33126668952673688</v>
      </c>
      <c r="I42" s="9">
        <v>0.38349125425058345</v>
      </c>
      <c r="J42" s="9">
        <v>0.40879030550703882</v>
      </c>
      <c r="K42" s="9">
        <v>0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89" t="s">
        <v>252</v>
      </c>
      <c r="B43" s="149">
        <v>2000</v>
      </c>
      <c r="C43" s="81" t="s">
        <v>51</v>
      </c>
      <c r="D43" s="148">
        <v>0</v>
      </c>
      <c r="E43" s="148">
        <v>0</v>
      </c>
      <c r="F43" s="148">
        <v>0</v>
      </c>
      <c r="G43" s="9">
        <v>3.4656581343247173E-2</v>
      </c>
      <c r="H43" s="49">
        <v>0.30930389727416091</v>
      </c>
      <c r="I43" s="9">
        <v>0.35444269989809252</v>
      </c>
      <c r="J43" s="9">
        <v>0.40485733974647137</v>
      </c>
      <c r="K43" s="9">
        <v>0</v>
      </c>
      <c r="AD43" s="9"/>
    </row>
    <row r="44" spans="1:46" ht="16.8" customHeight="1">
      <c r="A44" s="62" t="s">
        <v>252</v>
      </c>
      <c r="B44" s="149">
        <v>1999</v>
      </c>
      <c r="C44" s="81" t="s">
        <v>51</v>
      </c>
      <c r="D44" s="148">
        <v>0</v>
      </c>
      <c r="E44" s="148">
        <v>0</v>
      </c>
      <c r="F44" s="148">
        <v>0</v>
      </c>
      <c r="G44" s="148">
        <v>2.0221981826415467E-2</v>
      </c>
      <c r="H44" s="148">
        <v>5.4177738411573813E-2</v>
      </c>
      <c r="I44" s="148">
        <v>0.32327114131105883</v>
      </c>
      <c r="J44" s="148">
        <v>0.36749714788866311</v>
      </c>
      <c r="K44" s="148">
        <v>0</v>
      </c>
      <c r="M44" s="182">
        <f>AVERAGE(G2:G341)</f>
        <v>-1.0671100871969286E-2</v>
      </c>
      <c r="N44" s="182">
        <f>AVERAGE(H2:H341)</f>
        <v>-8.8632657149555812E-3</v>
      </c>
      <c r="O44" s="182">
        <f>AVERAGE(I2:I341)</f>
        <v>7.6565990436848284E-3</v>
      </c>
      <c r="P44" s="182">
        <f>AVERAGE(J2:J341)</f>
        <v>2.5610221922250303E-2</v>
      </c>
      <c r="AD44" s="9"/>
    </row>
    <row r="45" spans="1:46">
      <c r="A45" s="62" t="s">
        <v>252</v>
      </c>
      <c r="B45" s="149">
        <v>1998</v>
      </c>
      <c r="C45" s="81" t="s">
        <v>51</v>
      </c>
      <c r="D45" s="148">
        <v>0</v>
      </c>
      <c r="E45" s="148">
        <v>0</v>
      </c>
      <c r="F45" s="148">
        <v>0</v>
      </c>
      <c r="G45" s="148">
        <v>-9.4960063287568997E-3</v>
      </c>
      <c r="H45" s="148">
        <v>1.0918003565062218E-2</v>
      </c>
      <c r="I45" s="148">
        <v>4.5196204229650948E-2</v>
      </c>
      <c r="J45" s="148">
        <v>0.31684491978609619</v>
      </c>
      <c r="K45" s="148">
        <v>0</v>
      </c>
      <c r="AD45" s="9"/>
    </row>
    <row r="46" spans="1:46">
      <c r="A46" s="89" t="s">
        <v>252</v>
      </c>
      <c r="B46" s="149">
        <v>2002</v>
      </c>
      <c r="C46" s="81" t="s">
        <v>51</v>
      </c>
      <c r="D46" s="148">
        <v>0</v>
      </c>
      <c r="E46" s="148">
        <v>0</v>
      </c>
      <c r="F46" s="148">
        <v>0</v>
      </c>
      <c r="G46" s="9">
        <v>6.5352623890291034E-2</v>
      </c>
      <c r="H46" s="49">
        <v>0.13834368269229816</v>
      </c>
      <c r="I46" s="9">
        <v>0.17370260904543139</v>
      </c>
      <c r="J46" s="9">
        <v>0.22435102427684517</v>
      </c>
      <c r="K46" s="9">
        <v>0</v>
      </c>
      <c r="AD46" s="9"/>
    </row>
    <row r="47" spans="1:46" ht="16.8" customHeight="1">
      <c r="A47" s="62" t="s">
        <v>186</v>
      </c>
      <c r="B47" s="7">
        <v>2007</v>
      </c>
      <c r="C47" t="s">
        <v>51</v>
      </c>
      <c r="D47" s="9">
        <v>0</v>
      </c>
      <c r="E47" s="147">
        <v>0</v>
      </c>
      <c r="F47" s="147">
        <v>0</v>
      </c>
      <c r="G47" s="147">
        <v>8.7570189612823646E-2</v>
      </c>
      <c r="H47" s="147">
        <v>0.1670347657821861</v>
      </c>
      <c r="I47" s="147">
        <v>0.20664533367223895</v>
      </c>
      <c r="J47" s="147">
        <v>0.17282183995726919</v>
      </c>
      <c r="K47" s="147">
        <v>0</v>
      </c>
      <c r="AD47" s="9"/>
    </row>
    <row r="48" spans="1:46">
      <c r="A48" s="129" t="s">
        <v>91</v>
      </c>
      <c r="B48" s="7">
        <v>2007</v>
      </c>
      <c r="C48" s="8" t="s">
        <v>51</v>
      </c>
      <c r="D48" s="49">
        <v>0</v>
      </c>
      <c r="E48" s="9">
        <v>0</v>
      </c>
      <c r="F48" s="9">
        <v>1.2186940966010733E-2</v>
      </c>
      <c r="G48" s="9">
        <v>-0.23513644500053474</v>
      </c>
      <c r="H48" s="9">
        <v>-0.41785595751742449</v>
      </c>
      <c r="I48" s="9">
        <v>-0.31344480750777337</v>
      </c>
      <c r="J48" s="9">
        <v>0.15759185787667662</v>
      </c>
      <c r="K48" s="9">
        <v>7.1791803769069698E-2</v>
      </c>
      <c r="AD48" s="9"/>
    </row>
    <row r="49" spans="1:30">
      <c r="A49" s="64" t="s">
        <v>77</v>
      </c>
      <c r="B49" s="7">
        <v>2007</v>
      </c>
      <c r="C49" s="8" t="s">
        <v>51</v>
      </c>
      <c r="D49" s="9">
        <v>0</v>
      </c>
      <c r="E49" s="9">
        <v>0</v>
      </c>
      <c r="F49" s="9">
        <v>0</v>
      </c>
      <c r="G49" s="9">
        <v>0.51988132065565817</v>
      </c>
      <c r="H49" s="9">
        <v>2.3487968335414649E-2</v>
      </c>
      <c r="I49" s="9">
        <v>3.8061362358380126E-2</v>
      </c>
      <c r="J49" s="9">
        <v>0.14994924553531172</v>
      </c>
      <c r="K49" s="9">
        <v>0</v>
      </c>
      <c r="AD49" s="9"/>
    </row>
    <row r="50" spans="1:30">
      <c r="A50" s="89" t="s">
        <v>82</v>
      </c>
      <c r="B50" s="149">
        <v>2003</v>
      </c>
      <c r="C50" s="81" t="s">
        <v>51</v>
      </c>
      <c r="D50" s="148">
        <v>0</v>
      </c>
      <c r="E50" s="148">
        <v>0</v>
      </c>
      <c r="F50" s="148">
        <v>0</v>
      </c>
      <c r="G50" s="9">
        <v>1.0872188192251575E-2</v>
      </c>
      <c r="H50" s="49">
        <v>8.3775852668540388E-2</v>
      </c>
      <c r="I50" s="9">
        <v>8.0492349803896052E-2</v>
      </c>
      <c r="J50" s="9">
        <v>0.14183499816304571</v>
      </c>
      <c r="K50" s="9">
        <v>0</v>
      </c>
      <c r="AD50" s="9"/>
    </row>
    <row r="51" spans="1:30">
      <c r="A51" s="62" t="s">
        <v>184</v>
      </c>
      <c r="B51" s="7">
        <v>2008</v>
      </c>
      <c r="C51" t="s">
        <v>50</v>
      </c>
      <c r="D51" s="9">
        <v>0</v>
      </c>
      <c r="E51" s="147">
        <v>0</v>
      </c>
      <c r="F51" s="147">
        <v>0</v>
      </c>
      <c r="G51" s="147">
        <v>-0.1508245072232918</v>
      </c>
      <c r="H51" s="147">
        <v>-0.24664961113912337</v>
      </c>
      <c r="I51" s="147">
        <v>-2.2651336696202232E-2</v>
      </c>
      <c r="J51" s="147">
        <v>0.13671471558517642</v>
      </c>
      <c r="K51" s="147">
        <v>0</v>
      </c>
      <c r="AD51" s="9"/>
    </row>
    <row r="52" spans="1:30">
      <c r="A52" s="62" t="s">
        <v>186</v>
      </c>
      <c r="B52" s="7">
        <v>2008</v>
      </c>
      <c r="C52" t="s">
        <v>51</v>
      </c>
      <c r="D52" s="9">
        <v>0</v>
      </c>
      <c r="E52" s="147">
        <v>0</v>
      </c>
      <c r="F52" s="147">
        <v>0</v>
      </c>
      <c r="G52" s="147">
        <v>8.7091166098182182E-2</v>
      </c>
      <c r="H52" s="147">
        <v>0.13050334689184201</v>
      </c>
      <c r="I52" s="147">
        <v>9.3433653059044885E-2</v>
      </c>
      <c r="J52" s="147">
        <v>0.12615177619562845</v>
      </c>
      <c r="K52" s="147">
        <v>0</v>
      </c>
      <c r="AD52" s="9"/>
    </row>
    <row r="53" spans="1:30">
      <c r="A53" s="64" t="s">
        <v>252</v>
      </c>
      <c r="B53" s="7">
        <v>2003</v>
      </c>
      <c r="C53" s="8" t="s">
        <v>51</v>
      </c>
      <c r="D53" s="9">
        <v>0</v>
      </c>
      <c r="E53" s="9">
        <v>0</v>
      </c>
      <c r="F53" s="9">
        <v>0</v>
      </c>
      <c r="G53" s="9">
        <v>7.8094756019985251E-2</v>
      </c>
      <c r="H53" s="9">
        <v>0.11592605716834775</v>
      </c>
      <c r="I53" s="9">
        <v>0.17011592227258432</v>
      </c>
      <c r="J53" s="9">
        <v>0.11593294463673767</v>
      </c>
      <c r="K53" s="9">
        <v>0</v>
      </c>
      <c r="AD53" s="9"/>
    </row>
    <row r="54" spans="1:30">
      <c r="A54" s="89" t="s">
        <v>184</v>
      </c>
      <c r="B54" s="81">
        <v>2004</v>
      </c>
      <c r="C54" s="81" t="s">
        <v>51</v>
      </c>
      <c r="D54" s="148">
        <v>0</v>
      </c>
      <c r="E54" s="148">
        <v>0</v>
      </c>
      <c r="F54" s="148">
        <v>0</v>
      </c>
      <c r="G54" s="9">
        <v>5.447046291350334E-2</v>
      </c>
      <c r="H54" s="49">
        <v>0.1069319123826083</v>
      </c>
      <c r="I54" s="9">
        <v>0.15617235843291369</v>
      </c>
      <c r="J54" s="9">
        <v>0.11373732016611961</v>
      </c>
      <c r="K54" s="9">
        <v>0</v>
      </c>
      <c r="AD54" s="9"/>
    </row>
    <row r="55" spans="1:30">
      <c r="A55" s="89" t="s">
        <v>184</v>
      </c>
      <c r="B55" s="81">
        <v>2004</v>
      </c>
      <c r="C55" s="81" t="s">
        <v>50</v>
      </c>
      <c r="D55" s="148">
        <v>0</v>
      </c>
      <c r="E55" s="148">
        <v>0</v>
      </c>
      <c r="F55" s="148">
        <v>0</v>
      </c>
      <c r="G55" s="9">
        <v>-1.9689871506118745E-2</v>
      </c>
      <c r="H55" s="49">
        <v>8.3147561077548129E-2</v>
      </c>
      <c r="I55" s="9">
        <v>0.17993408246697198</v>
      </c>
      <c r="J55" s="9">
        <v>0.10667871584157133</v>
      </c>
      <c r="K55" s="9">
        <v>0</v>
      </c>
      <c r="L55" s="62"/>
      <c r="M55"/>
      <c r="N55"/>
      <c r="O55" s="9"/>
      <c r="P55" s="9"/>
      <c r="Q55" s="9"/>
      <c r="R55" s="9"/>
      <c r="S55" s="9"/>
      <c r="T55" s="9"/>
      <c r="U55" s="9"/>
      <c r="V55" s="9"/>
      <c r="AD55" s="9"/>
    </row>
    <row r="56" spans="1:30">
      <c r="A56" s="89" t="s">
        <v>82</v>
      </c>
      <c r="B56" s="149">
        <v>2004</v>
      </c>
      <c r="C56" s="81" t="s">
        <v>51</v>
      </c>
      <c r="D56" s="148">
        <v>0</v>
      </c>
      <c r="E56" s="148">
        <v>0</v>
      </c>
      <c r="F56" s="148">
        <v>0</v>
      </c>
      <c r="G56" s="9">
        <v>7.370499909718313E-2</v>
      </c>
      <c r="H56" s="9">
        <v>7.0385404980581198E-2</v>
      </c>
      <c r="I56" s="9">
        <v>0.13240231283300391</v>
      </c>
      <c r="J56" s="9">
        <v>0.10541233230305168</v>
      </c>
      <c r="K56" s="9">
        <v>0</v>
      </c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64" t="s">
        <v>188</v>
      </c>
      <c r="B57" s="7">
        <v>2003</v>
      </c>
      <c r="C57" s="8" t="s">
        <v>51</v>
      </c>
      <c r="D57" s="8">
        <v>0</v>
      </c>
      <c r="E57" s="8">
        <v>0</v>
      </c>
      <c r="F57" s="8">
        <v>0</v>
      </c>
      <c r="G57" s="8">
        <v>5.7115063924402409E-2</v>
      </c>
      <c r="H57" s="8">
        <v>0.11423012784880497</v>
      </c>
      <c r="I57" s="8">
        <v>0.14118954974986095</v>
      </c>
      <c r="J57" s="8">
        <v>5.6698165647581976E-2</v>
      </c>
      <c r="K57" s="8">
        <v>0</v>
      </c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138" t="s">
        <v>252</v>
      </c>
      <c r="B58" s="7">
        <v>2004</v>
      </c>
      <c r="C58" s="8" t="s">
        <v>51</v>
      </c>
      <c r="D58" s="49">
        <v>0</v>
      </c>
      <c r="E58" s="9">
        <v>0</v>
      </c>
      <c r="F58" s="9">
        <v>0</v>
      </c>
      <c r="G58" s="9">
        <v>4.1035997349400714E-2</v>
      </c>
      <c r="H58" s="9">
        <v>9.9816295496193017E-2</v>
      </c>
      <c r="I58" s="9">
        <v>4.1043468256454219E-2</v>
      </c>
      <c r="J58" s="9">
        <v>5.6385585318293893E-2</v>
      </c>
      <c r="K58" s="9">
        <v>0</v>
      </c>
      <c r="Y58" s="82"/>
      <c r="AD58" s="9"/>
    </row>
    <row r="59" spans="1:30">
      <c r="A59" s="127" t="s">
        <v>77</v>
      </c>
      <c r="B59" s="7">
        <v>2006</v>
      </c>
      <c r="C59" s="8" t="s">
        <v>51</v>
      </c>
      <c r="D59" s="9">
        <v>0</v>
      </c>
      <c r="E59" s="9">
        <v>0</v>
      </c>
      <c r="F59" s="9">
        <v>0</v>
      </c>
      <c r="G59" s="9">
        <v>1.313773550851168E-2</v>
      </c>
      <c r="H59" s="9">
        <v>0.52618899287758003</v>
      </c>
      <c r="I59" s="9">
        <v>3.6317125128303353E-2</v>
      </c>
      <c r="J59" s="9">
        <v>5.0699057755133788E-2</v>
      </c>
      <c r="K59" s="9">
        <v>0</v>
      </c>
      <c r="AD59" s="9"/>
    </row>
    <row r="60" spans="1:30">
      <c r="A60" s="161" t="s">
        <v>82</v>
      </c>
      <c r="B60" s="149">
        <v>2005</v>
      </c>
      <c r="C60" s="81" t="s">
        <v>51</v>
      </c>
      <c r="D60" s="148">
        <v>0</v>
      </c>
      <c r="E60" s="148">
        <v>0</v>
      </c>
      <c r="F60" s="148">
        <v>0</v>
      </c>
      <c r="G60" s="9">
        <v>-3.5837331663956663E-3</v>
      </c>
      <c r="H60" s="9">
        <v>6.3367840351735941E-2</v>
      </c>
      <c r="I60" s="9">
        <v>3.4230275641091538E-2</v>
      </c>
      <c r="J60" s="9">
        <v>2.0435212184360497E-2</v>
      </c>
      <c r="K60" s="9">
        <v>0.1045590900013279</v>
      </c>
      <c r="L60" s="62"/>
      <c r="W60" s="82"/>
      <c r="X60" s="82"/>
      <c r="AD60" s="9"/>
    </row>
    <row r="61" spans="1:30">
      <c r="A61" s="64" t="s">
        <v>84</v>
      </c>
      <c r="B61" s="7">
        <v>2003</v>
      </c>
      <c r="C61" s="8" t="s">
        <v>51</v>
      </c>
      <c r="D61" s="9">
        <v>0</v>
      </c>
      <c r="E61" s="9">
        <v>0</v>
      </c>
      <c r="F61" s="9">
        <v>0</v>
      </c>
      <c r="G61" s="9">
        <v>0.11342651418890298</v>
      </c>
      <c r="H61" s="9">
        <v>3.3771000988281764E-2</v>
      </c>
      <c r="I61" s="9">
        <v>-5.9296908089797532E-4</v>
      </c>
      <c r="J61" s="9">
        <v>1.6358416866676145E-2</v>
      </c>
      <c r="K61" s="9">
        <v>1.2934209116280923E-2</v>
      </c>
      <c r="L61" s="62"/>
      <c r="W61" s="82"/>
      <c r="X61" s="82"/>
      <c r="AD61" s="9"/>
    </row>
    <row r="62" spans="1:30">
      <c r="A62" s="83" t="s">
        <v>82</v>
      </c>
      <c r="B62" s="7">
        <v>2006</v>
      </c>
      <c r="C62" t="s">
        <v>51</v>
      </c>
      <c r="D62" s="49">
        <v>0</v>
      </c>
      <c r="E62" s="9">
        <v>0</v>
      </c>
      <c r="F62" s="9">
        <v>0.15860428231562251</v>
      </c>
      <c r="G62" s="9">
        <v>6.6712493741696521E-2</v>
      </c>
      <c r="H62" s="9">
        <v>3.7678977406479727E-2</v>
      </c>
      <c r="I62" s="9">
        <v>2.3933175236882587E-2</v>
      </c>
      <c r="J62" s="9">
        <v>6.8476059122010158E-3</v>
      </c>
      <c r="K62" s="9">
        <v>0.21866131491799939</v>
      </c>
      <c r="L62" s="62"/>
      <c r="W62" s="82"/>
      <c r="X62" s="82"/>
      <c r="AD62" s="9"/>
    </row>
    <row r="63" spans="1:30" ht="16.8" customHeight="1">
      <c r="A63" s="161" t="s">
        <v>184</v>
      </c>
      <c r="B63" s="81">
        <v>2003</v>
      </c>
      <c r="C63" s="81" t="s">
        <v>51</v>
      </c>
      <c r="D63" s="148">
        <v>0</v>
      </c>
      <c r="E63" s="148">
        <v>0</v>
      </c>
      <c r="F63" s="148">
        <v>0</v>
      </c>
      <c r="G63" s="9">
        <v>-0.17988433223699177</v>
      </c>
      <c r="H63" s="49">
        <v>-0.11561548647565305</v>
      </c>
      <c r="I63" s="9">
        <v>-5.3717044200613455E-2</v>
      </c>
      <c r="J63" s="9">
        <v>4.3809866065027464E-3</v>
      </c>
      <c r="K63" s="9">
        <v>0</v>
      </c>
      <c r="AD63" s="9"/>
    </row>
    <row r="64" spans="1:30">
      <c r="A64" s="127" t="s">
        <v>188</v>
      </c>
      <c r="B64" s="7">
        <v>2004</v>
      </c>
      <c r="C64" s="8" t="s">
        <v>51</v>
      </c>
      <c r="D64" s="8">
        <v>0</v>
      </c>
      <c r="E64" s="8">
        <v>0</v>
      </c>
      <c r="F64" s="8">
        <v>0</v>
      </c>
      <c r="G64" s="8">
        <v>6.0574797347089288E-2</v>
      </c>
      <c r="H64" s="8">
        <v>8.9167280766396406E-2</v>
      </c>
      <c r="I64" s="8">
        <v>-4.4215180545317963E-4</v>
      </c>
      <c r="J64" s="8">
        <v>-6.1901252763448492E-3</v>
      </c>
      <c r="K64" s="8">
        <v>0</v>
      </c>
      <c r="AD64" s="9"/>
    </row>
    <row r="65" spans="1:30">
      <c r="A65" s="161" t="s">
        <v>184</v>
      </c>
      <c r="B65" s="81">
        <v>2005</v>
      </c>
      <c r="C65" s="81" t="s">
        <v>50</v>
      </c>
      <c r="D65" s="148">
        <v>0</v>
      </c>
      <c r="E65" s="148">
        <v>0</v>
      </c>
      <c r="F65" s="148">
        <v>0</v>
      </c>
      <c r="G65" s="9">
        <v>0.10085167604123818</v>
      </c>
      <c r="H65" s="49">
        <v>0.19576928196632859</v>
      </c>
      <c r="I65" s="9">
        <v>0.12392845205085652</v>
      </c>
      <c r="J65" s="9">
        <v>-8.2046074609194962E-3</v>
      </c>
      <c r="K65" s="9">
        <v>0</v>
      </c>
      <c r="AD65" s="9"/>
    </row>
    <row r="66" spans="1:30">
      <c r="A66" s="161" t="s">
        <v>77</v>
      </c>
      <c r="B66" s="149">
        <v>2005</v>
      </c>
      <c r="C66" s="81" t="s">
        <v>51</v>
      </c>
      <c r="D66" s="148">
        <v>0</v>
      </c>
      <c r="E66" s="148">
        <v>0</v>
      </c>
      <c r="F66" s="148">
        <v>0</v>
      </c>
      <c r="G66" s="9">
        <v>-4.9174683588753147E-2</v>
      </c>
      <c r="H66" s="49">
        <v>-3.5390904093537678E-2</v>
      </c>
      <c r="I66" s="9">
        <v>0.50288948652146659</v>
      </c>
      <c r="J66" s="9">
        <v>-1.1071675323412317E-2</v>
      </c>
      <c r="K66" s="9">
        <v>0</v>
      </c>
      <c r="AD66" s="9"/>
    </row>
    <row r="67" spans="1:30">
      <c r="A67" s="67" t="s">
        <v>79</v>
      </c>
      <c r="B67" s="7">
        <v>2008</v>
      </c>
      <c r="C67" t="s">
        <v>51</v>
      </c>
      <c r="D67" s="9">
        <v>0</v>
      </c>
      <c r="E67" s="147">
        <v>0</v>
      </c>
      <c r="F67" s="147">
        <v>1.7703722988804998E-2</v>
      </c>
      <c r="G67" s="147">
        <v>-9.5415857846796986E-2</v>
      </c>
      <c r="H67" s="147">
        <v>-0.19874570703299987</v>
      </c>
      <c r="I67" s="147">
        <v>-1.5529341496192249E-2</v>
      </c>
      <c r="J67" s="147">
        <v>-1.9262356278930703E-2</v>
      </c>
      <c r="K67" s="147">
        <v>4.3852921272276114E-2</v>
      </c>
      <c r="AD67" s="9"/>
    </row>
    <row r="68" spans="1:30">
      <c r="A68" s="138" t="s">
        <v>188</v>
      </c>
      <c r="B68" s="7">
        <v>2007</v>
      </c>
      <c r="C68" s="8" t="s">
        <v>51</v>
      </c>
      <c r="D68" s="48">
        <v>0</v>
      </c>
      <c r="E68" s="9">
        <v>0</v>
      </c>
      <c r="F68" s="9">
        <v>0</v>
      </c>
      <c r="G68" s="9">
        <v>-5.7454331172657599E-3</v>
      </c>
      <c r="H68" s="9">
        <v>5.7454331172657599E-3</v>
      </c>
      <c r="I68" s="9">
        <v>-9.0895698291101959E-2</v>
      </c>
      <c r="J68" s="9">
        <v>-4.7731290512669458E-2</v>
      </c>
      <c r="K68" s="9">
        <v>0</v>
      </c>
      <c r="AD68" s="9"/>
    </row>
    <row r="69" spans="1:30">
      <c r="A69" s="161" t="s">
        <v>77</v>
      </c>
      <c r="B69" s="149">
        <v>2003</v>
      </c>
      <c r="C69" s="81" t="s">
        <v>51</v>
      </c>
      <c r="D69" s="148">
        <v>0</v>
      </c>
      <c r="E69" s="148">
        <v>0</v>
      </c>
      <c r="F69" s="148">
        <v>0</v>
      </c>
      <c r="G69" s="9">
        <v>1.7006662590366487E-2</v>
      </c>
      <c r="H69" s="9">
        <v>-2.1622656838425704E-2</v>
      </c>
      <c r="I69" s="9">
        <v>-7.1860627735556626E-2</v>
      </c>
      <c r="J69" s="9">
        <v>-5.7778806306379583E-2</v>
      </c>
      <c r="K69" s="9">
        <v>0</v>
      </c>
      <c r="AD69" s="9"/>
    </row>
    <row r="70" spans="1:30">
      <c r="A70" s="127" t="s">
        <v>188</v>
      </c>
      <c r="B70" s="7">
        <v>2005</v>
      </c>
      <c r="C70" s="8" t="s">
        <v>51</v>
      </c>
      <c r="D70" s="8">
        <v>0</v>
      </c>
      <c r="E70" s="8">
        <v>0</v>
      </c>
      <c r="F70" s="8">
        <v>0</v>
      </c>
      <c r="G70" s="8">
        <v>3.0436146846563986E-2</v>
      </c>
      <c r="H70" s="8">
        <v>-6.4951364919987556E-2</v>
      </c>
      <c r="I70" s="8">
        <v>-7.1069971760276227E-2</v>
      </c>
      <c r="J70" s="8">
        <v>-5.8832758079698892E-2</v>
      </c>
      <c r="K70" s="8">
        <v>0</v>
      </c>
      <c r="AD70" s="9"/>
    </row>
    <row r="71" spans="1:30">
      <c r="A71" s="89" t="s">
        <v>184</v>
      </c>
      <c r="B71" s="81">
        <v>2003</v>
      </c>
      <c r="C71" s="81" t="s">
        <v>50</v>
      </c>
      <c r="D71" s="148">
        <v>0</v>
      </c>
      <c r="E71" s="148">
        <v>0</v>
      </c>
      <c r="F71" s="148">
        <v>0</v>
      </c>
      <c r="G71" s="9">
        <v>-0.40677208546459864</v>
      </c>
      <c r="H71" s="49">
        <v>-0.43447124706579127</v>
      </c>
      <c r="I71" s="9">
        <v>-0.28980241756624114</v>
      </c>
      <c r="J71" s="9">
        <v>-0.15364584102637738</v>
      </c>
      <c r="K71" s="9">
        <v>0</v>
      </c>
      <c r="AD71" s="9"/>
    </row>
    <row r="72" spans="1:30">
      <c r="A72" s="89" t="s">
        <v>184</v>
      </c>
      <c r="B72" s="81">
        <v>2005</v>
      </c>
      <c r="C72" s="81" t="s">
        <v>51</v>
      </c>
      <c r="D72" s="148">
        <v>0</v>
      </c>
      <c r="E72" s="148">
        <v>0</v>
      </c>
      <c r="F72" s="148">
        <v>0</v>
      </c>
      <c r="G72" s="9">
        <v>5.5483670696059716E-2</v>
      </c>
      <c r="H72" s="49">
        <v>0.10756078105480348</v>
      </c>
      <c r="I72" s="9">
        <v>6.2681127271008302E-2</v>
      </c>
      <c r="J72" s="9">
        <v>-0.15937250380139673</v>
      </c>
      <c r="K72" s="9">
        <v>0</v>
      </c>
      <c r="AD72" s="9"/>
    </row>
    <row r="73" spans="1:30">
      <c r="A73" s="64" t="s">
        <v>84</v>
      </c>
      <c r="B73" s="7">
        <v>2004</v>
      </c>
      <c r="C73" s="8" t="s">
        <v>51</v>
      </c>
      <c r="D73" s="9">
        <v>0</v>
      </c>
      <c r="E73" s="9">
        <v>0</v>
      </c>
      <c r="F73" s="9">
        <v>1.8764491189828959E-2</v>
      </c>
      <c r="G73" s="9">
        <v>-8.984648703739094E-2</v>
      </c>
      <c r="H73" s="9">
        <v>-0.12860691763806614</v>
      </c>
      <c r="I73" s="9">
        <v>-0.1094868038303925</v>
      </c>
      <c r="J73" s="9">
        <v>-0.17032036773614515</v>
      </c>
      <c r="K73" s="9">
        <v>5.1536000883413514E-2</v>
      </c>
      <c r="AD73" s="9"/>
    </row>
    <row r="74" spans="1:30">
      <c r="A74" s="138" t="s">
        <v>188</v>
      </c>
      <c r="B74" s="7">
        <v>2006</v>
      </c>
      <c r="C74" s="8" t="s">
        <v>51</v>
      </c>
      <c r="D74" s="48">
        <v>0</v>
      </c>
      <c r="E74" s="9">
        <v>0</v>
      </c>
      <c r="F74" s="9">
        <v>0</v>
      </c>
      <c r="G74" s="9">
        <v>-9.8381877022653635E-2</v>
      </c>
      <c r="H74" s="9">
        <v>-0.10469255663430412</v>
      </c>
      <c r="I74" s="9">
        <v>-9.2071197411003156E-2</v>
      </c>
      <c r="J74" s="9">
        <v>-0.19822006472491902</v>
      </c>
      <c r="K74" s="9">
        <v>0</v>
      </c>
      <c r="N74" s="82"/>
      <c r="W74" s="82"/>
      <c r="X74" s="82"/>
      <c r="Y74" s="82"/>
      <c r="AD74" s="9"/>
    </row>
    <row r="75" spans="1:30">
      <c r="A75" s="67" t="s">
        <v>186</v>
      </c>
      <c r="B75" s="7">
        <v>2009</v>
      </c>
      <c r="C75" t="s">
        <v>51</v>
      </c>
      <c r="D75" s="9">
        <v>0</v>
      </c>
      <c r="E75" s="9">
        <v>0</v>
      </c>
      <c r="F75" s="9">
        <v>0</v>
      </c>
      <c r="G75" s="9">
        <v>4.7553686832138536E-2</v>
      </c>
      <c r="H75" s="9">
        <v>6.9475578779916031E-3</v>
      </c>
      <c r="I75" s="9">
        <v>4.2786977896247622E-2</v>
      </c>
      <c r="J75" s="9">
        <v>-0.2014657221076519</v>
      </c>
      <c r="K75" s="9">
        <v>0</v>
      </c>
      <c r="N75" s="82"/>
      <c r="W75" s="82"/>
      <c r="X75" s="82"/>
      <c r="Y75" s="82"/>
      <c r="AD75" s="9"/>
    </row>
    <row r="76" spans="1:30">
      <c r="A76" s="67" t="s">
        <v>252</v>
      </c>
      <c r="B76" s="149">
        <v>2005</v>
      </c>
      <c r="C76" s="81" t="s">
        <v>51</v>
      </c>
      <c r="D76" s="148">
        <v>0</v>
      </c>
      <c r="E76" s="148">
        <v>0</v>
      </c>
      <c r="F76" s="148">
        <v>0</v>
      </c>
      <c r="G76" s="148">
        <v>6.1295625262598144E-2</v>
      </c>
      <c r="H76" s="148">
        <v>7.7906021840822383E-6</v>
      </c>
      <c r="I76" s="148">
        <v>1.6006427693288333E-2</v>
      </c>
      <c r="J76" s="148">
        <v>-0.22064758175003724</v>
      </c>
      <c r="K76" s="148">
        <v>0</v>
      </c>
      <c r="N76" s="82"/>
      <c r="W76" s="82"/>
      <c r="X76" s="82"/>
      <c r="Y76" s="82"/>
      <c r="AD76" s="9"/>
    </row>
    <row r="77" spans="1:30" ht="16.8" customHeight="1">
      <c r="A77" t="s">
        <v>184</v>
      </c>
      <c r="B77" s="7">
        <v>2008</v>
      </c>
      <c r="C77" t="s">
        <v>51</v>
      </c>
      <c r="D77" s="9">
        <v>0</v>
      </c>
      <c r="E77" s="147">
        <v>0</v>
      </c>
      <c r="F77" s="147">
        <v>0</v>
      </c>
      <c r="G77" s="147">
        <v>-0.23690297670620755</v>
      </c>
      <c r="H77" s="147">
        <v>-0.31018957494395927</v>
      </c>
      <c r="I77" s="147">
        <v>-0.37811434501446456</v>
      </c>
      <c r="J77" s="147">
        <v>-0.28115358437268601</v>
      </c>
      <c r="K77" s="147">
        <v>0</v>
      </c>
      <c r="AD77" s="9"/>
    </row>
    <row r="78" spans="1:30">
      <c r="A78" t="s">
        <v>184</v>
      </c>
      <c r="B78" s="7">
        <v>2006</v>
      </c>
      <c r="C78" t="s">
        <v>51</v>
      </c>
      <c r="D78" s="9">
        <v>0</v>
      </c>
      <c r="E78" s="147">
        <v>0</v>
      </c>
      <c r="F78" s="147">
        <v>0</v>
      </c>
      <c r="G78" s="147">
        <v>5.5136273183463022E-2</v>
      </c>
      <c r="H78" s="147">
        <v>7.6202563700012976E-3</v>
      </c>
      <c r="I78" s="147">
        <v>-0.22747745891888851</v>
      </c>
      <c r="J78" s="147">
        <v>-0.30020559448958328</v>
      </c>
      <c r="K78" s="147">
        <v>0</v>
      </c>
      <c r="AD78" s="9"/>
    </row>
    <row r="79" spans="1:30">
      <c r="A79" s="129" t="s">
        <v>91</v>
      </c>
      <c r="B79" s="7">
        <v>2006</v>
      </c>
      <c r="C79" s="8" t="s">
        <v>51</v>
      </c>
      <c r="D79" s="49">
        <v>0</v>
      </c>
      <c r="E79" s="9">
        <v>0</v>
      </c>
      <c r="F79" s="9">
        <v>0</v>
      </c>
      <c r="G79" s="9">
        <v>-3.3671273918634607E-2</v>
      </c>
      <c r="H79" s="9">
        <v>-0.27672506256703633</v>
      </c>
      <c r="I79" s="9">
        <v>-0.46559697384016163</v>
      </c>
      <c r="J79" s="9">
        <v>-0.35767016739837593</v>
      </c>
      <c r="K79" s="9">
        <v>8.8507881293362206E-3</v>
      </c>
      <c r="AD79" s="9"/>
    </row>
    <row r="80" spans="1:30">
      <c r="A80" s="62" t="s">
        <v>252</v>
      </c>
      <c r="B80" s="149">
        <v>2006</v>
      </c>
      <c r="C80" s="81" t="s">
        <v>51</v>
      </c>
      <c r="D80" s="148">
        <v>0</v>
      </c>
      <c r="E80" s="148">
        <v>0</v>
      </c>
      <c r="F80" s="148">
        <v>0</v>
      </c>
      <c r="G80" s="148">
        <v>-6.5289814674144936E-2</v>
      </c>
      <c r="H80" s="148">
        <v>-4.8246496754613774E-2</v>
      </c>
      <c r="I80" s="148">
        <v>-0.30035356668227703</v>
      </c>
      <c r="J80" s="148">
        <v>-0.39887879041137642</v>
      </c>
      <c r="K80" s="148">
        <v>0</v>
      </c>
      <c r="AD80" s="9"/>
    </row>
    <row r="81" spans="1:30">
      <c r="A81" s="62" t="s">
        <v>184</v>
      </c>
      <c r="B81" s="7">
        <v>2007</v>
      </c>
      <c r="C81" t="s">
        <v>51</v>
      </c>
      <c r="D81" s="9">
        <v>0</v>
      </c>
      <c r="E81" s="147">
        <v>0</v>
      </c>
      <c r="F81" s="147">
        <v>0</v>
      </c>
      <c r="G81" s="147">
        <v>-5.0288751134043533E-2</v>
      </c>
      <c r="H81" s="147">
        <v>-0.29910528267874364</v>
      </c>
      <c r="I81" s="147">
        <v>-0.37607737241673433</v>
      </c>
      <c r="J81" s="147">
        <v>-0.44741799434515239</v>
      </c>
      <c r="K81" s="147">
        <v>0</v>
      </c>
      <c r="AD81" s="9"/>
    </row>
    <row r="82" spans="1:30">
      <c r="A82" s="64" t="s">
        <v>77</v>
      </c>
      <c r="B82" s="7">
        <v>2008</v>
      </c>
      <c r="C82" s="8" t="s">
        <v>51</v>
      </c>
      <c r="D82" s="9">
        <v>0</v>
      </c>
      <c r="E82" s="9">
        <v>0</v>
      </c>
      <c r="F82" s="9">
        <v>0</v>
      </c>
      <c r="G82" s="9">
        <v>-1.0338971876664464</v>
      </c>
      <c r="H82" s="9">
        <v>-1.0035434550375324</v>
      </c>
      <c r="I82" s="9">
        <v>-0.77050131776903963</v>
      </c>
      <c r="J82" s="9">
        <v>-0.56619421484972365</v>
      </c>
      <c r="K82" s="9">
        <v>0.11419625937216775</v>
      </c>
      <c r="AD82" s="9"/>
    </row>
    <row r="83" spans="1:30">
      <c r="A83" s="67"/>
      <c r="E83" s="9"/>
      <c r="F83" s="9"/>
      <c r="G83" s="9"/>
      <c r="H83" s="9"/>
      <c r="I83" s="9"/>
      <c r="J83" s="9"/>
      <c r="K83" s="9"/>
      <c r="AD83" s="9"/>
    </row>
    <row r="84" spans="1:30">
      <c r="A84" s="67"/>
      <c r="B84" s="149"/>
      <c r="C84" s="81"/>
      <c r="D84" s="148"/>
      <c r="E84" s="148"/>
      <c r="F84" s="148"/>
      <c r="G84" s="148"/>
      <c r="H84" s="148"/>
      <c r="I84" s="148"/>
      <c r="J84" s="148"/>
      <c r="K84" s="148"/>
      <c r="AD84" s="9"/>
    </row>
    <row r="85" spans="1:30">
      <c r="A85" s="67"/>
      <c r="E85" s="9"/>
      <c r="F85" s="9"/>
      <c r="G85" s="9"/>
      <c r="H85" s="9"/>
      <c r="I85" s="9"/>
      <c r="J85" s="9"/>
      <c r="K85" s="9"/>
      <c r="AD85" s="9"/>
    </row>
    <row r="86" spans="1:30">
      <c r="A86" s="67"/>
      <c r="B86" s="149"/>
      <c r="C86" s="81"/>
      <c r="D86" s="148"/>
      <c r="E86" s="148"/>
      <c r="F86" s="148"/>
      <c r="G86" s="148"/>
      <c r="H86" s="148"/>
      <c r="I86" s="148"/>
      <c r="J86" s="148"/>
      <c r="K86" s="148"/>
      <c r="AD86" s="9"/>
    </row>
    <row r="87" spans="1:30" ht="16.8" customHeight="1">
      <c r="A87" s="67"/>
      <c r="B87" s="149"/>
      <c r="C87" s="81"/>
      <c r="D87" s="148"/>
      <c r="E87" s="148"/>
      <c r="F87" s="148"/>
      <c r="G87" s="148"/>
      <c r="H87" s="148"/>
      <c r="I87" s="148"/>
      <c r="J87" s="148"/>
      <c r="K87" s="148"/>
      <c r="AD87" s="9"/>
    </row>
    <row r="88" spans="1:30">
      <c r="A88" s="67"/>
      <c r="E88" s="9"/>
      <c r="F88" s="9"/>
      <c r="G88" s="9"/>
      <c r="H88" s="9"/>
      <c r="I88" s="9"/>
      <c r="J88" s="9"/>
      <c r="K88" s="9"/>
      <c r="AD88" s="9"/>
    </row>
    <row r="89" spans="1:30">
      <c r="A89" s="67"/>
      <c r="B89" s="149"/>
      <c r="C89" s="81"/>
      <c r="D89" s="148"/>
      <c r="E89" s="148"/>
      <c r="F89" s="148"/>
      <c r="G89" s="148"/>
      <c r="H89" s="148"/>
      <c r="I89" s="148"/>
      <c r="J89" s="148"/>
      <c r="K89" s="148"/>
      <c r="AD89" s="9"/>
    </row>
    <row r="90" spans="1:30">
      <c r="A90" s="127"/>
      <c r="C90" s="8"/>
      <c r="E90" s="9"/>
      <c r="F90" s="9"/>
      <c r="G90" s="9"/>
      <c r="H90" s="9"/>
      <c r="I90" s="9"/>
      <c r="J90" s="9"/>
      <c r="K90" s="9"/>
      <c r="AD90" s="9"/>
    </row>
    <row r="91" spans="1:30">
      <c r="A91" s="127"/>
      <c r="C91" s="8"/>
      <c r="E91" s="9"/>
      <c r="F91" s="9"/>
      <c r="G91" s="9"/>
      <c r="H91" s="9"/>
      <c r="I91" s="9"/>
      <c r="J91" s="9"/>
      <c r="K91" s="9"/>
      <c r="AD91" s="9"/>
    </row>
    <row r="92" spans="1:30">
      <c r="A92" s="67"/>
      <c r="E92" s="9"/>
      <c r="F92" s="9"/>
      <c r="G92" s="9"/>
      <c r="H92" s="9"/>
      <c r="I92" s="9"/>
      <c r="J92" s="9"/>
      <c r="K92" s="9"/>
      <c r="AD92" s="9"/>
    </row>
    <row r="93" spans="1:30">
      <c r="A93" s="67"/>
      <c r="E93" s="9"/>
      <c r="F93" s="9"/>
      <c r="G93" s="9"/>
      <c r="H93" s="9"/>
      <c r="I93" s="9"/>
      <c r="J93" s="9"/>
      <c r="K93" s="9"/>
      <c r="AD93" s="9"/>
    </row>
    <row r="94" spans="1:30">
      <c r="A94" s="67"/>
      <c r="B94" s="149"/>
      <c r="C94" s="81"/>
      <c r="D94" s="148"/>
      <c r="E94" s="148"/>
      <c r="F94" s="148"/>
      <c r="G94" s="148"/>
      <c r="H94" s="148"/>
      <c r="I94" s="148"/>
      <c r="J94" s="148"/>
      <c r="K94" s="148"/>
      <c r="AD94" s="9"/>
    </row>
    <row r="95" spans="1:30">
      <c r="A95" s="64"/>
      <c r="C95" s="8"/>
      <c r="E95" s="9"/>
      <c r="F95" s="9"/>
      <c r="G95" s="9"/>
      <c r="H95" s="9"/>
      <c r="I95" s="9"/>
      <c r="J95" s="9"/>
      <c r="K95" s="9"/>
      <c r="AD95" s="9"/>
    </row>
    <row r="96" spans="1:30">
      <c r="A96" s="62"/>
      <c r="B96" s="149"/>
      <c r="C96" s="81"/>
      <c r="D96" s="148"/>
      <c r="E96" s="148"/>
      <c r="F96" s="148"/>
      <c r="G96" s="148"/>
      <c r="H96" s="148"/>
      <c r="I96" s="148"/>
      <c r="J96" s="148"/>
      <c r="K96" s="148"/>
      <c r="AD96" s="9"/>
    </row>
    <row r="97" spans="1:30">
      <c r="A97" s="127"/>
      <c r="C97" s="8"/>
      <c r="E97" s="9"/>
      <c r="F97" s="9"/>
      <c r="G97" s="9"/>
      <c r="H97" s="9"/>
      <c r="I97" s="9"/>
      <c r="J97" s="9"/>
      <c r="K97" s="9"/>
      <c r="AD97" s="9"/>
    </row>
    <row r="98" spans="1:30">
      <c r="A98" s="67"/>
      <c r="B98" s="149"/>
      <c r="C98" s="81"/>
      <c r="D98" s="148"/>
      <c r="E98" s="148"/>
      <c r="F98" s="148"/>
      <c r="G98" s="148"/>
      <c r="H98" s="148"/>
      <c r="I98" s="148"/>
      <c r="J98" s="148"/>
      <c r="K98" s="148"/>
      <c r="AD98" s="9"/>
    </row>
    <row r="99" spans="1:30">
      <c r="A99" s="180"/>
      <c r="C99" s="8"/>
      <c r="E99" s="9"/>
      <c r="F99" s="9"/>
      <c r="G99" s="9"/>
      <c r="H99" s="9"/>
      <c r="I99" s="9"/>
      <c r="J99" s="9"/>
      <c r="K99" s="9"/>
      <c r="AD99" s="9"/>
    </row>
    <row r="100" spans="1:30" ht="16.8" customHeight="1">
      <c r="A100" s="180"/>
      <c r="C100" s="8"/>
      <c r="E100" s="9"/>
      <c r="F100" s="9"/>
      <c r="G100" s="9"/>
      <c r="H100" s="9"/>
      <c r="I100" s="9"/>
      <c r="J100" s="9"/>
      <c r="K100" s="9"/>
      <c r="AD100" s="9"/>
    </row>
    <row r="101" spans="1:30">
      <c r="A101" s="67"/>
      <c r="E101" s="9"/>
      <c r="F101" s="9"/>
      <c r="G101" s="9"/>
      <c r="H101" s="9"/>
      <c r="I101" s="9"/>
      <c r="J101" s="9"/>
      <c r="K101" s="9"/>
      <c r="AD101" s="9"/>
    </row>
    <row r="102" spans="1:30">
      <c r="A102" s="127"/>
      <c r="C102" s="8"/>
      <c r="E102" s="9"/>
      <c r="F102" s="9"/>
      <c r="G102" s="9"/>
      <c r="H102" s="9"/>
      <c r="I102" s="9"/>
      <c r="J102" s="9"/>
      <c r="K102" s="9"/>
      <c r="AD102" s="9"/>
    </row>
    <row r="103" spans="1:30">
      <c r="A103" s="127"/>
      <c r="C103" s="8"/>
      <c r="E103" s="9"/>
      <c r="F103" s="9"/>
      <c r="G103" s="9"/>
      <c r="H103" s="9"/>
      <c r="I103" s="9"/>
      <c r="J103" s="9"/>
      <c r="K103" s="9"/>
      <c r="AD103" s="9"/>
    </row>
    <row r="104" spans="1:30">
      <c r="A104" s="180"/>
      <c r="B104" s="149"/>
      <c r="C104" s="81"/>
      <c r="D104" s="148"/>
      <c r="E104" s="148"/>
      <c r="F104" s="148"/>
      <c r="G104" s="148"/>
      <c r="H104" s="148"/>
      <c r="I104" s="148"/>
      <c r="J104" s="148"/>
      <c r="K104" s="148"/>
      <c r="AD104" s="9"/>
    </row>
    <row r="105" spans="1:30">
      <c r="A105" s="127"/>
      <c r="C105" s="8"/>
      <c r="E105" s="9"/>
      <c r="F105" s="9"/>
      <c r="G105" s="9"/>
      <c r="H105" s="9"/>
      <c r="I105" s="9"/>
      <c r="J105" s="9"/>
      <c r="K105" s="9"/>
      <c r="AD105" s="9"/>
    </row>
    <row r="106" spans="1:30">
      <c r="A106" s="67"/>
      <c r="B106" s="149"/>
      <c r="C106" s="81"/>
      <c r="D106" s="148"/>
      <c r="E106" s="148"/>
      <c r="F106" s="148"/>
      <c r="G106" s="148"/>
      <c r="H106" s="148"/>
      <c r="I106" s="148"/>
      <c r="J106" s="148"/>
      <c r="K106" s="148"/>
      <c r="AD106" s="9"/>
    </row>
    <row r="107" spans="1:30">
      <c r="A107" s="180"/>
      <c r="C107" s="8"/>
      <c r="E107" s="9"/>
      <c r="F107" s="9"/>
      <c r="G107" s="9"/>
      <c r="H107" s="9"/>
      <c r="I107" s="9"/>
      <c r="J107" s="9"/>
      <c r="K107" s="9"/>
      <c r="AD107" s="9"/>
    </row>
    <row r="108" spans="1:30">
      <c r="A108" s="127"/>
      <c r="C108" s="8"/>
      <c r="E108" s="9"/>
      <c r="F108" s="9"/>
      <c r="G108" s="9"/>
      <c r="H108" s="9"/>
      <c r="I108" s="9"/>
      <c r="J108" s="9"/>
      <c r="K108" s="9"/>
      <c r="AD108" s="9"/>
    </row>
    <row r="109" spans="1:30">
      <c r="A109" s="127"/>
      <c r="C109" s="8"/>
      <c r="E109" s="9"/>
      <c r="F109" s="9"/>
      <c r="G109" s="9"/>
      <c r="H109" s="9"/>
      <c r="I109" s="9"/>
      <c r="J109" s="9"/>
      <c r="K109" s="9"/>
      <c r="AD109" s="9"/>
    </row>
    <row r="110" spans="1:30">
      <c r="A110" s="127"/>
      <c r="C110" s="8"/>
      <c r="E110" s="9"/>
      <c r="F110" s="9"/>
      <c r="G110" s="9"/>
      <c r="H110" s="9"/>
      <c r="I110" s="9"/>
      <c r="J110" s="9"/>
      <c r="K110" s="9"/>
      <c r="AD110" s="9"/>
    </row>
    <row r="111" spans="1:30">
      <c r="A111" s="138"/>
      <c r="C111" s="8"/>
      <c r="D111" s="48"/>
      <c r="E111" s="9"/>
      <c r="F111" s="9"/>
      <c r="G111" s="9"/>
      <c r="H111" s="9"/>
      <c r="I111" s="9"/>
      <c r="J111" s="9"/>
      <c r="K111" s="9"/>
      <c r="AD111" s="9"/>
    </row>
    <row r="112" spans="1:30">
      <c r="A112" s="127"/>
      <c r="C112" s="8"/>
      <c r="E112" s="9"/>
      <c r="F112" s="9"/>
      <c r="G112" s="9"/>
      <c r="H112" s="9"/>
      <c r="I112" s="9"/>
      <c r="J112" s="9"/>
      <c r="K112" s="9"/>
      <c r="AD112" s="9"/>
    </row>
    <row r="113" spans="1:30">
      <c r="B113" s="81"/>
      <c r="C113" s="81"/>
      <c r="D113" s="148"/>
      <c r="E113" s="148"/>
      <c r="F113" s="148"/>
      <c r="G113" s="148"/>
      <c r="H113" s="148"/>
      <c r="I113" s="148"/>
      <c r="J113" s="148"/>
      <c r="K113" s="148"/>
      <c r="AD113" s="9"/>
    </row>
    <row r="114" spans="1:30">
      <c r="B114" s="81"/>
      <c r="C114" s="81"/>
      <c r="D114" s="148"/>
      <c r="E114" s="148"/>
      <c r="F114" s="148"/>
      <c r="G114" s="148"/>
      <c r="H114" s="148"/>
      <c r="I114" s="148"/>
      <c r="J114" s="148"/>
      <c r="K114" s="148"/>
      <c r="AD114" s="9"/>
    </row>
    <row r="115" spans="1:30">
      <c r="A115" s="127"/>
      <c r="C115" s="8"/>
      <c r="E115" s="9"/>
      <c r="F115" s="9"/>
      <c r="G115" s="9"/>
      <c r="H115" s="9"/>
      <c r="I115" s="9"/>
      <c r="J115" s="9"/>
      <c r="K115" s="9"/>
      <c r="AD115" s="9"/>
    </row>
    <row r="116" spans="1:30">
      <c r="A116" s="67"/>
      <c r="E116" s="9"/>
      <c r="F116" s="9"/>
      <c r="G116" s="9"/>
      <c r="H116" s="9"/>
      <c r="I116" s="9"/>
      <c r="J116" s="9"/>
      <c r="K116" s="9"/>
      <c r="AD116" s="9"/>
    </row>
    <row r="117" spans="1:30">
      <c r="A117" s="68"/>
      <c r="D117" s="49"/>
      <c r="E117" s="9"/>
      <c r="F117" s="9"/>
      <c r="G117" s="9"/>
      <c r="H117" s="9"/>
      <c r="I117" s="9"/>
      <c r="J117" s="9"/>
      <c r="K117" s="9"/>
      <c r="AD117" s="9"/>
    </row>
    <row r="118" spans="1:30">
      <c r="A118" s="62"/>
      <c r="E118" s="9"/>
      <c r="F118" s="9"/>
      <c r="G118" s="9"/>
      <c r="H118" s="9"/>
      <c r="I118" s="9"/>
      <c r="J118" s="9"/>
      <c r="K118" s="9"/>
      <c r="AD118" s="9"/>
    </row>
    <row r="119" spans="1:30">
      <c r="A119" s="62"/>
      <c r="E119" s="9"/>
      <c r="F119" s="9"/>
      <c r="G119" s="9"/>
      <c r="H119" s="9"/>
      <c r="I119" s="9"/>
      <c r="J119" s="9"/>
      <c r="K119" s="9"/>
      <c r="AD119" s="9"/>
    </row>
    <row r="120" spans="1:30" ht="16.8" customHeight="1">
      <c r="A120" s="68"/>
      <c r="D120" s="49"/>
      <c r="E120" s="9"/>
      <c r="F120" s="9"/>
      <c r="G120" s="9"/>
      <c r="H120" s="9"/>
      <c r="I120" s="9"/>
      <c r="J120" s="9"/>
      <c r="K120" s="9"/>
      <c r="AD120" s="9"/>
    </row>
    <row r="121" spans="1:30">
      <c r="A121" s="83"/>
      <c r="D121" s="49"/>
      <c r="E121" s="9"/>
      <c r="F121" s="9"/>
      <c r="G121" s="9"/>
      <c r="H121" s="9"/>
      <c r="I121" s="9"/>
      <c r="J121" s="9"/>
      <c r="K121" s="9"/>
      <c r="AD121" s="9"/>
    </row>
    <row r="122" spans="1:30">
      <c r="A122" s="67"/>
      <c r="E122" s="9"/>
      <c r="F122" s="9"/>
      <c r="G122" s="9"/>
      <c r="H122" s="9"/>
      <c r="I122" s="9"/>
      <c r="J122" s="9"/>
      <c r="K122" s="9"/>
      <c r="AD122" s="9"/>
    </row>
    <row r="123" spans="1:30">
      <c r="A123" s="127"/>
      <c r="C123" s="8"/>
      <c r="E123" s="9"/>
      <c r="F123" s="9"/>
      <c r="G123" s="9"/>
      <c r="H123" s="9"/>
      <c r="I123" s="9"/>
      <c r="J123" s="9"/>
      <c r="K123" s="9"/>
      <c r="AD123" s="9"/>
    </row>
    <row r="124" spans="1:30" ht="16.8" customHeight="1">
      <c r="A124" s="83"/>
      <c r="D124" s="49"/>
      <c r="E124" s="9"/>
      <c r="F124" s="9"/>
      <c r="G124" s="9"/>
      <c r="H124" s="9"/>
      <c r="I124" s="9"/>
      <c r="J124" s="9"/>
      <c r="K124" s="9"/>
      <c r="AD124" s="9"/>
    </row>
    <row r="125" spans="1:30">
      <c r="A125" s="67"/>
      <c r="E125" s="9"/>
      <c r="F125" s="9"/>
      <c r="G125" s="9"/>
      <c r="H125" s="9"/>
      <c r="I125" s="9"/>
      <c r="J125" s="9"/>
      <c r="K125" s="9"/>
      <c r="AD125" s="9"/>
    </row>
    <row r="126" spans="1:30">
      <c r="A126" s="67"/>
      <c r="E126" s="9"/>
      <c r="F126" s="9"/>
      <c r="G126" s="9"/>
      <c r="H126" s="9"/>
      <c r="I126" s="9"/>
      <c r="J126" s="9"/>
      <c r="K126" s="9"/>
      <c r="AD126" s="9"/>
    </row>
    <row r="127" spans="1:30">
      <c r="A127" s="67"/>
      <c r="B127" s="149"/>
      <c r="C127" s="81"/>
      <c r="D127" s="148"/>
      <c r="E127" s="148"/>
      <c r="F127" s="148"/>
      <c r="G127" s="148"/>
      <c r="H127" s="148"/>
      <c r="I127" s="148"/>
      <c r="J127" s="148"/>
      <c r="K127" s="148"/>
      <c r="AD127" s="9"/>
    </row>
    <row r="128" spans="1:30">
      <c r="A128" s="67"/>
      <c r="E128" s="9"/>
      <c r="F128" s="9"/>
      <c r="G128" s="9"/>
      <c r="H128" s="9"/>
      <c r="I128" s="9"/>
      <c r="J128" s="9"/>
      <c r="K128" s="9"/>
      <c r="AD128" s="9"/>
    </row>
    <row r="129" spans="1:46">
      <c r="A129" s="67"/>
      <c r="B129" s="149"/>
      <c r="C129" s="81"/>
      <c r="D129" s="148"/>
      <c r="E129" s="148"/>
      <c r="F129" s="148"/>
      <c r="G129" s="148"/>
      <c r="H129" s="148"/>
      <c r="I129" s="148"/>
      <c r="J129" s="148"/>
      <c r="K129" s="148"/>
    </row>
    <row r="130" spans="1:46">
      <c r="A130" s="67"/>
      <c r="E130" s="9"/>
      <c r="F130" s="9"/>
      <c r="G130" s="9"/>
      <c r="H130" s="9"/>
      <c r="I130" s="9"/>
      <c r="J130" s="9"/>
      <c r="K130" s="9"/>
      <c r="AD130" s="9"/>
    </row>
    <row r="131" spans="1:46">
      <c r="A131" s="127"/>
      <c r="C131" s="8"/>
      <c r="E131" s="9"/>
      <c r="F131" s="9"/>
      <c r="G131" s="9"/>
      <c r="H131" s="9"/>
      <c r="I131" s="9"/>
      <c r="J131" s="9"/>
      <c r="K131" s="9"/>
    </row>
    <row r="132" spans="1:46">
      <c r="A132" s="83"/>
      <c r="D132" s="49"/>
      <c r="E132" s="9"/>
      <c r="F132" s="9"/>
      <c r="G132" s="9"/>
      <c r="H132" s="9"/>
      <c r="I132" s="9"/>
      <c r="J132" s="9"/>
      <c r="K132" s="9"/>
      <c r="AD132" s="9"/>
    </row>
    <row r="133" spans="1:46">
      <c r="A133" s="83"/>
      <c r="D133" s="49"/>
      <c r="E133" s="9"/>
      <c r="F133" s="9"/>
      <c r="G133" s="9"/>
      <c r="H133" s="9"/>
      <c r="I133" s="9"/>
      <c r="J133" s="9"/>
      <c r="K133" s="9"/>
    </row>
    <row r="134" spans="1:46">
      <c r="A134" s="181"/>
      <c r="B134" s="29"/>
      <c r="C134" s="2"/>
      <c r="D134" s="45"/>
      <c r="E134" s="45"/>
      <c r="F134" s="45"/>
      <c r="G134" s="45"/>
      <c r="H134" s="45"/>
      <c r="I134" s="45"/>
      <c r="J134" s="45"/>
      <c r="K134" s="45"/>
    </row>
    <row r="135" spans="1:46">
      <c r="A135" s="67"/>
      <c r="E135" s="9"/>
      <c r="F135" s="9"/>
      <c r="G135" s="9"/>
      <c r="H135" s="9"/>
      <c r="I135" s="9"/>
      <c r="J135" s="9"/>
      <c r="K135" s="9"/>
    </row>
    <row r="136" spans="1:46">
      <c r="A136" s="67"/>
      <c r="E136" s="9"/>
      <c r="F136" s="9"/>
      <c r="G136" s="9"/>
      <c r="H136" s="9"/>
      <c r="I136" s="9"/>
      <c r="J136" s="9"/>
      <c r="K136" s="9"/>
    </row>
    <row r="137" spans="1:46">
      <c r="A137" s="67"/>
      <c r="E137" s="9"/>
      <c r="F137" s="9"/>
      <c r="G137" s="9"/>
      <c r="H137" s="9"/>
      <c r="I137" s="9"/>
      <c r="J137" s="9"/>
      <c r="K137" s="9"/>
    </row>
    <row r="138" spans="1:46">
      <c r="A138" s="127"/>
      <c r="C138" s="8"/>
      <c r="E138" s="9"/>
      <c r="F138" s="9"/>
      <c r="G138" s="9"/>
      <c r="H138" s="9"/>
      <c r="I138" s="9"/>
      <c r="J138" s="9"/>
      <c r="K138" s="9"/>
    </row>
    <row r="139" spans="1:46">
      <c r="A139" s="67"/>
      <c r="E139" s="9"/>
      <c r="F139" s="9"/>
      <c r="G139" s="9"/>
      <c r="H139" s="9"/>
      <c r="I139" s="9"/>
      <c r="J139" s="9"/>
      <c r="K139" s="9"/>
    </row>
    <row r="140" spans="1:46">
      <c r="A140" s="161"/>
      <c r="B140" s="149"/>
      <c r="C140" s="81"/>
      <c r="D140" s="148"/>
      <c r="E140" s="148"/>
      <c r="F140" s="148"/>
      <c r="G140" s="9"/>
      <c r="H140" s="49"/>
      <c r="I140" s="9"/>
      <c r="J140" s="9"/>
      <c r="K140" s="9"/>
    </row>
    <row r="141" spans="1:46">
      <c r="B141" s="149"/>
      <c r="C141" s="81"/>
      <c r="D141" s="148"/>
      <c r="E141" s="148"/>
      <c r="F141" s="148"/>
      <c r="G141" s="148"/>
      <c r="H141" s="148"/>
      <c r="I141" s="148"/>
      <c r="J141" s="148"/>
      <c r="K141" s="148"/>
    </row>
    <row r="142" spans="1:46">
      <c r="B142" s="149"/>
      <c r="C142" s="81"/>
      <c r="D142" s="148"/>
      <c r="E142" s="148"/>
      <c r="F142" s="148"/>
      <c r="G142" s="148"/>
      <c r="H142" s="148"/>
      <c r="I142" s="148"/>
      <c r="J142" s="148"/>
      <c r="K142" s="14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67"/>
      <c r="B143" s="149"/>
      <c r="C143" s="81"/>
      <c r="D143" s="148"/>
      <c r="E143" s="148"/>
      <c r="F143" s="148"/>
      <c r="G143" s="148"/>
      <c r="H143" s="148"/>
      <c r="I143" s="148"/>
      <c r="J143" s="148"/>
      <c r="K143" s="148"/>
      <c r="AD143" s="9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16.8" customHeight="1">
      <c r="A144" s="161"/>
      <c r="B144" s="149"/>
      <c r="C144" s="81"/>
      <c r="D144" s="148"/>
      <c r="E144" s="148"/>
      <c r="F144" s="148"/>
      <c r="G144" s="9"/>
      <c r="H144" s="49"/>
      <c r="I144" s="9"/>
      <c r="J144" s="9"/>
      <c r="K144" s="9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>
      <c r="A145" s="138"/>
      <c r="C145" s="8"/>
      <c r="D145" s="49"/>
      <c r="E145" s="9"/>
      <c r="F145" s="9"/>
      <c r="G145" s="9"/>
      <c r="H145" s="9"/>
      <c r="I145" s="9"/>
      <c r="J145" s="9"/>
      <c r="K145" s="9"/>
      <c r="W145" s="67"/>
      <c r="X145"/>
      <c r="Y145"/>
      <c r="Z145" s="9"/>
      <c r="AA145" s="9"/>
      <c r="AB145" s="9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>
      <c r="A146" s="127"/>
      <c r="C146" s="8"/>
      <c r="E146" s="9"/>
      <c r="F146" s="9"/>
      <c r="G146" s="9"/>
      <c r="H146" s="9"/>
      <c r="I146" s="9"/>
      <c r="J146" s="9"/>
      <c r="K146" s="9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>
      <c r="A147" s="67"/>
      <c r="E147" s="9"/>
      <c r="F147" s="9"/>
      <c r="G147" s="9"/>
      <c r="H147" s="9"/>
      <c r="I147" s="9"/>
      <c r="J147" s="9"/>
      <c r="K147" s="9"/>
      <c r="W147" s="67"/>
      <c r="X147"/>
      <c r="Y147"/>
      <c r="Z147" s="9"/>
      <c r="AA147" s="9"/>
      <c r="AB147" s="9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>
      <c r="A148" s="180"/>
      <c r="C148" s="8"/>
      <c r="E148" s="9"/>
      <c r="F148" s="9"/>
      <c r="G148" s="9"/>
      <c r="H148" s="9"/>
      <c r="I148" s="9"/>
      <c r="J148" s="9"/>
      <c r="K148" s="9"/>
      <c r="W148" s="67"/>
      <c r="X148"/>
      <c r="Y148"/>
      <c r="Z148" s="9"/>
      <c r="AA148" s="9"/>
      <c r="AB148" s="9"/>
      <c r="AD148" s="9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>
      <c r="A149" s="161"/>
      <c r="B149" s="149"/>
      <c r="C149" s="81"/>
      <c r="D149" s="148"/>
      <c r="E149" s="148"/>
      <c r="F149" s="148"/>
      <c r="G149" s="9"/>
      <c r="H149" s="49"/>
      <c r="I149" s="9"/>
      <c r="J149" s="9"/>
      <c r="K149" s="9"/>
      <c r="W149" s="67"/>
      <c r="X149"/>
      <c r="Y149"/>
      <c r="Z149" s="9"/>
      <c r="AA149" s="9"/>
      <c r="AB149" s="9"/>
      <c r="AD149" s="9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>
      <c r="A150" s="161"/>
      <c r="B150" s="149"/>
      <c r="C150" s="81"/>
      <c r="D150" s="148"/>
      <c r="E150" s="148"/>
      <c r="F150" s="148"/>
      <c r="G150" s="9"/>
      <c r="H150" s="9"/>
      <c r="I150" s="9"/>
      <c r="J150" s="9"/>
      <c r="K150" s="9"/>
      <c r="AD150" s="9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>
      <c r="A151" s="127"/>
      <c r="C151" s="8"/>
      <c r="E151" s="9"/>
      <c r="F151" s="9"/>
      <c r="G151" s="9"/>
      <c r="H151" s="9"/>
      <c r="I151" s="9"/>
      <c r="J151" s="9"/>
      <c r="K151" s="9"/>
      <c r="AD151" s="9"/>
    </row>
    <row r="152" spans="1:46">
      <c r="A152" s="127"/>
      <c r="C152" s="8"/>
      <c r="E152" s="9"/>
      <c r="F152" s="9"/>
      <c r="G152" s="9"/>
      <c r="H152" s="9"/>
      <c r="I152" s="9"/>
      <c r="J152" s="9"/>
      <c r="K152" s="9"/>
      <c r="W152" s="67"/>
      <c r="X152"/>
      <c r="Y152"/>
      <c r="Z152" s="9"/>
      <c r="AA152" s="9"/>
      <c r="AB152" s="9"/>
      <c r="AD152" s="9"/>
    </row>
    <row r="153" spans="1:46" ht="16.8" customHeight="1">
      <c r="A153" s="138"/>
      <c r="C153" s="8"/>
      <c r="D153" s="49"/>
      <c r="E153" s="9"/>
      <c r="F153" s="9"/>
      <c r="G153" s="9"/>
      <c r="H153" s="9"/>
      <c r="I153" s="9"/>
      <c r="J153" s="9"/>
      <c r="K153" s="9"/>
    </row>
    <row r="154" spans="1:46">
      <c r="A154" s="83"/>
      <c r="D154" s="49"/>
      <c r="E154" s="9"/>
      <c r="F154" s="9"/>
      <c r="G154" s="9"/>
      <c r="H154" s="9"/>
      <c r="I154" s="9"/>
      <c r="J154" s="9"/>
      <c r="K154" s="9"/>
    </row>
    <row r="155" spans="1:46">
      <c r="A155" s="83"/>
      <c r="D155" s="49"/>
      <c r="E155" s="9"/>
      <c r="F155" s="9"/>
      <c r="G155" s="9"/>
      <c r="H155" s="9"/>
      <c r="I155" s="9"/>
      <c r="J155" s="9"/>
      <c r="K155" s="9"/>
    </row>
    <row r="156" spans="1:46">
      <c r="A156" s="67"/>
      <c r="E156" s="9"/>
      <c r="F156" s="9"/>
      <c r="G156" s="9"/>
      <c r="H156" s="9"/>
      <c r="I156" s="9"/>
      <c r="J156" s="9"/>
      <c r="K156" s="9"/>
    </row>
    <row r="157" spans="1:46">
      <c r="A157" s="138"/>
      <c r="C157" s="8"/>
      <c r="D157" s="49"/>
      <c r="E157" s="9"/>
      <c r="F157" s="9"/>
      <c r="G157" s="9"/>
      <c r="H157" s="9"/>
      <c r="I157" s="9"/>
      <c r="J157" s="9"/>
      <c r="K157" s="9"/>
      <c r="AI157" s="8"/>
      <c r="AJ157" s="8"/>
      <c r="AK157" s="8"/>
      <c r="AL157" s="8"/>
    </row>
    <row r="158" spans="1:46">
      <c r="A158" s="67"/>
      <c r="E158" s="9"/>
      <c r="F158" s="9"/>
      <c r="G158" s="9"/>
      <c r="H158" s="9"/>
      <c r="I158" s="9"/>
      <c r="J158" s="9"/>
      <c r="K158" s="9"/>
    </row>
    <row r="159" spans="1:46">
      <c r="A159" s="68"/>
      <c r="D159" s="49"/>
      <c r="E159" s="9"/>
      <c r="F159" s="9"/>
      <c r="G159" s="9"/>
      <c r="H159" s="9"/>
      <c r="I159" s="9"/>
      <c r="J159" s="9"/>
      <c r="K159" s="9"/>
    </row>
    <row r="160" spans="1:46">
      <c r="A160" s="62"/>
      <c r="B160" s="149"/>
      <c r="C160" s="81"/>
      <c r="D160" s="148"/>
      <c r="E160" s="148"/>
      <c r="F160" s="148"/>
      <c r="G160" s="148"/>
      <c r="H160" s="148"/>
      <c r="I160" s="148"/>
      <c r="J160" s="148"/>
      <c r="K160" s="148"/>
    </row>
    <row r="161" spans="1:46">
      <c r="A161" s="67"/>
      <c r="E161" s="9"/>
      <c r="F161" s="9"/>
      <c r="G161" s="9"/>
      <c r="H161" s="9"/>
      <c r="I161" s="9"/>
      <c r="J161" s="9"/>
      <c r="K161" s="9"/>
    </row>
    <row r="162" spans="1:46" ht="16.8" customHeight="1">
      <c r="A162" s="161"/>
      <c r="B162" s="149"/>
      <c r="C162" s="81"/>
      <c r="D162" s="148"/>
      <c r="E162" s="148"/>
      <c r="F162" s="148"/>
      <c r="G162" s="9"/>
      <c r="H162" s="49"/>
      <c r="I162" s="9"/>
      <c r="J162" s="9"/>
      <c r="K162" s="9"/>
    </row>
    <row r="163" spans="1:46">
      <c r="A163" s="127"/>
      <c r="C163" s="8"/>
      <c r="E163" s="9"/>
      <c r="F163" s="9"/>
      <c r="G163" s="9"/>
      <c r="H163" s="9"/>
      <c r="I163" s="9"/>
      <c r="J163" s="9"/>
      <c r="K163" s="9"/>
    </row>
    <row r="164" spans="1:46" s="8" customFormat="1" ht="16.8" customHeight="1">
      <c r="A164" s="138"/>
      <c r="B164" s="7"/>
      <c r="D164" s="49"/>
      <c r="E164" s="9"/>
      <c r="F164" s="9"/>
      <c r="G164" s="9"/>
      <c r="H164" s="9"/>
      <c r="I164" s="9"/>
      <c r="J164" s="9"/>
      <c r="K164" s="9"/>
      <c r="Z164" s="9"/>
      <c r="AA164" s="9"/>
      <c r="AB164" s="9"/>
      <c r="AC164" s="9"/>
      <c r="AD164" s="4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67"/>
      <c r="B165" s="7"/>
      <c r="C165"/>
      <c r="D165" s="9"/>
      <c r="E165" s="9"/>
      <c r="F165" s="9"/>
      <c r="G165" s="9"/>
      <c r="H165" s="9"/>
      <c r="I165" s="9"/>
      <c r="J165" s="9"/>
      <c r="K165" s="9"/>
      <c r="Z165" s="9"/>
      <c r="AA165" s="9"/>
      <c r="AB165" s="9"/>
      <c r="AC165" s="9"/>
      <c r="AD165" s="9"/>
      <c r="AE165" s="9"/>
      <c r="AF165" s="9"/>
      <c r="AG165" s="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127"/>
      <c r="B166" s="7"/>
      <c r="D166" s="9"/>
      <c r="E166" s="9"/>
      <c r="F166" s="9"/>
      <c r="G166" s="9"/>
      <c r="H166" s="9"/>
      <c r="I166" s="9"/>
      <c r="J166" s="9"/>
      <c r="K166" s="9"/>
      <c r="Z166" s="9"/>
      <c r="AA166" s="9"/>
      <c r="AB166" s="9"/>
      <c r="AC166" s="9"/>
      <c r="AD166" s="9"/>
      <c r="AE166" s="9"/>
      <c r="AF166" s="9"/>
      <c r="AG166" s="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 s="127"/>
      <c r="B167" s="7"/>
      <c r="D167" s="9"/>
      <c r="E167" s="9"/>
      <c r="F167" s="9"/>
      <c r="G167" s="9"/>
      <c r="H167" s="9"/>
      <c r="I167" s="9"/>
      <c r="J167" s="9"/>
      <c r="K167" s="9"/>
      <c r="Z167" s="9"/>
      <c r="AA167" s="9"/>
      <c r="AB167" s="9"/>
      <c r="AC167" s="9"/>
      <c r="AD167" s="49"/>
      <c r="AE167" s="9"/>
      <c r="AF167" s="9"/>
      <c r="AG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67"/>
      <c r="B168" s="7"/>
      <c r="C168"/>
      <c r="D168" s="9"/>
      <c r="E168" s="9"/>
      <c r="F168" s="9"/>
      <c r="G168" s="9"/>
      <c r="H168" s="9"/>
      <c r="I168" s="9"/>
      <c r="J168" s="9"/>
      <c r="K168" s="9"/>
      <c r="Z168" s="9"/>
      <c r="AA168" s="9"/>
      <c r="AB168" s="9"/>
      <c r="AC168" s="9"/>
      <c r="AD168" s="49"/>
      <c r="AE168" s="9"/>
      <c r="AF168" s="9"/>
      <c r="AG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138"/>
      <c r="B169" s="7"/>
      <c r="D169" s="49"/>
      <c r="E169" s="9"/>
      <c r="F169" s="9"/>
      <c r="G169" s="9"/>
      <c r="H169" s="9"/>
      <c r="I169" s="9"/>
      <c r="J169" s="9"/>
      <c r="K169" s="9"/>
      <c r="Z169" s="9"/>
      <c r="AA169" s="9"/>
      <c r="AB169" s="9"/>
      <c r="AC169" s="9"/>
      <c r="AD169" s="49"/>
      <c r="AE169" s="9"/>
      <c r="AF169" s="9"/>
      <c r="AG169" s="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138"/>
      <c r="B170" s="7"/>
      <c r="D170" s="49"/>
      <c r="E170" s="9"/>
      <c r="F170" s="9"/>
      <c r="G170" s="9"/>
      <c r="H170" s="9"/>
      <c r="I170" s="9"/>
      <c r="J170" s="9"/>
      <c r="K170" s="9"/>
      <c r="Z170" s="9"/>
      <c r="AA170" s="9"/>
      <c r="AB170" s="9"/>
      <c r="AC170" s="9"/>
      <c r="AD170" s="9"/>
      <c r="AE170" s="9"/>
      <c r="AF170" s="9"/>
      <c r="AG170" s="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161"/>
      <c r="B171" s="149"/>
      <c r="C171" s="81"/>
      <c r="D171" s="148"/>
      <c r="E171" s="148"/>
      <c r="F171" s="148"/>
      <c r="G171" s="9"/>
      <c r="H171" s="49"/>
      <c r="I171" s="9"/>
      <c r="J171" s="9"/>
      <c r="K171" s="9"/>
      <c r="Z171" s="9"/>
      <c r="AA171" s="9"/>
      <c r="AB171" s="9"/>
      <c r="AC171" s="9"/>
      <c r="AD171" s="49"/>
      <c r="AE171" s="9"/>
      <c r="AF171" s="9"/>
      <c r="AG171" s="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81"/>
      <c r="B172" s="149"/>
      <c r="C172" s="81"/>
      <c r="D172" s="148"/>
      <c r="E172" s="148"/>
      <c r="F172" s="148"/>
      <c r="G172" s="9"/>
      <c r="H172" s="49"/>
      <c r="I172" s="9"/>
      <c r="J172" s="9"/>
      <c r="K172" s="9"/>
      <c r="Z172" s="9"/>
      <c r="AA172" s="9"/>
      <c r="AB172" s="9"/>
      <c r="AC172" s="9"/>
      <c r="AD172" s="9"/>
      <c r="AE172" s="9"/>
      <c r="AF172" s="9"/>
      <c r="AG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161"/>
      <c r="B173" s="149"/>
      <c r="C173" s="81"/>
      <c r="D173" s="148"/>
      <c r="E173" s="148"/>
      <c r="F173" s="148"/>
      <c r="G173" s="9"/>
      <c r="H173" s="49"/>
      <c r="I173" s="9"/>
      <c r="J173" s="9"/>
      <c r="K173" s="9"/>
      <c r="AH173" s="8"/>
      <c r="AI173" s="8"/>
      <c r="AJ173" s="8"/>
    </row>
    <row r="174" spans="1:46">
      <c r="A174" s="43"/>
      <c r="C174" s="8"/>
      <c r="D174" s="49"/>
      <c r="E174" s="9"/>
      <c r="F174" s="9"/>
      <c r="G174" s="9"/>
      <c r="H174" s="9"/>
      <c r="I174" s="9"/>
      <c r="J174" s="9"/>
      <c r="K174" s="9"/>
    </row>
    <row r="175" spans="1:46">
      <c r="A175" s="138"/>
      <c r="C175" s="8"/>
      <c r="D175" s="49"/>
      <c r="E175" s="9"/>
      <c r="F175" s="9"/>
      <c r="G175" s="9"/>
      <c r="H175" s="9"/>
      <c r="I175" s="9"/>
      <c r="J175" s="9"/>
      <c r="K175" s="9"/>
      <c r="AD175" s="9"/>
    </row>
    <row r="176" spans="1:46">
      <c r="A176" s="67"/>
      <c r="B176" s="149"/>
      <c r="C176" s="81"/>
      <c r="D176" s="148"/>
      <c r="E176" s="148"/>
      <c r="F176" s="148"/>
      <c r="G176" s="148"/>
      <c r="H176" s="148"/>
      <c r="I176" s="148"/>
      <c r="J176" s="148"/>
      <c r="K176" s="148"/>
      <c r="L176" s="67"/>
      <c r="M176"/>
      <c r="N176"/>
      <c r="O176" s="9"/>
      <c r="P176" s="9"/>
      <c r="Q176" s="9"/>
      <c r="R176" s="9"/>
      <c r="S176" s="9"/>
      <c r="T176" s="9"/>
      <c r="U176" s="9"/>
      <c r="V176" s="9"/>
      <c r="W176" s="67"/>
      <c r="X176"/>
      <c r="Y176"/>
      <c r="Z176" s="9"/>
      <c r="AA176" s="9"/>
      <c r="AB176" s="9"/>
    </row>
    <row r="177" spans="1:46">
      <c r="A177" s="127"/>
      <c r="C177" s="8"/>
      <c r="E177" s="9"/>
      <c r="F177" s="9"/>
      <c r="G177" s="9"/>
      <c r="H177" s="9"/>
      <c r="I177" s="9"/>
      <c r="J177" s="9"/>
      <c r="K177" s="9"/>
      <c r="AD177" s="9"/>
    </row>
    <row r="178" spans="1:46">
      <c r="A178" s="127"/>
      <c r="C178" s="8"/>
      <c r="E178" s="9"/>
      <c r="F178" s="9"/>
      <c r="G178" s="9"/>
      <c r="H178" s="9"/>
      <c r="I178" s="9"/>
      <c r="J178" s="9"/>
      <c r="K178" s="9"/>
      <c r="W178" s="67"/>
      <c r="X178"/>
      <c r="Y178"/>
      <c r="Z178" s="9"/>
      <c r="AA178" s="9"/>
      <c r="AB178" s="9"/>
    </row>
    <row r="179" spans="1:46">
      <c r="A179" s="127"/>
      <c r="C179" s="8"/>
      <c r="E179" s="9"/>
      <c r="F179" s="9"/>
      <c r="G179" s="9"/>
      <c r="H179" s="9"/>
      <c r="I179" s="9"/>
      <c r="J179" s="9"/>
      <c r="K179" s="9"/>
      <c r="L179" s="67"/>
      <c r="M179"/>
      <c r="N179" s="128"/>
      <c r="O179" s="9"/>
      <c r="P179" s="9"/>
      <c r="Q179" s="9"/>
      <c r="R179" s="9"/>
      <c r="S179" s="9"/>
      <c r="T179" s="9"/>
      <c r="U179" s="9"/>
      <c r="V179" s="9"/>
      <c r="W179" s="67"/>
      <c r="X179"/>
      <c r="Y179"/>
      <c r="Z179" s="9"/>
      <c r="AA179" s="9"/>
      <c r="AB179" s="9"/>
    </row>
    <row r="180" spans="1:46">
      <c r="A180" s="67"/>
      <c r="E180" s="9"/>
      <c r="F180" s="9"/>
      <c r="G180" s="9"/>
      <c r="H180" s="9"/>
      <c r="I180" s="9"/>
      <c r="J180" s="9"/>
      <c r="K180" s="9"/>
    </row>
    <row r="181" spans="1:46">
      <c r="A181" s="89"/>
      <c r="B181" s="149"/>
      <c r="C181" s="81"/>
      <c r="D181" s="148"/>
      <c r="E181" s="148"/>
      <c r="F181" s="148"/>
      <c r="G181" s="9"/>
      <c r="H181" s="49"/>
      <c r="I181" s="9"/>
      <c r="J181" s="9"/>
      <c r="K181" s="9"/>
    </row>
    <row r="182" spans="1:46">
      <c r="A182" s="62"/>
      <c r="B182" s="149"/>
      <c r="C182" s="81"/>
      <c r="D182" s="148"/>
      <c r="E182" s="148"/>
      <c r="F182" s="148"/>
      <c r="G182" s="148"/>
      <c r="H182" s="148"/>
      <c r="I182" s="148"/>
      <c r="J182" s="148"/>
      <c r="K182" s="148"/>
      <c r="AD182" s="148"/>
      <c r="AE182" s="148"/>
      <c r="AG182" s="49"/>
    </row>
    <row r="183" spans="1:46">
      <c r="A183" s="89"/>
      <c r="B183" s="149"/>
      <c r="C183" s="81"/>
      <c r="D183" s="148"/>
      <c r="E183" s="148"/>
      <c r="F183" s="148"/>
      <c r="G183" s="9"/>
      <c r="H183" s="9"/>
      <c r="I183" s="9"/>
      <c r="J183" s="9"/>
      <c r="K183" s="9"/>
      <c r="W183" s="67"/>
      <c r="X183"/>
      <c r="Y183"/>
      <c r="Z183" s="9"/>
      <c r="AA183" s="9"/>
      <c r="AB183" s="9"/>
      <c r="AD183" s="148"/>
      <c r="AE183" s="148"/>
      <c r="AG183" s="49"/>
    </row>
    <row r="184" spans="1:46">
      <c r="A184" s="62"/>
      <c r="B184" s="149"/>
      <c r="C184" s="81"/>
      <c r="D184" s="148"/>
      <c r="E184" s="148"/>
      <c r="F184" s="148"/>
      <c r="G184" s="148"/>
      <c r="H184" s="148"/>
      <c r="I184" s="148"/>
      <c r="J184" s="148"/>
      <c r="K184" s="148"/>
      <c r="W184" s="67"/>
      <c r="X184"/>
      <c r="Y184"/>
      <c r="Z184" s="9"/>
      <c r="AA184" s="9"/>
      <c r="AB184" s="9"/>
    </row>
    <row r="185" spans="1:46">
      <c r="A185" s="64"/>
      <c r="C185" s="8"/>
      <c r="E185" s="9"/>
      <c r="F185" s="9"/>
      <c r="G185" s="9"/>
      <c r="H185" s="9"/>
      <c r="I185" s="9"/>
      <c r="J185" s="9"/>
      <c r="K185" s="9"/>
      <c r="W185" s="67"/>
      <c r="X185"/>
      <c r="Y185"/>
      <c r="Z185" s="9"/>
      <c r="AA185" s="9"/>
      <c r="AB185" s="9"/>
      <c r="AD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89"/>
      <c r="B186" s="149"/>
      <c r="C186" s="81"/>
      <c r="D186" s="148"/>
      <c r="E186" s="148"/>
      <c r="F186" s="148"/>
      <c r="G186" s="9"/>
      <c r="H186" s="49"/>
      <c r="I186" s="9"/>
      <c r="J186" s="9"/>
      <c r="K186" s="9"/>
      <c r="AD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>
      <c r="A187" s="62"/>
      <c r="AD187" s="9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>
      <c r="A188" s="62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>
      <c r="A189" s="62"/>
      <c r="B189" s="149"/>
      <c r="C189" s="81"/>
      <c r="D189" s="148"/>
      <c r="E189" s="148"/>
      <c r="F189" s="148"/>
      <c r="G189" s="148"/>
      <c r="H189" s="148"/>
      <c r="I189" s="148"/>
      <c r="J189" s="148"/>
      <c r="K189" s="14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>
      <c r="A190" s="62"/>
      <c r="B190" s="149"/>
      <c r="C190" s="81"/>
      <c r="D190" s="148"/>
      <c r="E190" s="148"/>
      <c r="F190" s="148"/>
      <c r="G190" s="148"/>
      <c r="H190" s="148"/>
      <c r="I190" s="148"/>
      <c r="J190" s="148"/>
      <c r="K190" s="14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>
      <c r="A191" s="62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16.8" customHeight="1">
      <c r="A192" s="64"/>
      <c r="C192" s="8"/>
      <c r="E192" s="9"/>
      <c r="F192" s="9"/>
      <c r="G192" s="9"/>
      <c r="H192" s="9"/>
      <c r="I192" s="9"/>
      <c r="J192" s="9"/>
      <c r="K192" s="9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>
      <c r="A193" s="64"/>
      <c r="C193" s="8"/>
      <c r="E193" s="9"/>
      <c r="F193" s="9"/>
      <c r="G193" s="9"/>
      <c r="H193" s="9"/>
      <c r="I193" s="9"/>
      <c r="J193" s="9"/>
      <c r="K193" s="9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>
      <c r="A194" s="64"/>
      <c r="C194" s="8"/>
      <c r="E194" s="9"/>
      <c r="F194" s="9"/>
      <c r="G194" s="9"/>
      <c r="H194" s="9"/>
      <c r="I194" s="9"/>
      <c r="J194" s="9"/>
      <c r="K194" s="9"/>
    </row>
    <row r="195" spans="1:46">
      <c r="A195" s="129"/>
      <c r="C195" s="8"/>
      <c r="D195" s="49"/>
      <c r="E195" s="9"/>
      <c r="F195" s="9"/>
      <c r="G195" s="9"/>
      <c r="H195" s="9"/>
      <c r="I195" s="9"/>
      <c r="J195" s="9"/>
      <c r="K195" s="9"/>
    </row>
    <row r="196" spans="1:46">
      <c r="A196" s="127"/>
      <c r="C196" s="8"/>
      <c r="E196" s="9"/>
      <c r="F196" s="9"/>
      <c r="G196" s="9"/>
      <c r="H196" s="9"/>
      <c r="I196" s="9"/>
      <c r="J196" s="9"/>
      <c r="K196" s="9"/>
    </row>
    <row r="197" spans="1:46">
      <c r="A197" s="180"/>
      <c r="C197" s="8"/>
      <c r="E197" s="9"/>
      <c r="F197" s="9"/>
      <c r="G197" s="9"/>
      <c r="H197" s="9"/>
      <c r="I197" s="9"/>
      <c r="J197" s="9"/>
      <c r="K197" s="9"/>
      <c r="W197" s="89"/>
    </row>
    <row r="198" spans="1:46">
      <c r="A198" s="161"/>
      <c r="B198" s="149"/>
      <c r="C198" s="81"/>
      <c r="D198" s="148"/>
      <c r="E198" s="148"/>
      <c r="F198" s="148"/>
      <c r="G198" s="9"/>
      <c r="H198" s="49"/>
      <c r="I198" s="9"/>
      <c r="J198" s="9"/>
      <c r="K198" s="9"/>
      <c r="W198" s="62"/>
      <c r="X198"/>
      <c r="Y198"/>
      <c r="Z198" s="9"/>
      <c r="AA198" s="9"/>
      <c r="AB198" s="9"/>
      <c r="AC198" s="148"/>
    </row>
    <row r="199" spans="1:46">
      <c r="A199" s="161"/>
      <c r="B199" s="149"/>
      <c r="C199" s="81"/>
      <c r="D199" s="148"/>
      <c r="E199" s="148"/>
      <c r="F199" s="148"/>
      <c r="G199" s="9"/>
      <c r="H199" s="49"/>
      <c r="I199" s="9"/>
      <c r="J199" s="9"/>
      <c r="K199" s="9"/>
      <c r="W199" s="89"/>
      <c r="AC199" s="148"/>
    </row>
    <row r="200" spans="1:46">
      <c r="A200" s="127"/>
      <c r="C200" s="8"/>
      <c r="E200" s="9"/>
      <c r="F200" s="9"/>
      <c r="G200" s="9"/>
      <c r="H200" s="9"/>
      <c r="I200" s="9"/>
      <c r="J200" s="9"/>
      <c r="K200" s="9"/>
    </row>
    <row r="201" spans="1:46">
      <c r="A201" s="127"/>
      <c r="C201" s="8"/>
      <c r="E201" s="9"/>
      <c r="F201" s="9"/>
      <c r="G201" s="9"/>
      <c r="H201" s="9"/>
      <c r="I201" s="9"/>
      <c r="J201" s="9"/>
      <c r="K201" s="9"/>
    </row>
    <row r="202" spans="1:46">
      <c r="A202" s="67"/>
      <c r="B202" s="149"/>
      <c r="C202" s="81"/>
      <c r="D202" s="148"/>
      <c r="E202" s="148"/>
      <c r="F202" s="148"/>
      <c r="G202" s="148"/>
      <c r="H202" s="148"/>
      <c r="I202" s="148"/>
      <c r="J202" s="148"/>
      <c r="K202" s="148"/>
    </row>
    <row r="203" spans="1:46">
      <c r="A203" s="127"/>
      <c r="C203" s="8"/>
      <c r="E203" s="9"/>
      <c r="F203" s="9"/>
      <c r="G203" s="9"/>
      <c r="H203" s="9"/>
      <c r="I203" s="9"/>
      <c r="J203" s="9"/>
      <c r="K203" s="9"/>
    </row>
    <row r="204" spans="1:46">
      <c r="A204" s="127"/>
      <c r="C204" s="8"/>
      <c r="E204" s="9"/>
      <c r="F204" s="9"/>
      <c r="G204" s="9"/>
      <c r="H204" s="9"/>
      <c r="I204" s="9"/>
      <c r="J204" s="9"/>
      <c r="K204" s="9"/>
    </row>
    <row r="205" spans="1:46">
      <c r="A205" s="67"/>
      <c r="B205" s="149"/>
      <c r="C205" s="81"/>
      <c r="D205" s="148"/>
      <c r="E205" s="148"/>
      <c r="F205" s="148"/>
      <c r="G205" s="148"/>
      <c r="H205" s="148"/>
      <c r="I205" s="148"/>
      <c r="J205" s="148"/>
      <c r="K205" s="148"/>
    </row>
    <row r="206" spans="1:46">
      <c r="A206" s="161"/>
      <c r="B206" s="149"/>
      <c r="C206" s="81"/>
      <c r="D206" s="148"/>
      <c r="E206" s="148"/>
      <c r="F206" s="148"/>
      <c r="G206" s="9"/>
      <c r="H206" s="9"/>
      <c r="I206" s="9"/>
      <c r="J206" s="9"/>
      <c r="K206" s="9"/>
    </row>
    <row r="207" spans="1:46" s="8" customFormat="1" ht="16.8" customHeight="1">
      <c r="A207" s="161"/>
      <c r="B207" s="149"/>
      <c r="C207" s="81"/>
      <c r="D207" s="148"/>
      <c r="E207" s="148"/>
      <c r="F207" s="148"/>
      <c r="G207" s="9"/>
      <c r="H207" s="9"/>
      <c r="I207" s="9"/>
      <c r="J207" s="9"/>
      <c r="K207" s="9"/>
      <c r="O207" s="9"/>
      <c r="P207" s="9"/>
      <c r="Q207" s="9"/>
      <c r="R207" s="9"/>
      <c r="S207" s="9"/>
      <c r="T207" s="9"/>
      <c r="U207" s="9"/>
      <c r="V207" s="9"/>
      <c r="Z207" s="9"/>
      <c r="AA207" s="9"/>
      <c r="AB207" s="9"/>
      <c r="AC207" s="9"/>
      <c r="AD207" s="49"/>
      <c r="AE207" s="9"/>
      <c r="AF207" s="9"/>
      <c r="AG207" s="9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8" customFormat="1">
      <c r="A208" s="67"/>
      <c r="B208" s="7"/>
      <c r="C208"/>
      <c r="D208" s="9"/>
      <c r="E208" s="9"/>
      <c r="F208" s="9"/>
      <c r="G208" s="9"/>
      <c r="H208" s="49"/>
      <c r="I208" s="9"/>
      <c r="J208" s="9"/>
      <c r="K208" s="9"/>
      <c r="O208" s="9"/>
      <c r="P208" s="9"/>
      <c r="Q208" s="9"/>
      <c r="R208" s="9"/>
      <c r="S208" s="9"/>
      <c r="T208" s="9"/>
      <c r="U208" s="9"/>
      <c r="V208" s="9"/>
      <c r="Z208" s="9"/>
      <c r="AA208" s="9"/>
      <c r="AB208" s="9"/>
      <c r="AC208" s="9"/>
      <c r="AD208" s="49"/>
      <c r="AE208" s="9"/>
      <c r="AF208" s="9"/>
      <c r="AG208" s="9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8" customFormat="1">
      <c r="A209" s="64"/>
      <c r="B209" s="7"/>
      <c r="D209" s="9"/>
      <c r="E209" s="9"/>
      <c r="F209" s="9"/>
      <c r="G209" s="9"/>
      <c r="H209" s="9"/>
      <c r="I209" s="9"/>
      <c r="J209" s="9"/>
      <c r="K209" s="9"/>
      <c r="O209" s="9"/>
      <c r="P209" s="9"/>
      <c r="Q209" s="9"/>
      <c r="R209" s="9"/>
      <c r="S209" s="9"/>
      <c r="T209" s="9"/>
      <c r="U209" s="9"/>
      <c r="V209" s="9"/>
      <c r="Z209" s="9"/>
      <c r="AA209" s="9"/>
      <c r="AB209" s="9"/>
      <c r="AC209" s="9"/>
      <c r="AD209" s="49"/>
      <c r="AE209" s="9"/>
      <c r="AF209" s="9"/>
      <c r="AG209" s="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8" customFormat="1">
      <c r="A210" s="62"/>
      <c r="B210" s="149"/>
      <c r="C210" s="81"/>
      <c r="D210" s="148"/>
      <c r="E210" s="148"/>
      <c r="F210" s="148"/>
      <c r="G210" s="148"/>
      <c r="H210" s="148"/>
      <c r="I210" s="148"/>
      <c r="J210" s="148"/>
      <c r="K210" s="148"/>
      <c r="O210" s="9"/>
      <c r="P210" s="9"/>
      <c r="Q210" s="9"/>
      <c r="R210" s="9"/>
      <c r="S210" s="9"/>
      <c r="T210" s="9"/>
      <c r="U210" s="9"/>
      <c r="V210" s="9"/>
      <c r="Z210" s="9"/>
      <c r="AA210" s="9"/>
      <c r="AB210" s="9"/>
      <c r="AC210" s="9"/>
      <c r="AD210" s="49"/>
      <c r="AE210" s="9"/>
      <c r="AF210" s="9"/>
      <c r="AG210" s="9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64"/>
      <c r="B211" s="7"/>
      <c r="D211" s="9"/>
      <c r="E211" s="9"/>
      <c r="F211" s="9"/>
      <c r="G211" s="9"/>
      <c r="H211" s="9"/>
      <c r="I211" s="9"/>
      <c r="J211" s="9"/>
      <c r="K211" s="9"/>
      <c r="O211" s="9"/>
      <c r="P211" s="9"/>
      <c r="Q211" s="9"/>
      <c r="R211" s="9"/>
      <c r="S211" s="9"/>
      <c r="T211" s="9"/>
      <c r="U211" s="9"/>
      <c r="V211" s="9"/>
      <c r="Z211" s="9"/>
      <c r="AA211" s="9"/>
      <c r="AB211" s="9"/>
      <c r="AC211" s="9"/>
      <c r="AD211" s="49"/>
      <c r="AE211" s="9"/>
      <c r="AF211" s="9"/>
      <c r="AG211" s="9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64"/>
      <c r="B212" s="7"/>
      <c r="D212" s="9"/>
      <c r="E212" s="9"/>
      <c r="F212" s="9"/>
      <c r="G212" s="9"/>
      <c r="H212" s="9"/>
      <c r="I212" s="9"/>
      <c r="J212" s="9"/>
      <c r="K212" s="9"/>
      <c r="O212" s="9"/>
      <c r="P212" s="9"/>
      <c r="Q212" s="9"/>
      <c r="R212" s="9"/>
      <c r="S212" s="9"/>
      <c r="T212" s="9"/>
      <c r="U212" s="9"/>
      <c r="V212" s="9"/>
      <c r="Z212" s="9"/>
      <c r="AA212" s="9"/>
      <c r="AB212" s="9"/>
      <c r="AC212" s="9"/>
      <c r="AD212" s="49"/>
      <c r="AE212" s="9"/>
      <c r="AF212" s="9"/>
      <c r="AG212" s="9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129"/>
      <c r="B213" s="7"/>
      <c r="D213" s="48"/>
      <c r="E213" s="9"/>
      <c r="F213" s="9"/>
      <c r="G213" s="9"/>
      <c r="H213" s="9"/>
      <c r="I213" s="9"/>
      <c r="J213" s="9"/>
      <c r="K213" s="9"/>
      <c r="O213" s="9"/>
      <c r="P213" s="9"/>
      <c r="Q213" s="9"/>
      <c r="R213" s="9"/>
      <c r="S213" s="9"/>
      <c r="T213" s="9"/>
      <c r="U213" s="9"/>
      <c r="V213" s="9"/>
      <c r="Z213" s="9"/>
      <c r="AA213" s="9"/>
      <c r="AB213" s="9"/>
      <c r="AC213" s="9"/>
      <c r="AD213" s="49"/>
      <c r="AE213" s="9"/>
      <c r="AF213" s="9"/>
      <c r="AG213" s="9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138"/>
      <c r="B214" s="7"/>
      <c r="D214" s="48"/>
      <c r="E214" s="9"/>
      <c r="F214" s="9"/>
      <c r="G214" s="9"/>
      <c r="H214" s="9"/>
      <c r="I214" s="9"/>
      <c r="J214" s="9"/>
      <c r="K214" s="9"/>
      <c r="O214" s="9"/>
      <c r="P214" s="9"/>
      <c r="Q214" s="9"/>
      <c r="R214" s="9"/>
      <c r="S214" s="9"/>
      <c r="T214" s="9"/>
      <c r="U214" s="9"/>
      <c r="V214" s="9"/>
      <c r="Z214" s="9"/>
      <c r="AA214" s="9"/>
      <c r="AB214" s="9"/>
      <c r="AC214" s="9"/>
      <c r="AD214" s="49"/>
      <c r="AE214" s="9"/>
      <c r="AF214" s="9"/>
      <c r="AG214" s="9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>
      <c r="A215" s="138"/>
      <c r="C215" s="8"/>
      <c r="D215" s="48"/>
      <c r="E215" s="9"/>
      <c r="F215" s="9"/>
      <c r="G215" s="9"/>
      <c r="H215" s="9"/>
      <c r="I215" s="9"/>
      <c r="J215" s="9"/>
      <c r="K215" s="9"/>
    </row>
    <row r="216" spans="1:46">
      <c r="A216" s="127"/>
      <c r="C216" s="8"/>
      <c r="E216" s="9"/>
      <c r="F216" s="9"/>
      <c r="G216" s="9"/>
      <c r="H216" s="9"/>
      <c r="I216" s="9"/>
      <c r="J216" s="9"/>
      <c r="K216" s="9"/>
    </row>
    <row r="217" spans="1:46">
      <c r="A217" s="127"/>
      <c r="C217" s="8"/>
      <c r="D217" s="8"/>
      <c r="E217" s="8"/>
      <c r="F217" s="8"/>
      <c r="G217" s="8"/>
      <c r="H217" s="8"/>
      <c r="I217" s="8"/>
      <c r="J217" s="8"/>
      <c r="K217" s="8"/>
    </row>
    <row r="218" spans="1:46">
      <c r="A218" s="127"/>
      <c r="C218" s="8"/>
      <c r="D218" s="8"/>
      <c r="E218" s="8"/>
      <c r="F218" s="8"/>
      <c r="G218" s="8"/>
      <c r="H218" s="8"/>
      <c r="I218" s="8"/>
      <c r="J218" s="8"/>
      <c r="K218" s="8"/>
    </row>
    <row r="219" spans="1:46">
      <c r="A219" s="127"/>
      <c r="C219" s="8"/>
      <c r="D219" s="8"/>
      <c r="E219" s="8"/>
      <c r="F219" s="8"/>
      <c r="G219" s="8"/>
      <c r="H219" s="8"/>
      <c r="I219" s="8"/>
      <c r="J219" s="8"/>
      <c r="K219" s="8"/>
    </row>
    <row r="220" spans="1:46">
      <c r="A220" s="67"/>
    </row>
    <row r="221" spans="1:46">
      <c r="A221" s="67"/>
    </row>
    <row r="222" spans="1:46">
      <c r="B222" s="81"/>
      <c r="C222" s="81"/>
      <c r="D222" s="148"/>
      <c r="E222" s="148"/>
      <c r="F222" s="148"/>
      <c r="G222" s="148"/>
      <c r="H222" s="148"/>
      <c r="I222" s="148"/>
      <c r="J222" s="148"/>
      <c r="K222" s="148"/>
    </row>
    <row r="223" spans="1:46">
      <c r="B223" s="81"/>
      <c r="C223" s="81"/>
      <c r="D223" s="148"/>
      <c r="E223" s="148"/>
      <c r="F223" s="148"/>
      <c r="G223" s="148"/>
      <c r="H223" s="148"/>
      <c r="I223" s="148"/>
      <c r="J223" s="148"/>
      <c r="K223" s="148"/>
    </row>
    <row r="224" spans="1:46">
      <c r="A224" s="67"/>
      <c r="E224" s="9"/>
      <c r="F224" s="9"/>
      <c r="G224" s="9"/>
      <c r="H224" s="9"/>
      <c r="I224" s="9"/>
      <c r="J224" s="9"/>
      <c r="K224" s="9"/>
    </row>
    <row r="225" spans="1:11">
      <c r="A225" s="83"/>
      <c r="D225" s="49"/>
      <c r="E225" s="9"/>
      <c r="F225" s="9"/>
      <c r="G225" s="9"/>
      <c r="H225" s="9"/>
      <c r="I225" s="9"/>
      <c r="J225" s="9"/>
      <c r="K225" s="9"/>
    </row>
    <row r="226" spans="1:11" ht="16.8" customHeight="1">
      <c r="A226" s="67"/>
      <c r="E226" s="9"/>
      <c r="F226" s="9"/>
      <c r="G226" s="9"/>
      <c r="H226" s="9"/>
      <c r="I226" s="9"/>
      <c r="J226" s="9"/>
      <c r="K226" s="9"/>
    </row>
    <row r="227" spans="1:11">
      <c r="A227" s="83"/>
      <c r="D227" s="49"/>
      <c r="E227" s="9"/>
      <c r="F227" s="9"/>
      <c r="G227" s="9"/>
      <c r="H227" s="9"/>
      <c r="I227" s="9"/>
      <c r="J227" s="9"/>
      <c r="K227" s="9"/>
    </row>
    <row r="228" spans="1:11">
      <c r="A228" s="67"/>
      <c r="E228" s="9"/>
      <c r="F228" s="9"/>
      <c r="G228" s="9"/>
      <c r="H228" s="9"/>
      <c r="I228" s="9"/>
      <c r="J228" s="9"/>
      <c r="K228" s="9"/>
    </row>
    <row r="229" spans="1:11">
      <c r="A229" s="67"/>
      <c r="B229" s="149"/>
      <c r="C229" s="81"/>
      <c r="D229" s="148"/>
      <c r="E229" s="148"/>
      <c r="F229" s="148"/>
      <c r="G229" s="148"/>
      <c r="H229" s="148"/>
      <c r="I229" s="148"/>
      <c r="J229" s="148"/>
      <c r="K229" s="148"/>
    </row>
    <row r="230" spans="1:11" ht="16.8" customHeight="1">
      <c r="A230" s="67"/>
      <c r="B230" s="149"/>
      <c r="C230" s="81"/>
      <c r="D230" s="148"/>
      <c r="E230" s="148"/>
      <c r="F230" s="148"/>
      <c r="G230" s="148"/>
      <c r="H230" s="148"/>
      <c r="I230" s="148"/>
      <c r="J230" s="148"/>
      <c r="K230" s="148"/>
    </row>
    <row r="231" spans="1:11">
      <c r="A231" s="83"/>
      <c r="D231" s="49"/>
      <c r="E231" s="9"/>
      <c r="F231" s="9"/>
      <c r="G231" s="9"/>
      <c r="H231" s="9"/>
      <c r="I231" s="9"/>
      <c r="J231" s="9"/>
      <c r="K231" s="9"/>
    </row>
    <row r="232" spans="1:11" s="8" customFormat="1" ht="16.8" customHeight="1">
      <c r="A232" s="67"/>
      <c r="B232" s="7"/>
      <c r="C232"/>
      <c r="D232" s="9"/>
      <c r="E232" s="9"/>
      <c r="F232" s="9"/>
      <c r="G232" s="9"/>
      <c r="H232" s="9"/>
      <c r="I232" s="9"/>
      <c r="J232" s="9"/>
      <c r="K232" s="9"/>
    </row>
    <row r="233" spans="1:11" s="8" customFormat="1">
      <c r="A233" s="83"/>
      <c r="B233" s="7"/>
      <c r="C233"/>
      <c r="D233" s="49"/>
      <c r="E233" s="9"/>
      <c r="F233" s="9"/>
      <c r="G233" s="9"/>
      <c r="H233" s="9"/>
      <c r="I233" s="9"/>
      <c r="J233" s="9"/>
      <c r="K233" s="9"/>
    </row>
    <row r="234" spans="1:11" s="8" customFormat="1">
      <c r="A234" s="67"/>
      <c r="B234" s="7"/>
      <c r="C234"/>
      <c r="D234" s="9"/>
      <c r="E234" s="9"/>
      <c r="F234" s="9"/>
      <c r="G234" s="9"/>
      <c r="H234" s="9"/>
      <c r="I234" s="9"/>
      <c r="J234" s="9"/>
      <c r="K234" s="9"/>
    </row>
    <row r="235" spans="1:11" s="8" customFormat="1">
      <c r="A235" s="67"/>
      <c r="B235" s="149"/>
      <c r="C235" s="81"/>
      <c r="D235" s="148"/>
      <c r="E235" s="148"/>
      <c r="F235" s="148"/>
      <c r="G235" s="148"/>
      <c r="H235" s="148"/>
      <c r="I235" s="148"/>
      <c r="J235" s="148"/>
      <c r="K235" s="148"/>
    </row>
    <row r="236" spans="1:11" s="8" customFormat="1">
      <c r="A236" s="67"/>
      <c r="B236" s="7"/>
      <c r="C236"/>
      <c r="D236" s="9"/>
      <c r="E236" s="9"/>
      <c r="F236" s="9"/>
      <c r="G236" s="9"/>
      <c r="H236" s="9"/>
      <c r="I236" s="9"/>
      <c r="J236" s="9"/>
      <c r="K236" s="9"/>
    </row>
    <row r="237" spans="1:11" s="8" customFormat="1">
      <c r="A237" s="83"/>
      <c r="B237" s="7"/>
      <c r="C237"/>
      <c r="D237" s="49"/>
      <c r="E237" s="9"/>
      <c r="F237" s="9"/>
      <c r="G237" s="9"/>
      <c r="H237" s="9"/>
      <c r="I237" s="9"/>
      <c r="J237" s="9"/>
      <c r="K237" s="9"/>
    </row>
    <row r="238" spans="1:11" s="8" customFormat="1">
      <c r="A238" s="67"/>
      <c r="B238" s="7"/>
      <c r="C238"/>
      <c r="D238" s="9"/>
      <c r="E238" s="9"/>
      <c r="F238" s="9"/>
      <c r="G238" s="9"/>
      <c r="H238" s="9"/>
      <c r="I238" s="9"/>
      <c r="J238" s="9"/>
      <c r="K238" s="9"/>
    </row>
    <row r="239" spans="1:11" s="8" customFormat="1">
      <c r="A239" s="67"/>
      <c r="B239" s="149"/>
      <c r="C239" s="81"/>
      <c r="D239" s="148"/>
      <c r="E239" s="148"/>
      <c r="F239" s="148"/>
      <c r="G239" s="148"/>
      <c r="H239" s="148"/>
      <c r="I239" s="148"/>
      <c r="J239" s="148"/>
      <c r="K239" s="148"/>
    </row>
    <row r="240" spans="1:11" s="8" customFormat="1">
      <c r="A240" s="62"/>
      <c r="B240" s="7"/>
      <c r="C240"/>
      <c r="D240" s="9"/>
      <c r="E240" s="9"/>
      <c r="F240" s="9"/>
      <c r="G240" s="9"/>
      <c r="H240" s="9"/>
      <c r="I240" s="9"/>
      <c r="J240" s="9"/>
      <c r="K240" s="9"/>
    </row>
    <row r="241" spans="1:46">
      <c r="A241" s="68"/>
      <c r="D241" s="49"/>
      <c r="E241" s="9"/>
      <c r="F241" s="9"/>
      <c r="G241" s="9"/>
      <c r="H241" s="9"/>
      <c r="I241" s="9"/>
      <c r="J241" s="9"/>
      <c r="K241" s="9"/>
      <c r="AD241" s="9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spans="1:46">
      <c r="A242" s="62"/>
      <c r="B242" s="149"/>
      <c r="C242" s="81"/>
      <c r="D242" s="148"/>
      <c r="E242" s="148"/>
      <c r="F242" s="148"/>
      <c r="G242" s="148"/>
      <c r="H242" s="148"/>
      <c r="I242" s="148"/>
      <c r="J242" s="148"/>
      <c r="K242" s="148"/>
      <c r="AD242" s="9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spans="1:46">
      <c r="A243" s="68"/>
      <c r="D243" s="49"/>
      <c r="E243" s="9"/>
      <c r="F243" s="9"/>
      <c r="G243" s="9"/>
      <c r="H243" s="9"/>
      <c r="I243" s="9"/>
      <c r="J243" s="9"/>
      <c r="K243" s="9"/>
      <c r="AD243" s="9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spans="1:46">
      <c r="A244" s="62"/>
      <c r="E244" s="9"/>
      <c r="F244" s="9"/>
      <c r="G244" s="9"/>
      <c r="H244" s="9"/>
      <c r="I244" s="9"/>
      <c r="J244" s="9"/>
      <c r="K244" s="9"/>
    </row>
    <row r="245" spans="1:46">
      <c r="A245" s="68"/>
      <c r="D245" s="49"/>
      <c r="E245" s="9"/>
      <c r="F245" s="9"/>
      <c r="G245" s="9"/>
      <c r="H245" s="9"/>
      <c r="I245" s="9"/>
      <c r="J245" s="9"/>
      <c r="K245" s="9"/>
    </row>
    <row r="246" spans="1:46">
      <c r="A246" s="62"/>
      <c r="E246" s="9"/>
      <c r="F246" s="9"/>
      <c r="G246" s="9"/>
      <c r="H246" s="9"/>
      <c r="I246" s="9"/>
      <c r="J246" s="9"/>
      <c r="K246" s="9"/>
    </row>
    <row r="247" spans="1:46">
      <c r="A247" s="62"/>
      <c r="B247" s="149"/>
      <c r="C247" s="81"/>
      <c r="D247" s="148"/>
      <c r="E247" s="148"/>
      <c r="F247" s="148"/>
      <c r="G247" s="148"/>
      <c r="H247" s="148"/>
      <c r="I247" s="148"/>
      <c r="J247" s="148"/>
      <c r="K247" s="148"/>
    </row>
    <row r="248" spans="1:46">
      <c r="A248" s="62"/>
      <c r="E248" s="9"/>
      <c r="F248" s="9"/>
      <c r="G248" s="9"/>
      <c r="H248" s="9"/>
      <c r="I248" s="9"/>
      <c r="J248" s="9"/>
      <c r="K248" s="9"/>
    </row>
    <row r="249" spans="1:46">
      <c r="A249" s="62"/>
      <c r="E249" s="9"/>
      <c r="F249" s="9"/>
      <c r="G249" s="9"/>
      <c r="H249" s="9"/>
      <c r="I249" s="9"/>
      <c r="J249" s="9"/>
      <c r="K249" s="9"/>
    </row>
    <row r="250" spans="1:46">
      <c r="A250" s="89"/>
      <c r="B250" s="149"/>
      <c r="C250" s="81"/>
      <c r="D250" s="148"/>
      <c r="E250" s="148"/>
      <c r="F250" s="148"/>
      <c r="G250" s="9"/>
      <c r="H250" s="49"/>
      <c r="I250" s="9"/>
      <c r="J250" s="9"/>
      <c r="K250" s="9"/>
    </row>
    <row r="251" spans="1:46" s="8" customFormat="1" ht="16.8" customHeight="1">
      <c r="A251" s="64"/>
      <c r="B251" s="7"/>
      <c r="D251" s="9"/>
      <c r="E251" s="9"/>
      <c r="F251" s="9"/>
      <c r="G251" s="9"/>
      <c r="H251" s="9"/>
      <c r="I251" s="9"/>
      <c r="J251" s="9"/>
      <c r="K251" s="9"/>
      <c r="O251" s="9"/>
      <c r="P251" s="9"/>
      <c r="Q251" s="9"/>
      <c r="R251" s="9"/>
      <c r="S251" s="9"/>
      <c r="T251" s="9"/>
      <c r="U251" s="9"/>
      <c r="V251" s="9"/>
      <c r="Z251" s="9"/>
      <c r="AA251" s="9"/>
      <c r="AB251" s="9"/>
      <c r="AC251" s="9"/>
      <c r="AD251" s="49"/>
      <c r="AE251" s="9"/>
      <c r="AF251" s="9"/>
      <c r="AG251" s="9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1:46" s="8" customFormat="1">
      <c r="A252" s="62"/>
      <c r="B252" s="7"/>
      <c r="C252"/>
      <c r="D252" s="9"/>
      <c r="E252" s="9"/>
      <c r="F252" s="9"/>
      <c r="G252" s="9"/>
      <c r="H252" s="9"/>
      <c r="I252" s="9"/>
      <c r="J252" s="9"/>
      <c r="K252" s="9"/>
      <c r="O252" s="9"/>
      <c r="P252" s="9"/>
      <c r="Q252" s="9"/>
      <c r="R252" s="9"/>
      <c r="S252" s="9"/>
      <c r="T252" s="9"/>
      <c r="U252" s="9"/>
      <c r="V252" s="9"/>
      <c r="Z252" s="9"/>
      <c r="AA252" s="9"/>
      <c r="AB252" s="9"/>
      <c r="AC252" s="9"/>
      <c r="AD252" s="49"/>
      <c r="AE252" s="9"/>
      <c r="AF252" s="9"/>
      <c r="AG252" s="9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</row>
    <row r="253" spans="1:46" s="8" customFormat="1">
      <c r="A253" s="62"/>
      <c r="B253" s="149"/>
      <c r="C253" s="81"/>
      <c r="D253" s="148"/>
      <c r="E253" s="148"/>
      <c r="F253" s="148"/>
      <c r="G253" s="148"/>
      <c r="H253" s="148"/>
      <c r="I253" s="148"/>
      <c r="J253" s="148"/>
      <c r="K253" s="148"/>
      <c r="O253" s="9"/>
      <c r="P253" s="9"/>
      <c r="Q253" s="9"/>
      <c r="R253" s="9"/>
      <c r="S253" s="9"/>
      <c r="T253" s="9"/>
      <c r="U253" s="9"/>
      <c r="V253" s="9"/>
      <c r="Z253" s="9"/>
      <c r="AA253" s="9"/>
      <c r="AB253" s="9"/>
      <c r="AC253" s="9"/>
      <c r="AD253" s="49"/>
      <c r="AE253" s="9"/>
      <c r="AF253" s="9"/>
      <c r="AG253" s="9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</row>
    <row r="254" spans="1:46" s="8" customFormat="1">
      <c r="A254" s="89"/>
      <c r="B254" s="149"/>
      <c r="C254" s="81"/>
      <c r="D254" s="148"/>
      <c r="E254" s="148"/>
      <c r="F254" s="148"/>
      <c r="G254" s="9"/>
      <c r="H254" s="49"/>
      <c r="I254" s="9"/>
      <c r="J254" s="9"/>
      <c r="K254" s="9"/>
      <c r="O254" s="9"/>
      <c r="P254" s="9"/>
      <c r="Q254" s="9"/>
      <c r="R254" s="9"/>
      <c r="S254" s="9"/>
      <c r="T254" s="9"/>
      <c r="U254" s="9"/>
      <c r="V254" s="9"/>
      <c r="Z254" s="9"/>
      <c r="AA254" s="9"/>
      <c r="AB254" s="9"/>
      <c r="AC254" s="9"/>
      <c r="AD254" s="49"/>
      <c r="AE254" s="9"/>
      <c r="AF254" s="9"/>
      <c r="AG254" s="9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</row>
    <row r="255" spans="1:46" s="8" customFormat="1">
      <c r="A255" s="62"/>
      <c r="B255" s="149"/>
      <c r="C255" s="81"/>
      <c r="D255" s="148"/>
      <c r="E255" s="148"/>
      <c r="F255" s="148"/>
      <c r="G255" s="148"/>
      <c r="H255" s="148"/>
      <c r="I255" s="148"/>
      <c r="J255" s="148"/>
      <c r="K255" s="148"/>
      <c r="O255" s="9"/>
      <c r="P255" s="9"/>
      <c r="Q255" s="9"/>
      <c r="R255" s="9"/>
      <c r="S255" s="9"/>
      <c r="T255" s="9"/>
      <c r="U255" s="9"/>
      <c r="V255" s="9"/>
      <c r="Z255" s="9"/>
      <c r="AA255" s="9"/>
      <c r="AB255" s="9"/>
      <c r="AC255" s="9"/>
      <c r="AD255" s="49"/>
      <c r="AE255" s="9"/>
      <c r="AF255" s="9"/>
      <c r="AG255" s="9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</row>
    <row r="256" spans="1:46" s="8" customFormat="1">
      <c r="A256" s="64"/>
      <c r="B256" s="7"/>
      <c r="D256" s="9"/>
      <c r="E256" s="9"/>
      <c r="F256" s="9"/>
      <c r="G256" s="9"/>
      <c r="H256" s="9"/>
      <c r="I256" s="9"/>
      <c r="J256" s="9"/>
      <c r="K256" s="9"/>
      <c r="O256" s="9"/>
      <c r="P256" s="9"/>
      <c r="Q256" s="9"/>
      <c r="R256" s="9"/>
      <c r="S256" s="9"/>
      <c r="T256" s="9"/>
      <c r="U256" s="9"/>
      <c r="V256" s="9"/>
      <c r="Z256" s="9"/>
      <c r="AA256" s="9"/>
      <c r="AB256" s="9"/>
      <c r="AC256" s="9"/>
      <c r="AD256" s="49"/>
      <c r="AE256" s="9"/>
      <c r="AF256" s="9"/>
      <c r="AG256" s="9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</row>
    <row r="257" spans="1:46" s="8" customFormat="1">
      <c r="A257" s="62"/>
      <c r="B257" s="7"/>
      <c r="C257"/>
      <c r="D257" s="9"/>
      <c r="E257" s="9"/>
      <c r="F257" s="9"/>
      <c r="G257" s="9"/>
      <c r="H257" s="9"/>
      <c r="I257" s="9"/>
      <c r="J257" s="9"/>
      <c r="K257" s="9"/>
      <c r="O257" s="9"/>
      <c r="P257" s="9"/>
      <c r="Q257" s="9"/>
      <c r="R257" s="9"/>
      <c r="S257" s="9"/>
      <c r="T257" s="9"/>
      <c r="U257" s="9"/>
      <c r="V257" s="9"/>
      <c r="Z257" s="9"/>
      <c r="AA257" s="9"/>
      <c r="AB257" s="9"/>
      <c r="AC257" s="9"/>
      <c r="AD257" s="49"/>
      <c r="AE257" s="9"/>
      <c r="AF257" s="9"/>
      <c r="AG257" s="9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</row>
    <row r="258" spans="1:46" s="8" customFormat="1">
      <c r="A258" s="127"/>
      <c r="B258" s="7"/>
      <c r="D258" s="9"/>
      <c r="E258" s="9"/>
      <c r="F258" s="9"/>
      <c r="G258" s="9"/>
      <c r="H258" s="9"/>
      <c r="I258" s="9"/>
      <c r="J258" s="9"/>
      <c r="K258" s="9"/>
      <c r="O258" s="9"/>
      <c r="P258" s="9"/>
      <c r="Q258" s="9"/>
      <c r="R258" s="9"/>
      <c r="S258" s="9"/>
      <c r="T258" s="9"/>
      <c r="U258" s="9"/>
      <c r="V258" s="9"/>
      <c r="Z258" s="9"/>
      <c r="AA258" s="9"/>
      <c r="AB258" s="9"/>
      <c r="AC258" s="9"/>
      <c r="AD258" s="49"/>
      <c r="AE258" s="9"/>
      <c r="AF258" s="9"/>
      <c r="AG258" s="9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</row>
    <row r="259" spans="1:46" s="8" customFormat="1">
      <c r="A259" s="161"/>
      <c r="B259" s="149"/>
      <c r="C259" s="81"/>
      <c r="D259" s="148"/>
      <c r="E259" s="148"/>
      <c r="F259" s="148"/>
      <c r="G259" s="9"/>
      <c r="H259" s="9"/>
      <c r="I259" s="9"/>
      <c r="J259" s="9"/>
      <c r="K259" s="9"/>
      <c r="Z259" s="9"/>
      <c r="AA259" s="9"/>
      <c r="AB259" s="9"/>
      <c r="AC259" s="9"/>
      <c r="AD259" s="49"/>
      <c r="AE259" s="9"/>
      <c r="AF259" s="9"/>
      <c r="AG259" s="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</row>
    <row r="260" spans="1:46">
      <c r="A260" s="83"/>
      <c r="D260" s="49"/>
      <c r="E260" s="9"/>
      <c r="F260" s="9"/>
      <c r="G260" s="9"/>
      <c r="H260" s="9"/>
      <c r="I260" s="9"/>
      <c r="J260" s="9"/>
      <c r="K260" s="9"/>
    </row>
    <row r="261" spans="1:46">
      <c r="A261" s="161"/>
      <c r="B261" s="149"/>
      <c r="C261" s="81"/>
      <c r="D261" s="148"/>
      <c r="E261" s="148"/>
      <c r="F261" s="148"/>
      <c r="G261" s="9"/>
      <c r="H261" s="9"/>
      <c r="I261" s="9"/>
      <c r="J261" s="9"/>
      <c r="K261" s="9"/>
    </row>
    <row r="262" spans="1:46">
      <c r="A262" s="67"/>
      <c r="E262" s="9"/>
      <c r="F262" s="9"/>
      <c r="G262" s="9"/>
      <c r="H262" s="9"/>
      <c r="I262" s="9"/>
      <c r="J262" s="9"/>
      <c r="K262" s="9"/>
    </row>
    <row r="263" spans="1:46">
      <c r="A263" s="8"/>
      <c r="C263" s="8"/>
      <c r="E263" s="9"/>
      <c r="F263" s="9"/>
      <c r="G263" s="9"/>
      <c r="H263" s="9"/>
      <c r="I263" s="9"/>
      <c r="J263" s="9"/>
      <c r="K263" s="9"/>
    </row>
    <row r="264" spans="1:46">
      <c r="A264" s="8"/>
      <c r="C264" s="8"/>
      <c r="E264" s="9"/>
      <c r="F264" s="9"/>
      <c r="G264" s="9"/>
      <c r="H264" s="9"/>
      <c r="I264" s="9"/>
      <c r="J264" s="9"/>
      <c r="K264" s="9"/>
    </row>
    <row r="265" spans="1:46">
      <c r="A265" s="67"/>
      <c r="B265" s="149"/>
      <c r="C265" s="81"/>
      <c r="D265" s="148"/>
      <c r="E265" s="148"/>
      <c r="F265" s="148"/>
      <c r="G265" s="148"/>
      <c r="H265" s="148"/>
      <c r="I265" s="148"/>
      <c r="J265" s="148"/>
      <c r="K265" s="148"/>
      <c r="AD265" s="9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spans="1:46">
      <c r="A266" s="83"/>
      <c r="D266" s="49"/>
      <c r="E266" s="9"/>
      <c r="F266" s="9"/>
      <c r="G266" s="9"/>
      <c r="H266" s="9"/>
      <c r="I266" s="9"/>
      <c r="J266" s="9"/>
      <c r="K266" s="9"/>
      <c r="AD266" s="9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</row>
    <row r="267" spans="1:46">
      <c r="A267" s="129"/>
      <c r="C267" s="8"/>
      <c r="D267" s="49"/>
      <c r="E267" s="9"/>
      <c r="F267" s="9"/>
      <c r="G267" s="9"/>
      <c r="H267" s="9"/>
      <c r="I267" s="9"/>
      <c r="J267" s="9"/>
      <c r="K267" s="9"/>
      <c r="AD267" s="9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</row>
    <row r="268" spans="1:46">
      <c r="A268" s="62"/>
      <c r="E268" s="9"/>
      <c r="F268" s="9"/>
      <c r="G268" s="9"/>
      <c r="H268" s="9"/>
      <c r="I268" s="9"/>
      <c r="J268" s="9"/>
      <c r="K268" s="9"/>
      <c r="AD268" s="9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</row>
    <row r="269" spans="1:46">
      <c r="A269" s="64"/>
      <c r="C269" s="8"/>
      <c r="E269" s="9"/>
      <c r="F269" s="9"/>
      <c r="G269" s="9"/>
      <c r="H269" s="9"/>
      <c r="I269" s="9"/>
      <c r="J269" s="9"/>
      <c r="K269" s="9"/>
      <c r="AD269" s="9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</row>
    <row r="270" spans="1:46">
      <c r="A270" s="64"/>
      <c r="C270" s="8"/>
      <c r="E270" s="9"/>
      <c r="F270" s="9"/>
      <c r="G270" s="9"/>
      <c r="H270" s="9"/>
      <c r="I270" s="9"/>
      <c r="J270" s="9"/>
      <c r="K270" s="9"/>
      <c r="AD270" s="9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</row>
    <row r="271" spans="1:46">
      <c r="A271" s="64"/>
      <c r="C271" s="8"/>
      <c r="E271" s="9"/>
      <c r="F271" s="9"/>
      <c r="G271" s="9"/>
      <c r="H271" s="9"/>
      <c r="I271" s="9"/>
      <c r="J271" s="9"/>
      <c r="K271" s="9"/>
      <c r="AD271" s="9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</row>
    <row r="272" spans="1:46">
      <c r="A272" s="129"/>
      <c r="C272" s="8"/>
      <c r="D272" s="49"/>
      <c r="E272" s="9"/>
      <c r="F272" s="9"/>
      <c r="G272" s="9"/>
      <c r="H272" s="9"/>
      <c r="I272" s="9"/>
      <c r="J272" s="9"/>
      <c r="K272" s="9"/>
      <c r="AD272" s="9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</row>
    <row r="273" spans="1:46">
      <c r="A273" s="127"/>
      <c r="C273" s="8"/>
      <c r="E273" s="9"/>
      <c r="F273" s="9"/>
      <c r="G273" s="9"/>
      <c r="H273" s="9"/>
      <c r="I273" s="9"/>
      <c r="J273" s="9"/>
      <c r="K273" s="9"/>
      <c r="AD273" s="9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</row>
    <row r="274" spans="1:46">
      <c r="A274" s="81"/>
      <c r="B274" s="149"/>
      <c r="C274" s="81"/>
      <c r="D274" s="148"/>
      <c r="E274" s="148"/>
      <c r="F274" s="148"/>
      <c r="G274" s="9"/>
      <c r="H274" s="49"/>
      <c r="I274" s="9"/>
      <c r="J274" s="9"/>
      <c r="K274" s="9"/>
      <c r="W274"/>
      <c r="X274"/>
      <c r="Y274"/>
      <c r="Z274"/>
      <c r="AA274"/>
      <c r="AB274"/>
      <c r="AC274"/>
      <c r="AD274"/>
      <c r="AE274"/>
      <c r="AF274"/>
      <c r="AG274"/>
    </row>
    <row r="275" spans="1:46">
      <c r="A275" s="138"/>
      <c r="C275" s="8"/>
      <c r="D275" s="49"/>
      <c r="E275" s="9"/>
      <c r="F275" s="9"/>
      <c r="G275" s="9"/>
      <c r="H275" s="9"/>
      <c r="I275" s="9"/>
      <c r="J275" s="9"/>
      <c r="K275" s="9"/>
      <c r="W275"/>
      <c r="X275"/>
      <c r="Y275"/>
      <c r="Z275"/>
      <c r="AA275"/>
      <c r="AB275"/>
      <c r="AC275"/>
      <c r="AD275"/>
      <c r="AE275"/>
      <c r="AF275"/>
      <c r="AG275"/>
    </row>
    <row r="276" spans="1:46">
      <c r="A276" s="127"/>
      <c r="C276" s="8"/>
      <c r="E276" s="9"/>
      <c r="F276" s="9"/>
      <c r="G276" s="9"/>
      <c r="H276" s="9"/>
      <c r="I276" s="9"/>
      <c r="J276" s="9"/>
      <c r="K276" s="9"/>
      <c r="W276"/>
      <c r="X276"/>
      <c r="Y276"/>
      <c r="Z276"/>
      <c r="AA276"/>
      <c r="AB276"/>
      <c r="AC276"/>
      <c r="AD276"/>
      <c r="AE276"/>
      <c r="AF276"/>
      <c r="AG276"/>
    </row>
    <row r="277" spans="1:46">
      <c r="A277" s="127"/>
      <c r="C277" s="8"/>
      <c r="E277" s="9"/>
      <c r="F277" s="9"/>
      <c r="G277" s="9"/>
      <c r="H277" s="9"/>
      <c r="I277" s="9"/>
      <c r="J277" s="9"/>
      <c r="K277" s="9"/>
    </row>
    <row r="278" spans="1:46">
      <c r="A278" s="161"/>
      <c r="B278" s="149"/>
      <c r="C278" s="81"/>
      <c r="D278" s="148"/>
      <c r="E278" s="148"/>
      <c r="F278" s="148"/>
      <c r="G278" s="9"/>
      <c r="H278" s="49"/>
      <c r="I278" s="9"/>
      <c r="J278" s="9"/>
      <c r="K278" s="9"/>
    </row>
    <row r="279" spans="1:46">
      <c r="A279" s="127"/>
      <c r="C279" s="8"/>
      <c r="E279" s="9"/>
      <c r="F279" s="9"/>
      <c r="G279" s="9"/>
      <c r="H279" s="9"/>
      <c r="I279" s="9"/>
      <c r="J279" s="9"/>
      <c r="K279" s="9"/>
    </row>
    <row r="280" spans="1:46">
      <c r="A280" s="43"/>
      <c r="C280" s="8"/>
      <c r="D280" s="49"/>
      <c r="E280" s="9"/>
      <c r="F280" s="9"/>
      <c r="G280" s="9"/>
      <c r="H280" s="9"/>
      <c r="I280" s="9"/>
      <c r="J280" s="9"/>
      <c r="K280" s="9"/>
    </row>
    <row r="281" spans="1:46" s="8" customFormat="1" ht="16.8" customHeight="1">
      <c r="A281" s="81"/>
      <c r="B281" s="149"/>
      <c r="C281" s="81"/>
      <c r="D281" s="148"/>
      <c r="E281" s="148"/>
      <c r="F281" s="148"/>
      <c r="G281" s="9"/>
      <c r="H281" s="49"/>
      <c r="I281" s="9"/>
      <c r="J281" s="9"/>
      <c r="K281" s="9"/>
      <c r="Z281" s="9"/>
      <c r="AA281" s="9"/>
      <c r="AB281" s="9"/>
      <c r="AC281" s="9"/>
      <c r="AD281" s="49"/>
      <c r="AE281" s="9"/>
      <c r="AF281" s="9"/>
      <c r="AG281" s="9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</row>
    <row r="282" spans="1:46" s="8" customFormat="1">
      <c r="A282" s="67"/>
      <c r="B282" s="7"/>
      <c r="C282"/>
      <c r="D282" s="9"/>
      <c r="E282" s="9"/>
      <c r="F282" s="9"/>
      <c r="G282" s="9"/>
      <c r="H282" s="9"/>
      <c r="I282" s="9"/>
      <c r="J282" s="9"/>
      <c r="K282" s="9"/>
      <c r="Z282" s="9"/>
      <c r="AA282" s="9"/>
      <c r="AB282" s="9"/>
      <c r="AC282" s="9"/>
      <c r="AD282" s="49"/>
      <c r="AE282" s="9"/>
      <c r="AF282" s="9"/>
      <c r="AG282" s="9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</row>
    <row r="283" spans="1:46" s="8" customFormat="1">
      <c r="A283" s="67"/>
      <c r="B283" s="7"/>
      <c r="C283"/>
      <c r="D283" s="9"/>
      <c r="E283" s="9"/>
      <c r="F283" s="9"/>
      <c r="G283" s="9"/>
      <c r="H283" s="9"/>
      <c r="I283" s="9"/>
      <c r="J283" s="9"/>
      <c r="K283" s="9"/>
      <c r="O283" s="9"/>
      <c r="P283" s="9"/>
      <c r="Q283" s="9"/>
      <c r="R283" s="9"/>
      <c r="S283" s="9"/>
      <c r="T283" s="9"/>
      <c r="U283" s="9"/>
      <c r="V283" s="9"/>
      <c r="Z283" s="9"/>
      <c r="AA283" s="9"/>
      <c r="AB283" s="9"/>
      <c r="AC283" s="9"/>
      <c r="AD283" s="49"/>
      <c r="AE283" s="9"/>
      <c r="AF283" s="9"/>
      <c r="AG283" s="9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</row>
    <row r="284" spans="1:46" s="8" customFormat="1">
      <c r="A284" s="43"/>
      <c r="B284" s="7"/>
      <c r="D284" s="49"/>
      <c r="E284" s="9"/>
      <c r="F284" s="9"/>
      <c r="G284" s="9"/>
      <c r="H284" s="9"/>
      <c r="I284" s="9"/>
      <c r="J284" s="9"/>
      <c r="K284" s="9"/>
      <c r="O284" s="9"/>
      <c r="P284" s="9"/>
      <c r="Q284" s="9"/>
      <c r="R284" s="9"/>
      <c r="S284" s="9"/>
      <c r="T284" s="9"/>
      <c r="U284" s="9"/>
      <c r="V284" s="9"/>
      <c r="Z284" s="9"/>
      <c r="AA284" s="9"/>
      <c r="AB284" s="9"/>
      <c r="AC284" s="9"/>
      <c r="AD284" s="49"/>
      <c r="AE284" s="9"/>
      <c r="AF284" s="9"/>
      <c r="AG284" s="9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</row>
    <row r="285" spans="1:46" s="8" customFormat="1">
      <c r="A285" s="161"/>
      <c r="B285" s="149"/>
      <c r="C285" s="81"/>
      <c r="D285" s="148"/>
      <c r="E285" s="148"/>
      <c r="F285" s="148"/>
      <c r="G285" s="9"/>
      <c r="H285" s="49"/>
      <c r="I285" s="9"/>
      <c r="J285" s="9"/>
      <c r="K285" s="9"/>
      <c r="O285" s="9"/>
      <c r="P285" s="9"/>
      <c r="Q285" s="9"/>
      <c r="R285" s="9"/>
      <c r="S285" s="9"/>
      <c r="T285" s="9"/>
      <c r="U285" s="9"/>
      <c r="V285" s="9"/>
      <c r="Z285" s="9"/>
      <c r="AA285" s="9"/>
      <c r="AB285" s="9"/>
      <c r="AC285" s="9"/>
      <c r="AD285" s="49"/>
      <c r="AE285" s="9"/>
      <c r="AF285" s="9"/>
      <c r="AG285" s="9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</row>
    <row r="286" spans="1:46" s="8" customFormat="1">
      <c r="A286" s="81"/>
      <c r="B286" s="149"/>
      <c r="C286" s="81"/>
      <c r="D286" s="148"/>
      <c r="E286" s="148"/>
      <c r="F286" s="148"/>
      <c r="G286" s="9"/>
      <c r="H286" s="9"/>
      <c r="I286" s="9"/>
      <c r="J286" s="9"/>
      <c r="K286" s="9"/>
      <c r="O286" s="9"/>
      <c r="P286" s="9"/>
      <c r="Q286" s="9"/>
      <c r="R286" s="9"/>
      <c r="S286" s="9"/>
      <c r="T286" s="9"/>
      <c r="U286" s="9"/>
      <c r="V286" s="9"/>
      <c r="Z286" s="9"/>
      <c r="AA286" s="9"/>
      <c r="AB286" s="9"/>
      <c r="AC286" s="9"/>
      <c r="AD286" s="49"/>
      <c r="AE286" s="9"/>
      <c r="AF286" s="9"/>
      <c r="AG286" s="9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</row>
    <row r="287" spans="1:46" s="8" customFormat="1">
      <c r="A287" s="161"/>
      <c r="B287" s="149"/>
      <c r="C287" s="81"/>
      <c r="D287" s="148"/>
      <c r="E287" s="148"/>
      <c r="F287" s="148"/>
      <c r="G287" s="9"/>
      <c r="H287" s="49"/>
      <c r="I287" s="9"/>
      <c r="J287" s="9"/>
      <c r="K287" s="9"/>
      <c r="O287" s="9"/>
      <c r="P287" s="9"/>
      <c r="Q287" s="9"/>
      <c r="R287" s="9"/>
      <c r="S287" s="9"/>
      <c r="T287" s="9"/>
      <c r="U287" s="9"/>
      <c r="V287" s="9"/>
      <c r="Z287" s="9"/>
      <c r="AA287" s="9"/>
      <c r="AB287" s="9"/>
      <c r="AC287" s="9"/>
      <c r="AD287" s="49"/>
      <c r="AE287" s="9"/>
      <c r="AF287" s="9"/>
      <c r="AG287" s="9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</row>
    <row r="288" spans="1:46" s="8" customFormat="1">
      <c r="A288"/>
      <c r="B288" s="149"/>
      <c r="C288" s="81"/>
      <c r="D288" s="148"/>
      <c r="E288" s="148"/>
      <c r="F288" s="148"/>
      <c r="G288" s="148"/>
      <c r="H288" s="148"/>
      <c r="I288" s="148"/>
      <c r="J288" s="148"/>
      <c r="K288" s="148"/>
      <c r="O288" s="9"/>
      <c r="P288" s="9"/>
      <c r="Q288" s="9"/>
      <c r="R288" s="9"/>
      <c r="S288" s="9"/>
      <c r="T288" s="9"/>
      <c r="U288" s="9"/>
      <c r="V288" s="9"/>
      <c r="Z288" s="9"/>
      <c r="AA288" s="9"/>
      <c r="AB288" s="9"/>
      <c r="AC288" s="9"/>
      <c r="AD288" s="49"/>
      <c r="AE288" s="9"/>
      <c r="AF288" s="9"/>
      <c r="AG288" s="9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</row>
    <row r="289" spans="1:46" s="8" customFormat="1">
      <c r="A289" s="67"/>
      <c r="B289" s="149"/>
      <c r="C289" s="81"/>
      <c r="D289" s="148"/>
      <c r="E289" s="148"/>
      <c r="F289" s="148"/>
      <c r="G289" s="148"/>
      <c r="H289" s="148"/>
      <c r="I289" s="148"/>
      <c r="J289" s="148"/>
      <c r="K289" s="148"/>
      <c r="O289" s="9"/>
      <c r="P289" s="9"/>
      <c r="Q289" s="9"/>
      <c r="R289" s="9"/>
      <c r="S289" s="9"/>
      <c r="T289" s="9"/>
      <c r="U289" s="9"/>
      <c r="V289" s="9"/>
      <c r="Z289" s="9"/>
      <c r="AA289" s="9"/>
      <c r="AB289" s="9"/>
      <c r="AC289" s="9"/>
      <c r="AD289" s="49"/>
      <c r="AE289" s="9"/>
      <c r="AF289" s="9"/>
      <c r="AG289" s="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</row>
    <row r="290" spans="1:46">
      <c r="A290" s="127"/>
      <c r="C290" s="8"/>
      <c r="E290" s="9"/>
      <c r="F290" s="9"/>
      <c r="G290" s="9"/>
      <c r="H290" s="9"/>
      <c r="I290" s="9"/>
      <c r="J290" s="9"/>
      <c r="K290" s="9"/>
    </row>
    <row r="291" spans="1:46">
      <c r="A291" s="64"/>
      <c r="C291" s="8"/>
      <c r="E291" s="9"/>
      <c r="F291" s="9"/>
      <c r="G291" s="9"/>
      <c r="H291" s="9"/>
      <c r="I291" s="9"/>
      <c r="J291" s="9"/>
      <c r="K291" s="9"/>
    </row>
    <row r="292" spans="1:46">
      <c r="A292" s="62"/>
      <c r="B292" s="149"/>
      <c r="C292" s="81"/>
      <c r="D292" s="148"/>
      <c r="E292" s="148"/>
      <c r="F292" s="148"/>
      <c r="G292" s="148"/>
      <c r="H292" s="148"/>
      <c r="I292" s="148"/>
      <c r="J292" s="148"/>
      <c r="K292" s="148"/>
    </row>
    <row r="293" spans="1:46">
      <c r="A293" s="64"/>
      <c r="C293" s="8"/>
      <c r="E293" s="9"/>
      <c r="F293" s="9"/>
      <c r="G293" s="9"/>
      <c r="H293" s="9"/>
      <c r="I293" s="9"/>
      <c r="J293" s="9"/>
      <c r="K293" s="9"/>
    </row>
    <row r="294" spans="1:46">
      <c r="A294" s="129"/>
      <c r="C294" s="8"/>
      <c r="D294" s="49"/>
      <c r="E294" s="9"/>
      <c r="F294" s="9"/>
      <c r="G294" s="9"/>
      <c r="H294" s="9"/>
      <c r="I294" s="9"/>
      <c r="J294" s="9"/>
      <c r="K294" s="9"/>
    </row>
    <row r="295" spans="1:46">
      <c r="A295" s="89"/>
      <c r="B295" s="149"/>
      <c r="C295" s="81"/>
      <c r="D295" s="148"/>
      <c r="E295" s="148"/>
      <c r="F295" s="148"/>
      <c r="G295" s="9"/>
      <c r="H295" s="49"/>
      <c r="I295" s="9"/>
      <c r="J295" s="9"/>
      <c r="K295" s="9"/>
    </row>
    <row r="296" spans="1:46">
      <c r="A296" s="62"/>
      <c r="B296" s="149"/>
      <c r="C296" s="81"/>
      <c r="D296" s="148"/>
      <c r="E296" s="148"/>
      <c r="F296" s="148"/>
      <c r="G296" s="148"/>
      <c r="H296" s="148"/>
      <c r="I296" s="148"/>
      <c r="J296" s="148"/>
      <c r="K296" s="148"/>
    </row>
    <row r="297" spans="1:46">
      <c r="B297" s="149"/>
      <c r="C297" s="81"/>
      <c r="D297" s="148"/>
      <c r="E297" s="148"/>
      <c r="F297" s="148"/>
      <c r="G297" s="148"/>
      <c r="H297" s="148"/>
      <c r="I297" s="148"/>
      <c r="J297" s="148"/>
      <c r="K297" s="148"/>
    </row>
    <row r="298" spans="1:46" s="8" customFormat="1" ht="16.8" customHeight="1">
      <c r="A298" s="67"/>
      <c r="B298" s="7"/>
      <c r="C298"/>
      <c r="D298" s="9"/>
      <c r="E298" s="147"/>
      <c r="F298" s="147"/>
      <c r="G298" s="147"/>
      <c r="H298" s="147"/>
      <c r="I298" s="147"/>
      <c r="J298" s="147"/>
      <c r="K298" s="147"/>
    </row>
    <row r="299" spans="1:46" s="8" customFormat="1">
      <c r="A299" s="67"/>
      <c r="B299" s="7"/>
      <c r="C299"/>
      <c r="D299" s="9"/>
      <c r="E299" s="147"/>
      <c r="F299" s="147"/>
      <c r="G299" s="147"/>
      <c r="H299" s="147"/>
      <c r="I299" s="147"/>
      <c r="J299" s="147"/>
      <c r="K299" s="147"/>
    </row>
    <row r="300" spans="1:46" s="8" customFormat="1">
      <c r="A300" s="127"/>
      <c r="B300" s="7"/>
      <c r="D300" s="9"/>
      <c r="E300" s="9"/>
      <c r="F300" s="9"/>
      <c r="G300" s="9"/>
      <c r="H300" s="9"/>
      <c r="I300" s="9"/>
      <c r="J300" s="9"/>
      <c r="K300" s="9"/>
    </row>
    <row r="301" spans="1:46" s="8" customFormat="1">
      <c r="A301" s="127"/>
      <c r="B301" s="7"/>
      <c r="D301" s="9"/>
      <c r="E301" s="9"/>
      <c r="F301" s="9"/>
      <c r="G301" s="9"/>
      <c r="H301" s="9"/>
      <c r="I301" s="9"/>
      <c r="J301" s="9"/>
      <c r="K301" s="9"/>
    </row>
    <row r="302" spans="1:46" s="8" customFormat="1">
      <c r="A302" s="127"/>
      <c r="B302" s="7"/>
      <c r="D302" s="9"/>
      <c r="E302" s="9"/>
      <c r="F302" s="9"/>
      <c r="G302" s="9"/>
      <c r="H302" s="9"/>
      <c r="I302" s="9"/>
      <c r="J302" s="9"/>
      <c r="K302" s="9"/>
    </row>
    <row r="303" spans="1:46" s="8" customFormat="1">
      <c r="A303" s="67"/>
      <c r="B303" s="7"/>
      <c r="C303"/>
      <c r="D303" s="9"/>
      <c r="E303" s="147"/>
      <c r="F303" s="147"/>
      <c r="G303" s="147"/>
      <c r="H303" s="147"/>
      <c r="I303" s="147"/>
      <c r="J303" s="147"/>
      <c r="K303" s="147"/>
    </row>
    <row r="304" spans="1:46" s="8" customFormat="1">
      <c r="A304" s="138"/>
      <c r="B304" s="7"/>
      <c r="D304" s="49"/>
      <c r="E304" s="9"/>
      <c r="F304" s="9"/>
      <c r="G304" s="9"/>
      <c r="H304" s="9"/>
      <c r="I304" s="9"/>
      <c r="J304" s="9"/>
      <c r="K304" s="9"/>
    </row>
    <row r="305" spans="1:11" s="8" customFormat="1">
      <c r="A305" s="180"/>
      <c r="B305" s="7"/>
      <c r="D305" s="9"/>
      <c r="E305" s="9"/>
      <c r="F305" s="9"/>
      <c r="G305" s="9"/>
      <c r="H305" s="9"/>
      <c r="I305" s="9"/>
      <c r="J305" s="9"/>
      <c r="K305" s="9"/>
    </row>
    <row r="306" spans="1:11" s="8" customFormat="1">
      <c r="A306" s="65"/>
      <c r="B306" s="7"/>
      <c r="D306" s="9"/>
      <c r="E306" s="9"/>
      <c r="F306" s="9"/>
      <c r="G306" s="9"/>
      <c r="H306" s="9"/>
      <c r="I306" s="9"/>
      <c r="J306" s="9"/>
      <c r="K306" s="9"/>
    </row>
    <row r="307" spans="1:11">
      <c r="A307" s="89"/>
      <c r="B307" s="149"/>
      <c r="C307" s="81"/>
      <c r="D307" s="148"/>
      <c r="E307" s="148"/>
      <c r="F307" s="148"/>
      <c r="G307" s="9"/>
      <c r="H307" s="49"/>
      <c r="I307" s="9"/>
      <c r="J307" s="9"/>
      <c r="K307" s="9"/>
    </row>
    <row r="308" spans="1:11">
      <c r="A308" s="89"/>
      <c r="B308" s="149"/>
      <c r="C308" s="81"/>
      <c r="D308" s="148"/>
      <c r="E308" s="148"/>
      <c r="F308" s="148"/>
      <c r="G308" s="9"/>
      <c r="H308" s="49"/>
      <c r="I308" s="9"/>
      <c r="J308" s="9"/>
      <c r="K308" s="9"/>
    </row>
    <row r="309" spans="1:11">
      <c r="A309" s="129"/>
      <c r="C309" s="8"/>
      <c r="D309" s="49"/>
      <c r="E309" s="9"/>
      <c r="F309" s="9"/>
      <c r="G309" s="9"/>
      <c r="H309" s="9"/>
      <c r="I309" s="9"/>
      <c r="J309" s="9"/>
      <c r="K309" s="9"/>
    </row>
    <row r="310" spans="1:11">
      <c r="A310" s="62"/>
      <c r="B310" s="149"/>
      <c r="C310" s="81"/>
      <c r="D310" s="148"/>
      <c r="E310" s="148"/>
      <c r="F310" s="148"/>
      <c r="G310" s="148"/>
      <c r="H310" s="148"/>
      <c r="I310" s="148"/>
      <c r="J310" s="148"/>
      <c r="K310" s="148"/>
    </row>
    <row r="311" spans="1:11">
      <c r="A311" s="62"/>
      <c r="B311" s="149"/>
      <c r="C311" s="81"/>
      <c r="D311" s="148"/>
      <c r="E311" s="148"/>
      <c r="F311" s="148"/>
      <c r="G311" s="148"/>
      <c r="H311" s="148"/>
      <c r="I311" s="148"/>
      <c r="J311" s="148"/>
      <c r="K311" s="148"/>
    </row>
    <row r="312" spans="1:11">
      <c r="A312" s="64"/>
      <c r="C312" s="8"/>
      <c r="E312" s="9"/>
      <c r="F312" s="9"/>
      <c r="G312" s="9"/>
      <c r="H312" s="9"/>
      <c r="I312" s="9"/>
      <c r="J312" s="9"/>
      <c r="K312" s="9"/>
    </row>
    <row r="313" spans="1:11">
      <c r="A313" s="64"/>
      <c r="C313" s="8"/>
      <c r="E313" s="9"/>
      <c r="F313" s="9"/>
      <c r="G313" s="9"/>
      <c r="H313" s="9"/>
      <c r="I313" s="9"/>
      <c r="J313" s="9"/>
      <c r="K313" s="9"/>
    </row>
    <row r="314" spans="1:11">
      <c r="A314" s="64"/>
      <c r="C314" s="8"/>
      <c r="E314" s="9"/>
      <c r="F314" s="9"/>
      <c r="G314" s="9"/>
      <c r="H314" s="9"/>
      <c r="I314" s="9"/>
      <c r="J314" s="9"/>
      <c r="K314" s="9"/>
    </row>
    <row r="315" spans="1:11">
      <c r="A315" s="62"/>
      <c r="B315" s="149"/>
      <c r="C315" s="81"/>
      <c r="D315" s="148"/>
      <c r="E315" s="148"/>
      <c r="F315" s="148"/>
      <c r="G315" s="148"/>
      <c r="H315" s="148"/>
      <c r="I315" s="148"/>
      <c r="J315" s="148"/>
      <c r="K315" s="148"/>
    </row>
    <row r="316" spans="1:11">
      <c r="A316" s="89"/>
      <c r="B316" s="149"/>
      <c r="C316" s="81"/>
      <c r="D316" s="148"/>
      <c r="E316" s="148"/>
      <c r="F316" s="148"/>
      <c r="G316" s="9"/>
      <c r="H316" s="9"/>
      <c r="I316" s="9"/>
      <c r="J316" s="9"/>
      <c r="K316" s="9"/>
    </row>
    <row r="317" spans="1:11">
      <c r="A317" s="62"/>
      <c r="E317" s="9"/>
      <c r="F317" s="9"/>
      <c r="G317" s="9"/>
      <c r="H317" s="9"/>
      <c r="I317" s="9"/>
      <c r="J317" s="9"/>
      <c r="K317" s="9"/>
    </row>
    <row r="318" spans="1:11">
      <c r="A318" s="89"/>
      <c r="B318" s="149"/>
      <c r="C318" s="81"/>
      <c r="D318" s="148"/>
      <c r="E318" s="148"/>
      <c r="F318" s="148"/>
      <c r="G318" s="9"/>
      <c r="H318" s="49"/>
      <c r="I318" s="9"/>
      <c r="J318" s="9"/>
      <c r="K318" s="9"/>
    </row>
    <row r="319" spans="1:11">
      <c r="A319" s="127"/>
      <c r="C319" s="8"/>
      <c r="E319" s="9"/>
      <c r="F319" s="9"/>
      <c r="G319" s="9"/>
      <c r="H319" s="9"/>
      <c r="I319" s="9"/>
      <c r="J319" s="9"/>
      <c r="K319" s="9"/>
    </row>
    <row r="320" spans="1:11">
      <c r="A320" s="67"/>
      <c r="B320" s="149"/>
      <c r="C320" s="81"/>
      <c r="D320" s="148"/>
      <c r="E320" s="148"/>
      <c r="F320" s="148"/>
      <c r="G320" s="148"/>
      <c r="H320" s="148"/>
      <c r="I320" s="148"/>
      <c r="J320" s="148"/>
      <c r="K320" s="148"/>
    </row>
    <row r="321" spans="1:11">
      <c r="A321" s="161"/>
      <c r="B321" s="149"/>
      <c r="C321" s="81"/>
      <c r="D321" s="148"/>
      <c r="E321" s="148"/>
      <c r="F321" s="148"/>
      <c r="G321" s="9"/>
      <c r="H321" s="49"/>
      <c r="I321" s="9"/>
      <c r="J321" s="9"/>
      <c r="K321" s="9"/>
    </row>
    <row r="322" spans="1:11">
      <c r="A322" s="161"/>
      <c r="B322" s="149"/>
      <c r="C322" s="81"/>
      <c r="D322" s="148"/>
      <c r="E322" s="148"/>
      <c r="F322" s="148"/>
      <c r="G322" s="9"/>
      <c r="H322" s="49"/>
      <c r="I322" s="9"/>
      <c r="J322" s="9"/>
      <c r="K322" s="9"/>
    </row>
    <row r="323" spans="1:11">
      <c r="A323" s="127"/>
      <c r="C323" s="8"/>
      <c r="E323" s="9"/>
      <c r="F323" s="9"/>
      <c r="G323" s="9"/>
      <c r="H323" s="9"/>
      <c r="I323" s="9"/>
      <c r="J323" s="9"/>
      <c r="K323" s="9"/>
    </row>
    <row r="324" spans="1:11">
      <c r="A324" s="180"/>
      <c r="C324" s="8"/>
      <c r="E324" s="9"/>
      <c r="F324" s="9"/>
      <c r="G324" s="9"/>
      <c r="H324" s="9"/>
      <c r="I324" s="9"/>
      <c r="J324" s="9"/>
      <c r="K324" s="9"/>
    </row>
    <row r="325" spans="1:11">
      <c r="A325" s="127"/>
      <c r="C325" s="8"/>
      <c r="E325" s="9"/>
      <c r="F325" s="9"/>
      <c r="G325" s="9"/>
      <c r="H325" s="9"/>
      <c r="I325" s="9"/>
      <c r="J325" s="9"/>
      <c r="K325" s="9"/>
    </row>
    <row r="326" spans="1:11">
      <c r="A326" s="127"/>
      <c r="C326" s="8"/>
      <c r="E326" s="9"/>
      <c r="F326" s="9"/>
      <c r="G326" s="9"/>
      <c r="H326" s="9"/>
      <c r="I326" s="9"/>
      <c r="J326" s="9"/>
      <c r="K326" s="9"/>
    </row>
    <row r="327" spans="1:11">
      <c r="A327" s="138"/>
      <c r="C327" s="8"/>
      <c r="D327" s="48"/>
      <c r="E327" s="9"/>
      <c r="F327" s="9"/>
      <c r="G327" s="9"/>
      <c r="H327" s="9"/>
      <c r="I327" s="9"/>
      <c r="J327" s="9"/>
      <c r="K327" s="9"/>
    </row>
    <row r="328" spans="1:11">
      <c r="A328" s="43"/>
      <c r="C328" s="8"/>
      <c r="D328" s="48"/>
      <c r="E328" s="9"/>
      <c r="F328" s="9"/>
      <c r="G328" s="9"/>
      <c r="H328" s="9"/>
      <c r="I328" s="9"/>
      <c r="J328" s="9"/>
      <c r="K328" s="9"/>
    </row>
    <row r="329" spans="1:11">
      <c r="A329" s="138"/>
      <c r="C329" s="8"/>
      <c r="D329" s="48"/>
      <c r="E329" s="9"/>
      <c r="F329" s="9"/>
      <c r="G329" s="9"/>
      <c r="H329" s="9"/>
      <c r="I329" s="9"/>
      <c r="J329" s="9"/>
      <c r="K329" s="9"/>
    </row>
    <row r="330" spans="1:11">
      <c r="A330" s="127"/>
      <c r="C330" s="8"/>
      <c r="E330" s="9"/>
      <c r="F330" s="9"/>
      <c r="G330" s="9"/>
      <c r="H330" s="9"/>
      <c r="I330" s="9"/>
      <c r="J330" s="9"/>
      <c r="K330" s="9"/>
    </row>
    <row r="331" spans="1:11">
      <c r="A331" s="127"/>
      <c r="C331" s="8"/>
      <c r="D331" s="8"/>
      <c r="E331" s="8"/>
      <c r="F331" s="8"/>
      <c r="G331" s="8"/>
      <c r="H331" s="8"/>
      <c r="I331" s="8"/>
      <c r="J331" s="8"/>
      <c r="K331" s="8"/>
    </row>
    <row r="332" spans="1:11">
      <c r="A332" s="127"/>
      <c r="C332" s="8"/>
      <c r="D332" s="8"/>
      <c r="E332" s="8"/>
      <c r="F332" s="8"/>
      <c r="G332" s="8"/>
      <c r="H332" s="8"/>
      <c r="I332" s="8"/>
      <c r="J332" s="8"/>
      <c r="K332" s="8"/>
    </row>
    <row r="333" spans="1:11">
      <c r="A333" s="127"/>
      <c r="C333" s="8"/>
      <c r="D333" s="8"/>
      <c r="E333" s="8"/>
      <c r="F333" s="8"/>
      <c r="G333" s="8"/>
      <c r="H333" s="8"/>
      <c r="I333" s="8"/>
      <c r="J333" s="8"/>
      <c r="K333" s="8"/>
    </row>
    <row r="337" spans="1:11">
      <c r="B337" s="81"/>
      <c r="C337" s="81"/>
      <c r="D337" s="148"/>
      <c r="E337" s="148"/>
      <c r="F337" s="148"/>
      <c r="G337" s="148"/>
      <c r="H337" s="148"/>
      <c r="I337" s="148"/>
      <c r="J337" s="148"/>
      <c r="K337" s="148"/>
    </row>
    <row r="338" spans="1:11">
      <c r="B338" s="81"/>
      <c r="C338" s="81"/>
      <c r="D338" s="148"/>
      <c r="E338" s="148"/>
      <c r="F338" s="148"/>
      <c r="G338" s="148"/>
      <c r="H338" s="148"/>
      <c r="I338" s="148"/>
      <c r="J338" s="148"/>
      <c r="K338" s="148"/>
    </row>
    <row r="339" spans="1:11">
      <c r="A339" s="81"/>
      <c r="B339" s="81"/>
      <c r="C339" s="81"/>
      <c r="D339" s="148"/>
      <c r="E339" s="148"/>
      <c r="F339" s="148"/>
      <c r="G339" s="9"/>
      <c r="H339" s="49"/>
      <c r="I339" s="9"/>
      <c r="J339" s="9"/>
      <c r="K339" s="9"/>
    </row>
    <row r="340" spans="1:11">
      <c r="A340" s="81"/>
      <c r="B340" s="81"/>
      <c r="C340" s="81"/>
      <c r="D340" s="148"/>
      <c r="E340" s="148"/>
      <c r="F340" s="148"/>
      <c r="G340" s="9"/>
      <c r="H340" s="49"/>
      <c r="I340" s="9"/>
      <c r="J340" s="9"/>
      <c r="K340" s="9"/>
    </row>
    <row r="341" spans="1:11">
      <c r="A341" s="81"/>
      <c r="B341" s="81"/>
      <c r="C341" s="81"/>
      <c r="D341" s="148"/>
      <c r="E341" s="148"/>
      <c r="F341" s="148"/>
      <c r="G341" s="9"/>
      <c r="H341" s="49"/>
      <c r="I341" s="9"/>
      <c r="J341" s="9"/>
      <c r="K341" s="9"/>
    </row>
    <row r="342" spans="1:11">
      <c r="A342" s="127"/>
      <c r="C342" s="8"/>
      <c r="E342" s="9"/>
      <c r="F342" s="9"/>
      <c r="G342" s="9"/>
      <c r="H342" s="9"/>
      <c r="I342" s="9"/>
      <c r="J342" s="9"/>
      <c r="K342" s="9"/>
    </row>
  </sheetData>
  <sortState ref="A2:K343">
    <sortCondition descending="1" ref="D2:D343"/>
  </sortState>
  <conditionalFormatting sqref="AM13:AN13">
    <cfRule type="cellIs" dxfId="957" priority="38" operator="between">
      <formula>0.5</formula>
      <formula>0.99</formula>
    </cfRule>
    <cfRule type="top10" dxfId="956" priority="39" percent="1" bottom="1" rank="10"/>
  </conditionalFormatting>
  <conditionalFormatting sqref="AL20:AN20 AM19:AN19">
    <cfRule type="cellIs" dxfId="955" priority="40" operator="between">
      <formula>0.5</formula>
      <formula>0.99</formula>
    </cfRule>
    <cfRule type="top10" dxfId="954" priority="41" percent="1" bottom="1" rank="10"/>
  </conditionalFormatting>
  <conditionalFormatting sqref="AH2">
    <cfRule type="cellIs" dxfId="953" priority="37" operator="between">
      <formula>0.5</formula>
      <formula>0.99</formula>
    </cfRule>
  </conditionalFormatting>
  <conditionalFormatting sqref="B285:E288 M241:P250 B256:E257 E119:H120 M1:O1 M26:P43 M60:P62 M72:P86 M98:P99 M143:P143 M180:P184 B95:E96 M206:P206 E117 M268:P273 B268:E272 M290:P297 M307:P319 M329:P1048576 B328:E333 B306:E309 B181:E182 C154:E157 C133:E136 M6:P6 B118:E118 M45:P46">
    <cfRule type="top10" dxfId="952" priority="36" percent="1" rank="25"/>
  </conditionalFormatting>
  <conditionalFormatting sqref="AF8:AH8">
    <cfRule type="top10" dxfId="951" priority="35" percent="1" rank="25"/>
  </conditionalFormatting>
  <conditionalFormatting sqref="M2:AC5">
    <cfRule type="top10" dxfId="950" priority="34" percent="1" rank="10"/>
  </conditionalFormatting>
  <conditionalFormatting sqref="AM25:AN25">
    <cfRule type="cellIs" dxfId="949" priority="42" operator="between">
      <formula>0.5</formula>
      <formula>0.99</formula>
    </cfRule>
    <cfRule type="top10" dxfId="948" priority="43" percent="1" bottom="1" rank="10"/>
  </conditionalFormatting>
  <conditionalFormatting sqref="Q1:S1">
    <cfRule type="top10" dxfId="947" priority="33" percent="1" rank="25"/>
  </conditionalFormatting>
  <conditionalFormatting sqref="U1:W1">
    <cfRule type="top10" dxfId="946" priority="32" percent="1" rank="25"/>
  </conditionalFormatting>
  <conditionalFormatting sqref="Y1:AA1">
    <cfRule type="top10" dxfId="945" priority="31" percent="1" rank="25"/>
  </conditionalFormatting>
  <conditionalFormatting sqref="AE1:AG1">
    <cfRule type="top10" dxfId="944" priority="30" percent="1" rank="25"/>
  </conditionalFormatting>
  <conditionalFormatting sqref="AI1:AK1">
    <cfRule type="top10" dxfId="943" priority="29" percent="1" rank="25"/>
  </conditionalFormatting>
  <conditionalFormatting sqref="AM1:AO1">
    <cfRule type="top10" dxfId="942" priority="28" percent="1" rank="25"/>
  </conditionalFormatting>
  <conditionalFormatting sqref="AQ1:AS1">
    <cfRule type="top10" dxfId="941" priority="27" percent="1" rank="25"/>
  </conditionalFormatting>
  <conditionalFormatting sqref="AE3:AT6">
    <cfRule type="top10" dxfId="940" priority="26" percent="1" rank="10"/>
  </conditionalFormatting>
  <conditionalFormatting sqref="AE4:AT4">
    <cfRule type="top10" dxfId="939" priority="25" rank="1"/>
  </conditionalFormatting>
  <conditionalFormatting sqref="AE9:AT12">
    <cfRule type="top10" dxfId="938" priority="24" percent="1" rank="10"/>
  </conditionalFormatting>
  <conditionalFormatting sqref="AE10:AT10">
    <cfRule type="top10" dxfId="937" priority="23" rank="1"/>
  </conditionalFormatting>
  <conditionalFormatting sqref="AE15:AT18">
    <cfRule type="top10" dxfId="936" priority="22" percent="1" rank="10"/>
  </conditionalFormatting>
  <conditionalFormatting sqref="AE16:AT16">
    <cfRule type="top10" dxfId="935" priority="21" rank="1"/>
  </conditionalFormatting>
  <conditionalFormatting sqref="AE21:AT24">
    <cfRule type="top10" dxfId="934" priority="20" percent="1" rank="10"/>
  </conditionalFormatting>
  <conditionalFormatting sqref="AE22:AT22">
    <cfRule type="top10" dxfId="933" priority="19" rank="1"/>
  </conditionalFormatting>
  <conditionalFormatting sqref="J1">
    <cfRule type="top10" dxfId="932" priority="44" percent="1" rank="10"/>
  </conditionalFormatting>
  <conditionalFormatting sqref="M7:AB10">
    <cfRule type="top10" dxfId="931" priority="16" percent="1" rank="10"/>
  </conditionalFormatting>
  <conditionalFormatting sqref="M8:W10 X8:AB8 X9:X10 Z9:AB10">
    <cfRule type="top10" dxfId="930" priority="15" rank="1"/>
  </conditionalFormatting>
  <conditionalFormatting sqref="AE27:AT30">
    <cfRule type="top10" dxfId="929" priority="14" percent="1" rank="10"/>
  </conditionalFormatting>
  <conditionalFormatting sqref="AE28:AO30 AP28:AT28 AP29:AP30 AR29:AT30">
    <cfRule type="top10" dxfId="928" priority="13" rank="1"/>
  </conditionalFormatting>
  <conditionalFormatting sqref="M3:X3 P4:X5">
    <cfRule type="top10" dxfId="927" priority="12" rank="1"/>
  </conditionalFormatting>
  <conditionalFormatting sqref="G291:J305 G319:J327 G343:J1380 G1:J281">
    <cfRule type="cellIs" dxfId="926" priority="17" operator="equal">
      <formula>1</formula>
    </cfRule>
    <cfRule type="cellIs" dxfId="925" priority="18" operator="equal">
      <formula>0</formula>
    </cfRule>
  </conditionalFormatting>
  <conditionalFormatting sqref="AE33:AG33">
    <cfRule type="top10" dxfId="924" priority="11" percent="1" rank="25"/>
  </conditionalFormatting>
  <conditionalFormatting sqref="AE34:AT37">
    <cfRule type="top10" dxfId="923" priority="10" percent="1" rank="10"/>
  </conditionalFormatting>
  <conditionalFormatting sqref="AI33:AK33">
    <cfRule type="top10" dxfId="922" priority="9" percent="1" rank="25"/>
  </conditionalFormatting>
  <conditionalFormatting sqref="AM33:AO33">
    <cfRule type="top10" dxfId="921" priority="8" percent="1" rank="25"/>
  </conditionalFormatting>
  <conditionalFormatting sqref="AQ33:AS33">
    <cfRule type="top10" dxfId="920" priority="7" percent="1" rank="25"/>
  </conditionalFormatting>
  <conditionalFormatting sqref="AE35:AP35 AH36:AP37">
    <cfRule type="top10" dxfId="919" priority="6" rank="1"/>
  </conditionalFormatting>
  <conditionalFormatting sqref="AE39:AT42">
    <cfRule type="top10" dxfId="918" priority="5" percent="1" rank="10"/>
  </conditionalFormatting>
  <conditionalFormatting sqref="AE40:AP40 AH41:AP42">
    <cfRule type="top10" dxfId="917" priority="4" rank="1"/>
  </conditionalFormatting>
  <conditionalFormatting sqref="N15:Q15 N14">
    <cfRule type="cellIs" dxfId="916" priority="2" operator="equal">
      <formula>1</formula>
    </cfRule>
    <cfRule type="cellIs" dxfId="915" priority="3" operator="equal">
      <formula>0</formula>
    </cfRule>
  </conditionalFormatting>
  <conditionalFormatting sqref="Q15">
    <cfRule type="top10" dxfId="914" priority="1" percent="1" rank="10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workbookViewId="0">
      <selection activeCell="A2" sqref="A2:XFD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1" width="9" customWidth="1"/>
  </cols>
  <sheetData>
    <row r="1" spans="1:33" s="116" customFormat="1">
      <c r="A1" s="125" t="str">
        <f>A11</f>
        <v>Duval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Duval</v>
      </c>
      <c r="B2" s="7">
        <f>K13</f>
        <v>2006</v>
      </c>
      <c r="C2" s="8" t="s">
        <v>50</v>
      </c>
      <c r="D2" s="48">
        <f>LOOKUP($B2,$E$13:$Q$13,$E$20:$Q$20)</f>
        <v>0</v>
      </c>
      <c r="E2" s="9" t="e">
        <f>LOOKUP($B2,$E$13:$Q$13,E$21:Q$21)</f>
        <v>#DIV/0!</v>
      </c>
      <c r="F2" s="9" t="e">
        <f>LOOKUP($B2,$E$13:$Q$13,E$22:Q$22)</f>
        <v>#DIV/0!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>
        <f>LOOKUP($B2,$E$13:$Q$13,E$27:Q$27)</f>
        <v>0.20725498515061519</v>
      </c>
      <c r="L2" s="64" t="str">
        <f>A2</f>
        <v>Duval</v>
      </c>
      <c r="M2" s="7">
        <f>N13</f>
        <v>2009</v>
      </c>
      <c r="N2" s="8" t="s">
        <v>50</v>
      </c>
      <c r="O2" s="9">
        <f>LOOKUP($M2,$E$13:$Q$13,$E$20:$Q$20)</f>
        <v>2.4622134697424283</v>
      </c>
      <c r="P2" s="9">
        <f>LOOKUP($M2,$E$13:$Q$13,E$21:Q$21)</f>
        <v>0.14790102863497359</v>
      </c>
      <c r="Q2" s="9">
        <f>LOOKUP($M2,$E$13:$Q$13,E$22:Q$22)</f>
        <v>7.9459318173331836E-2</v>
      </c>
      <c r="R2" s="9">
        <f>LOOKUP($M2,$E$13:$Q$13,E$23:Q$23)</f>
        <v>-1.7394993635977882E-2</v>
      </c>
      <c r="S2" s="9">
        <f>LOOKUP($M2,$E$13:$Q$13,E$24:Q$24)</f>
        <v>0.12367416207042845</v>
      </c>
      <c r="T2" s="9">
        <f>LOOKUP($M2,$E$13:$Q$13,E$25:Q$25)</f>
        <v>0.13322019516334316</v>
      </c>
      <c r="U2" s="9" t="e">
        <f>LOOKUP($M2,$E$13:$Q$13,E$26:Q$26)</f>
        <v>#DIV/0!</v>
      </c>
      <c r="V2" s="9">
        <f>LOOKUP($M2,$E$13:$Q$13,E$27:Q$27)</f>
        <v>5.4509592971131435E-2</v>
      </c>
      <c r="W2" s="64" t="str">
        <f t="shared" ref="W2:W10" si="0">L2</f>
        <v>Duval</v>
      </c>
      <c r="X2" s="7">
        <f>H13</f>
        <v>2003</v>
      </c>
      <c r="Y2" s="8" t="s">
        <v>50</v>
      </c>
      <c r="Z2" s="8">
        <f>LOOKUP($X2,$E$13:$Q$13,$E$20:$Q$20)</f>
        <v>0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 t="str">
        <f t="shared" ref="A3:A10" si="1">A2</f>
        <v>Duval</v>
      </c>
      <c r="B3" s="7">
        <f>K13</f>
        <v>2006</v>
      </c>
      <c r="C3" s="8" t="s">
        <v>51</v>
      </c>
      <c r="D3" s="48">
        <f>LOOKUP($B3,$E$13:$Q$13,$E$37:$Q$37)</f>
        <v>0</v>
      </c>
      <c r="E3" s="9" t="e">
        <f>LOOKUP($B3,$E$13:$Q$13,$E$38:$Q$38)</f>
        <v>#DIV/0!</v>
      </c>
      <c r="F3" s="9" t="e">
        <f>LOOKUP($B3,$E$13:$Q$13,$E$39:$Q$39)</f>
        <v>#DIV/0!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>
        <f>LOOKUP($B3,$E$13:$Q$13,$E$44:$Q$44)</f>
        <v>0</v>
      </c>
      <c r="L3" s="64" t="str">
        <f t="shared" ref="L3:L10" si="2">A3</f>
        <v>Duval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-3.2127890734130041E-2</v>
      </c>
      <c r="S3" s="9">
        <f>LOOKUP($M3,$E$13:$Q$13,$E$41:$Q$41)</f>
        <v>4.5941331677789937E-2</v>
      </c>
      <c r="T3" s="9">
        <f>LOOKUP($M3,$E$13:$Q$13,$E$42:$Q$42)</f>
        <v>0.1144653111904393</v>
      </c>
      <c r="U3" s="9" t="e">
        <f>LOOKUP($M3,$E$13:$Q$13,$E$43:$Q$43)</f>
        <v>#DIV/0!</v>
      </c>
      <c r="V3" s="9">
        <f>LOOKUP($M3,$E$13:$Q$13,$E$44:$Q$44)</f>
        <v>0</v>
      </c>
      <c r="W3" s="64" t="str">
        <f t="shared" si="0"/>
        <v>Duval</v>
      </c>
      <c r="X3" s="7">
        <f>X2</f>
        <v>2003</v>
      </c>
      <c r="Y3" s="8" t="s">
        <v>51</v>
      </c>
      <c r="Z3" s="8">
        <f>LOOKUP($X3,$E$13:$Q$13,$E$37:$Q$37)</f>
        <v>0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 t="str">
        <f t="shared" si="1"/>
        <v>Duval</v>
      </c>
      <c r="B4" s="7">
        <f>K13</f>
        <v>2006</v>
      </c>
      <c r="C4" s="8" t="s">
        <v>30</v>
      </c>
      <c r="D4" s="48">
        <f>LOOKUP($B4,$E$13:$Q$13,$E$52:$Q$52)</f>
        <v>7.8390489931884169</v>
      </c>
      <c r="E4" s="9">
        <f>LOOKUP($B4,$E$13:$Q$13,$E$53:$Q$53)</f>
        <v>0.2644831355402873</v>
      </c>
      <c r="F4" s="9">
        <f>LOOKUP($B4,$E$13:$Q$13,$E$54:$Q$54)</f>
        <v>0.27889509979062216</v>
      </c>
      <c r="G4" s="9">
        <f>LOOKUP($B4,$E$13:$Q$13,$E$55:$Q$55)</f>
        <v>-1.0293827647406783E-2</v>
      </c>
      <c r="H4" s="9">
        <f>LOOKUP($B4,$E$13:$Q$13,$E$56:$Q$56)</f>
        <v>-4.2910668507197713E-2</v>
      </c>
      <c r="I4" s="9">
        <f>LOOKUP($B4,$E$13:$Q$13,$E$57:$Q$57)</f>
        <v>-9.7811082626699623E-3</v>
      </c>
      <c r="J4" s="9">
        <f>LOOKUP($B4,$E$13:$Q$13,$E$58:$Q$58)</f>
        <v>0.11816209820548222</v>
      </c>
      <c r="K4" s="9">
        <f>LOOKUP($B4,$E$13:$Q$13,$E$59:$Q$59)</f>
        <v>0.4066467513069455</v>
      </c>
      <c r="L4" s="64" t="str">
        <f t="shared" si="2"/>
        <v>Duval</v>
      </c>
      <c r="M4" s="7">
        <f>M3</f>
        <v>2009</v>
      </c>
      <c r="N4" s="8" t="s">
        <v>30</v>
      </c>
      <c r="O4" s="9">
        <f>LOOKUP($M4,$E$13:$Q$13,$E$52:$Q$52)</f>
        <v>27.897757974135189</v>
      </c>
      <c r="P4" s="9">
        <f>LOOKUP($M4,$E$13:$Q$13,$E$53:$Q$53)</f>
        <v>1.0783577083053804</v>
      </c>
      <c r="Q4" s="9">
        <f>LOOKUP($M4,$E$13:$Q$13,$E$54:$Q$54)</f>
        <v>1.1185574197146442</v>
      </c>
      <c r="R4" s="9">
        <f>LOOKUP(M4,$E$13:$Q$13,$E$55:$Q$55)</f>
        <v>0.12670390188649763</v>
      </c>
      <c r="S4" s="9">
        <f>LOOKUP(M4,$E$13:$Q$13,$E$56:$Q$56)</f>
        <v>0.19247744404952544</v>
      </c>
      <c r="T4" s="9">
        <f>LOOKUP(M4,$E$13:$Q$13,$E$57:$Q$57)</f>
        <v>7.5538022887942771E-2</v>
      </c>
      <c r="U4" s="9" t="e">
        <f>LOOKUP(M4,$E$13:$Q$13,$E$58:$Q$58)</f>
        <v>#DIV/0!</v>
      </c>
      <c r="V4" s="9">
        <f>LOOKUP(M4,$E$13:$Q$13,$E$59:$Q$59)</f>
        <v>0.72164670254711183</v>
      </c>
      <c r="W4" s="64" t="str">
        <f t="shared" si="0"/>
        <v>Duval</v>
      </c>
      <c r="X4" s="7">
        <f>X3</f>
        <v>2003</v>
      </c>
      <c r="Y4" s="8" t="s">
        <v>30</v>
      </c>
      <c r="Z4" s="8">
        <f>LOOKUP($X4,$E$13:$Q$13,$E$52:$Q$52)</f>
        <v>5.7123815320105109</v>
      </c>
      <c r="AA4" s="8">
        <f>LOOKUP(X4,$E$13:$Q$13,$E$53:$Q$53)</f>
        <v>0.15997018987751929</v>
      </c>
      <c r="AB4" s="8">
        <f>LOOKUP($X4,$E$13:$Q$13,$E$54:$Q$54)</f>
        <v>0.14526983094928478</v>
      </c>
      <c r="AC4" s="8">
        <f>LOOKUP($X4,$E$13:$Q$13,$E$55:$Q$55)</f>
        <v>8.8190977043755739E-2</v>
      </c>
      <c r="AD4" s="8">
        <f>LOOKUP($X4,$E$13:$Q$13,$E$56:$Q$56)</f>
        <v>9.4218099092977264E-2</v>
      </c>
      <c r="AE4" s="8">
        <f>LOOKUP($X4,$E$13:$Q$13,$E$57:$Q$57)</f>
        <v>0.25089372765680856</v>
      </c>
      <c r="AF4" s="8">
        <f>LOOKUP($X4,$E$13:$Q$13,$E$58:$Q$58)</f>
        <v>0.24318255679971637</v>
      </c>
      <c r="AG4" s="8">
        <f>LOOKUP($X4,$E$13:$Q$13,$E$59:$Q$59)</f>
        <v>0.15158561151079136</v>
      </c>
    </row>
    <row r="5" spans="1:33" s="8" customFormat="1">
      <c r="A5" s="43" t="str">
        <f t="shared" si="1"/>
        <v>Duval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</v>
      </c>
      <c r="E5" s="9" t="e">
        <f>LOOKUP($B5,$E$13:$Q$13,E$21:Q$21)</f>
        <v>#DIV/0!</v>
      </c>
      <c r="F5" s="9">
        <f>LOOKUP($B5,$E$13:$Q$13,E$22:Q$22)</f>
        <v>0.20725498515061519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>
        <f>LOOKUP($B5,$E$13:$Q$13,F$27:R$27)</f>
        <v>0.12362241282408426</v>
      </c>
      <c r="L5" s="64" t="str">
        <f t="shared" si="2"/>
        <v>Duval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0.13865721434528763</v>
      </c>
      <c r="S5" s="9">
        <f>LOOKUP($M5,$E$13:$Q$13,E$24:Q$24)</f>
        <v>0.14804003336113417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Duval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 t="str">
        <f t="shared" si="1"/>
        <v>Duval</v>
      </c>
      <c r="B6" s="7">
        <f>B5</f>
        <v>2007</v>
      </c>
      <c r="C6" s="8" t="str">
        <f t="shared" si="3"/>
        <v>dog</v>
      </c>
      <c r="D6" s="48">
        <f>LOOKUP($B6,$E$13:$Q$13,$E$37:$Q$37)</f>
        <v>0</v>
      </c>
      <c r="E6" s="9" t="e">
        <f>LOOKUP($B6,$E$13:$Q$13,$E$38:$Q$38)</f>
        <v>#DIV/0!</v>
      </c>
      <c r="F6" s="9">
        <f>LOOKUP($B6,$E$13:$Q$13,$E$39:$Q$39)</f>
        <v>0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>
        <f>LOOKUP($B6,$E$13:$Q$13,$E$44:$Q$44)</f>
        <v>0</v>
      </c>
      <c r="L6" s="64" t="str">
        <f t="shared" si="2"/>
        <v>Duval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7.5639097744360964E-2</v>
      </c>
      <c r="S6" s="9">
        <f>LOOKUP($M6,$E$13:$Q$13,$E$41:$Q$41)</f>
        <v>0.14203007518796998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Duval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 t="str">
        <f t="shared" si="1"/>
        <v>Duval</v>
      </c>
      <c r="B7" s="7">
        <f>B6</f>
        <v>2007</v>
      </c>
      <c r="C7" s="8" t="str">
        <f t="shared" si="3"/>
        <v>total</v>
      </c>
      <c r="D7" s="48">
        <f>LOOKUP($B7,$E$13:$Q$13,$E$52:$Q$52)</f>
        <v>8.9602354838746994</v>
      </c>
      <c r="E7" s="9">
        <f>LOOKUP($B7,$E$13:$Q$13,$E$53:$Q$53)</f>
        <v>0.29285633248874937</v>
      </c>
      <c r="F7" s="9">
        <f>LOOKUP($B7,$E$13:$Q$13,$E$54:$Q$54)</f>
        <v>0.47661683895015949</v>
      </c>
      <c r="G7" s="9">
        <f>LOOKUP($B7,$E$13:$Q$13,$E$55:$Q$55)</f>
        <v>-3.228450968144906E-2</v>
      </c>
      <c r="H7" s="9">
        <f>LOOKUP($B7,$E$13:$Q$13,$E$56:$Q$56)</f>
        <v>5.0749531542793882E-4</v>
      </c>
      <c r="I7" s="9">
        <f>LOOKUP($B7,$E$13:$Q$13,$E$57:$Q$57)</f>
        <v>0.12714709556527173</v>
      </c>
      <c r="J7" s="9">
        <f>LOOKUP($B7,$E$13:$Q$13,$E$58:$Q$58)</f>
        <v>0.19288725796377271</v>
      </c>
      <c r="K7" s="9">
        <f>LOOKUP($B7,$E$13:$Q$13,$E$59:$Q$59)</f>
        <v>0.65744237618439616</v>
      </c>
      <c r="L7" s="64" t="str">
        <f t="shared" si="2"/>
        <v>Duval</v>
      </c>
      <c r="M7" s="7">
        <f>M6</f>
        <v>2010</v>
      </c>
      <c r="N7" s="8" t="str">
        <f t="shared" si="4"/>
        <v>total</v>
      </c>
      <c r="O7" s="9">
        <f>LOOKUP($M7,$E$13:$Q$13,$E$52:$Q$52)</f>
        <v>27.798251226767778</v>
      </c>
      <c r="P7" s="9">
        <f>LOOKUP($M7,$E$13:$Q$13,$E$53:$Q$53)</f>
        <v>1.162031438935913</v>
      </c>
      <c r="Q7" s="9">
        <f>LOOKUP($M7,$E$13:$Q$13,$E$54:$Q$54)</f>
        <v>0.54178693848096704</v>
      </c>
      <c r="R7" s="9">
        <f>LOOKUP($M7,$E$13:$Q$13,$E$55:$Q$55)</f>
        <v>7.531642738941817E-2</v>
      </c>
      <c r="S7" s="9">
        <f>LOOKUP($M7,$E$13:$Q$13,$E$56:$Q$56)</f>
        <v>-5.8589382351625745E-2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0.54178693848096704</v>
      </c>
      <c r="W7" s="64" t="str">
        <f t="shared" si="0"/>
        <v>Duval</v>
      </c>
      <c r="X7" s="7">
        <f>X6</f>
        <v>2004</v>
      </c>
      <c r="Y7" s="8" t="str">
        <f t="shared" si="5"/>
        <v>total</v>
      </c>
      <c r="Z7" s="8">
        <f>LOOKUP($X7,$E$13:$Q$13,$E$52:$Q$52)</f>
        <v>4.6282208077865192</v>
      </c>
      <c r="AA7" s="8">
        <f>LOOKUP($X7,$E$13:$Q$13,$E$53:$Q$53)</f>
        <v>0.13047165503294408</v>
      </c>
      <c r="AB7" s="8">
        <f>LOOKUP($X7,$E$13:$Q$13,$E$54:$Q$54)</f>
        <v>0.14696588292003643</v>
      </c>
      <c r="AC7" s="8">
        <f>LOOKUP($X7,$E$13:$Q$13,$E$55:$Q$55)</f>
        <v>6.6100706370293884E-3</v>
      </c>
      <c r="AD7" s="8">
        <f>LOOKUP($X7,$E$13:$Q$13,$E$56:$Q$56)</f>
        <v>0.17843950489274832</v>
      </c>
      <c r="AE7" s="8">
        <f>LOOKUP($X7,$E$13:$Q$13,$E$57:$Q$57)</f>
        <v>0.16998250275419607</v>
      </c>
      <c r="AF7" s="8">
        <f>LOOKUP($X7,$E$13:$Q$13,$E$58:$Q$58)</f>
        <v>0.14318579482859181</v>
      </c>
      <c r="AG7" s="8">
        <f>LOOKUP($X7,$E$13:$Q$13,$E$59:$Q$59)</f>
        <v>0.18384397701797156</v>
      </c>
    </row>
    <row r="8" spans="1:33" s="8" customFormat="1">
      <c r="A8" s="43" t="str">
        <f t="shared" si="1"/>
        <v>Duval</v>
      </c>
      <c r="B8" s="7">
        <f>M13</f>
        <v>2008</v>
      </c>
      <c r="C8" s="8" t="str">
        <f t="shared" si="3"/>
        <v>cat</v>
      </c>
      <c r="D8" s="48">
        <f>LOOKUP($B8,$E$13:$Q$13,$E$20:$Q$20)</f>
        <v>3.3913287969055714</v>
      </c>
      <c r="E8" s="9">
        <f>LOOKUP($B8,$E$13:$Q$13,E$21:Q$21)</f>
        <v>0.20725498515061519</v>
      </c>
      <c r="F8" s="9">
        <f>LOOKUP($B8,$E$13:$Q$13,E$22:Q$22)</f>
        <v>0.17732211706975115</v>
      </c>
      <c r="G8" s="9" t="e">
        <f>LOOKUP($B8,$E$13:$Q$13,E$23:Q$23)</f>
        <v>#DIV/0!</v>
      </c>
      <c r="H8" s="9" t="e">
        <f>LOOKUP($B8,$E$13:$Q$13,E$24:Q$24)</f>
        <v>#DIV/0!</v>
      </c>
      <c r="I8" s="9" t="e">
        <f>LOOKUP($B8,$E$13:$Q$13,E$25:Q$25)</f>
        <v>#DIV/0!</v>
      </c>
      <c r="J8" s="9" t="e">
        <f>LOOKUP($B8,$E$13:$Q$13,E$26:Q$26)</f>
        <v>#DIV/0!</v>
      </c>
      <c r="K8" s="9">
        <f>LOOKUP($B8,$E$13:$Q$13,E$27:Q$27)</f>
        <v>0.12362241282408426</v>
      </c>
      <c r="L8" s="64" t="str">
        <f t="shared" si="2"/>
        <v>Duval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1.0893246187363814E-2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Duval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 s="8" customFormat="1">
      <c r="A9" s="43" t="str">
        <f t="shared" si="1"/>
        <v>Duval</v>
      </c>
      <c r="B9" s="7">
        <f>B8</f>
        <v>2008</v>
      </c>
      <c r="C9" s="8" t="str">
        <f t="shared" si="3"/>
        <v>dog</v>
      </c>
      <c r="D9" s="48">
        <f>LOOKUP($B9,$E$13:$Q$13,$E$37:$Q$37)</f>
        <v>0</v>
      </c>
      <c r="E9" s="9">
        <f>LOOKUP($B9,$E$13:$Q$13,$E$38:$Q$38)</f>
        <v>0</v>
      </c>
      <c r="F9" s="9">
        <f>LOOKUP($B9,$E$13:$Q$13,$E$39:$Q$39)</f>
        <v>0</v>
      </c>
      <c r="G9" s="9" t="e">
        <f>LOOKUP($B9,$E$13:$Q$13,$E$40:$Q$40)</f>
        <v>#DIV/0!</v>
      </c>
      <c r="H9" s="9" t="e">
        <f>LOOKUP($B9,$E$13:$Q$13,$E$41:$Q$41)</f>
        <v>#DIV/0!</v>
      </c>
      <c r="I9" s="9" t="e">
        <f>LOOKUP($B9,$E$13:$Q$13,$E$42:$Q$42)</f>
        <v>#DIV/0!</v>
      </c>
      <c r="J9" s="9" t="e">
        <f>LOOKUP($B9,$E$13:$Q$13,$E$43:$Q$43)</f>
        <v>#DIV/0!</v>
      </c>
      <c r="K9" s="9">
        <f>LOOKUP($B9,$E$13:$Q$13,$E$44:$Q$44)</f>
        <v>0</v>
      </c>
      <c r="L9" s="64" t="str">
        <f t="shared" si="2"/>
        <v>Duval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7.1823653814869035E-2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Duval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 s="8" customFormat="1">
      <c r="A10" s="43" t="str">
        <f t="shared" si="1"/>
        <v>Duval</v>
      </c>
      <c r="B10" s="7">
        <f>B9</f>
        <v>2008</v>
      </c>
      <c r="C10" s="8" t="str">
        <f t="shared" si="3"/>
        <v>total</v>
      </c>
      <c r="D10" s="48">
        <f>LOOKUP($B10,$E$13:$Q$13,$E$52:$Q$52)</f>
        <v>19.741675855613398</v>
      </c>
      <c r="E10" s="9">
        <f>LOOKUP($B10,$E$13:$Q$13,$E$53:$Q$53)</f>
        <v>0.6664062805140023</v>
      </c>
      <c r="F10" s="9">
        <f>LOOKUP($B10,$E$13:$Q$13,$E$54:$Q$54)</f>
        <v>0.85845043993161252</v>
      </c>
      <c r="G10" s="9">
        <f>LOOKUP($B10,$E$13:$Q$13,$E$55:$Q$55)</f>
        <v>3.1766441024089598E-2</v>
      </c>
      <c r="H10" s="9">
        <f>LOOKUP($B10,$E$13:$Q$13,$E$56:$Q$56)</f>
        <v>0.15444541088378777</v>
      </c>
      <c r="I10" s="9">
        <f>LOOKUP($B10,$E$13:$Q$13,$E$57:$Q$57)</f>
        <v>0.21812956169874828</v>
      </c>
      <c r="J10" s="9">
        <f>LOOKUP($B10,$E$13:$Q$13,$E$58:$Q$58)</f>
        <v>0.1049048897628862</v>
      </c>
      <c r="K10" s="9">
        <f>LOOKUP($B10,$E$13:$Q$13,$E$59:$Q$59)</f>
        <v>0.94989582878039547</v>
      </c>
      <c r="L10" s="64" t="str">
        <f t="shared" si="2"/>
        <v>Duval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-0.14481257557436522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Duval</v>
      </c>
      <c r="X10" s="7">
        <f>X9</f>
        <v>2005</v>
      </c>
      <c r="Y10" s="8" t="str">
        <f t="shared" si="5"/>
        <v>total</v>
      </c>
      <c r="Z10" s="8">
        <f>LOOKUP($X10,$E$13:$Q$13,$E$52:$Q$52)</f>
        <v>4.8966576146381371</v>
      </c>
      <c r="AA10" s="8">
        <f>LOOKUP($X10,$E$13:$Q$13,$E$53:$Q$53)</f>
        <v>0.16690987970814436</v>
      </c>
      <c r="AB10" s="8">
        <f>LOOKUP($X10,$E$13:$Q$13,$E$54:$Q$54)</f>
        <v>0.21594632241863021</v>
      </c>
      <c r="AC10" s="8">
        <f>LOOKUP($X10,$E$13:$Q$13,$E$55:$Q$55)</f>
        <v>0.17297279665992557</v>
      </c>
      <c r="AD10" s="8">
        <f>LOOKUP($X10,$E$13:$Q$13,$E$56:$Q$56)</f>
        <v>0.16445952116902599</v>
      </c>
      <c r="AE10" s="8">
        <f>LOOKUP($X10,$E$13:$Q$13,$E$57:$Q$57)</f>
        <v>0.13748450649096483</v>
      </c>
      <c r="AF10" s="8">
        <f>LOOKUP($X10,$E$13:$Q$13,$E$58:$Q$58)</f>
        <v>0.16488355404788313</v>
      </c>
      <c r="AG10" s="8">
        <f>LOOKUP($X10,$E$13:$Q$13,$E$59:$Q$59)</f>
        <v>0.24221717002092644</v>
      </c>
    </row>
    <row r="11" spans="1:33">
      <c r="A11" s="3" t="s">
        <v>89</v>
      </c>
    </row>
    <row r="12" spans="1:33">
      <c r="A12" s="3" t="s">
        <v>89</v>
      </c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t="s">
        <v>28</v>
      </c>
      <c r="E14">
        <v>864263</v>
      </c>
      <c r="F14">
        <v>864263</v>
      </c>
      <c r="G14">
        <v>864263</v>
      </c>
      <c r="H14">
        <v>864263</v>
      </c>
      <c r="I14">
        <v>864263</v>
      </c>
      <c r="J14">
        <v>864263</v>
      </c>
      <c r="K14">
        <v>864263</v>
      </c>
      <c r="L14">
        <v>864263</v>
      </c>
      <c r="M14">
        <v>864263</v>
      </c>
      <c r="N14">
        <v>864263</v>
      </c>
      <c r="O14">
        <v>864263</v>
      </c>
      <c r="P14">
        <v>864263</v>
      </c>
    </row>
    <row r="15" spans="1:33">
      <c r="A15" s="3"/>
      <c r="D15" t="s">
        <v>37</v>
      </c>
      <c r="M15">
        <v>14142</v>
      </c>
      <c r="N15">
        <v>14388</v>
      </c>
      <c r="O15">
        <v>12393</v>
      </c>
      <c r="P15">
        <v>12258</v>
      </c>
    </row>
    <row r="16" spans="1:33">
      <c r="A16" s="3"/>
      <c r="D16" t="s">
        <v>38</v>
      </c>
      <c r="M16">
        <v>10166</v>
      </c>
      <c r="N16">
        <v>5466</v>
      </c>
      <c r="O16">
        <v>3901</v>
      </c>
      <c r="P16">
        <v>3447</v>
      </c>
    </row>
    <row r="17" spans="1:23">
      <c r="A17" s="3"/>
      <c r="D17" t="s">
        <v>56</v>
      </c>
      <c r="M17">
        <v>2931</v>
      </c>
      <c r="N17">
        <v>2128</v>
      </c>
    </row>
    <row r="18" spans="1:23">
      <c r="A18" s="43"/>
      <c r="B18" s="7"/>
      <c r="D18" s="33" t="s">
        <v>121</v>
      </c>
      <c r="E18" s="8">
        <f t="shared" ref="E18:Q20" si="6">E15/E$14*1000</f>
        <v>0</v>
      </c>
      <c r="F18" s="8">
        <f t="shared" si="6"/>
        <v>0</v>
      </c>
      <c r="G18" s="8">
        <f t="shared" si="6"/>
        <v>0</v>
      </c>
      <c r="H18" s="8">
        <f t="shared" si="6"/>
        <v>0</v>
      </c>
      <c r="I18" s="8">
        <f t="shared" si="6"/>
        <v>0</v>
      </c>
      <c r="J18" s="8">
        <f t="shared" si="6"/>
        <v>0</v>
      </c>
      <c r="K18" s="8">
        <f t="shared" si="6"/>
        <v>0</v>
      </c>
      <c r="L18" s="64">
        <f t="shared" si="6"/>
        <v>0</v>
      </c>
      <c r="M18" s="7">
        <f t="shared" si="6"/>
        <v>16.363074665929236</v>
      </c>
      <c r="N18" s="8">
        <f t="shared" si="6"/>
        <v>16.647710245608106</v>
      </c>
      <c r="O18" s="8">
        <f t="shared" si="6"/>
        <v>14.339385117724582</v>
      </c>
      <c r="P18" s="8">
        <f t="shared" si="6"/>
        <v>14.183182665461787</v>
      </c>
      <c r="Q18" s="8" t="e">
        <f t="shared" si="6"/>
        <v>#DIV/0!</v>
      </c>
      <c r="W18" s="62"/>
    </row>
    <row r="19" spans="1:23">
      <c r="A19" s="43"/>
      <c r="B19" s="7"/>
      <c r="D19" s="33" t="s">
        <v>43</v>
      </c>
      <c r="E19" s="8">
        <f t="shared" si="6"/>
        <v>0</v>
      </c>
      <c r="F19" s="8">
        <f t="shared" si="6"/>
        <v>0</v>
      </c>
      <c r="G19" s="8">
        <f t="shared" si="6"/>
        <v>0</v>
      </c>
      <c r="H19" s="8">
        <f t="shared" si="6"/>
        <v>0</v>
      </c>
      <c r="I19" s="8">
        <f t="shared" si="6"/>
        <v>0</v>
      </c>
      <c r="J19" s="8">
        <f t="shared" si="6"/>
        <v>0</v>
      </c>
      <c r="K19" s="8">
        <f t="shared" si="6"/>
        <v>0</v>
      </c>
      <c r="L19" s="64">
        <f t="shared" si="6"/>
        <v>0</v>
      </c>
      <c r="M19" s="7">
        <f t="shared" si="6"/>
        <v>11.762623182989438</v>
      </c>
      <c r="N19" s="8">
        <f t="shared" si="6"/>
        <v>6.3244637338402772</v>
      </c>
      <c r="O19" s="8">
        <f t="shared" si="6"/>
        <v>4.5136723427938028</v>
      </c>
      <c r="P19" s="8">
        <f t="shared" si="6"/>
        <v>3.9883692811100322</v>
      </c>
      <c r="Q19" s="8" t="e">
        <f t="shared" si="6"/>
        <v>#DIV/0!</v>
      </c>
      <c r="W19" s="62"/>
    </row>
    <row r="20" spans="1:23">
      <c r="A20" s="43"/>
      <c r="B20" s="7"/>
      <c r="D20" s="33" t="s">
        <v>107</v>
      </c>
      <c r="E20" s="8">
        <f t="shared" si="6"/>
        <v>0</v>
      </c>
      <c r="F20" s="8">
        <f t="shared" si="6"/>
        <v>0</v>
      </c>
      <c r="G20" s="8">
        <f t="shared" si="6"/>
        <v>0</v>
      </c>
      <c r="H20" s="8">
        <f t="shared" si="6"/>
        <v>0</v>
      </c>
      <c r="I20" s="8">
        <f t="shared" si="6"/>
        <v>0</v>
      </c>
      <c r="J20" s="8">
        <f t="shared" si="6"/>
        <v>0</v>
      </c>
      <c r="K20" s="8">
        <f t="shared" si="6"/>
        <v>0</v>
      </c>
      <c r="L20" s="7">
        <f t="shared" si="6"/>
        <v>0</v>
      </c>
      <c r="M20" s="7">
        <f t="shared" si="6"/>
        <v>3.3913287969055714</v>
      </c>
      <c r="N20" s="8">
        <f t="shared" si="6"/>
        <v>2.4622134697424283</v>
      </c>
      <c r="O20" s="8">
        <f t="shared" si="6"/>
        <v>0</v>
      </c>
      <c r="P20" s="8">
        <f t="shared" si="6"/>
        <v>0</v>
      </c>
      <c r="Q20" s="8" t="e">
        <f t="shared" si="6"/>
        <v>#DIV/0!</v>
      </c>
      <c r="W20" s="62"/>
    </row>
    <row r="21" spans="1:23">
      <c r="A21" s="7"/>
      <c r="B21" s="7"/>
      <c r="D21" s="33" t="s">
        <v>203</v>
      </c>
      <c r="E21" s="8" t="e">
        <f>E17/E15</f>
        <v>#DIV/0!</v>
      </c>
      <c r="F21" s="8" t="e">
        <f t="shared" ref="F21:Q21" si="7">F17/F15</f>
        <v>#DIV/0!</v>
      </c>
      <c r="G21" s="8" t="e">
        <f t="shared" si="7"/>
        <v>#DIV/0!</v>
      </c>
      <c r="H21" s="8" t="e">
        <f t="shared" si="7"/>
        <v>#DIV/0!</v>
      </c>
      <c r="I21" s="8" t="e">
        <f t="shared" si="7"/>
        <v>#DIV/0!</v>
      </c>
      <c r="J21" s="8" t="e">
        <f t="shared" si="7"/>
        <v>#DIV/0!</v>
      </c>
      <c r="K21" s="8" t="e">
        <f t="shared" si="7"/>
        <v>#DIV/0!</v>
      </c>
      <c r="L21" s="7" t="e">
        <f t="shared" si="7"/>
        <v>#DIV/0!</v>
      </c>
      <c r="M21" s="7">
        <f t="shared" si="7"/>
        <v>0.20725498515061519</v>
      </c>
      <c r="N21" s="8">
        <f t="shared" si="7"/>
        <v>0.14790102863497359</v>
      </c>
      <c r="O21" s="8">
        <f t="shared" si="7"/>
        <v>0</v>
      </c>
      <c r="P21" s="8">
        <f>P17/P15</f>
        <v>0</v>
      </c>
      <c r="Q21" s="8" t="e">
        <f t="shared" si="7"/>
        <v>#DIV/0!</v>
      </c>
      <c r="W21" s="62"/>
    </row>
    <row r="22" spans="1:23">
      <c r="A22" s="43"/>
      <c r="B22" s="7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 t="e">
        <f t="shared" si="8"/>
        <v>#DIV/0!</v>
      </c>
      <c r="H22" s="130" t="e">
        <f t="shared" si="8"/>
        <v>#DIV/0!</v>
      </c>
      <c r="I22" s="130" t="e">
        <f t="shared" si="8"/>
        <v>#DIV/0!</v>
      </c>
      <c r="J22" s="130" t="e">
        <f t="shared" si="8"/>
        <v>#DIV/0!</v>
      </c>
      <c r="K22" s="130" t="e">
        <f t="shared" si="8"/>
        <v>#DIV/0!</v>
      </c>
      <c r="L22" s="130">
        <f t="shared" si="8"/>
        <v>0.20725498515061519</v>
      </c>
      <c r="M22" s="130">
        <f t="shared" si="8"/>
        <v>0.17732211706975115</v>
      </c>
      <c r="N22" s="130">
        <f t="shared" si="8"/>
        <v>7.9459318173331836E-2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  <c r="W22" s="62"/>
    </row>
    <row r="23" spans="1:23">
      <c r="A23" s="43"/>
      <c r="B23" s="7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 t="e">
        <f t="shared" si="9"/>
        <v>#DIV/0!</v>
      </c>
      <c r="J23" s="130" t="e">
        <f t="shared" si="9"/>
        <v>#DIV/0!</v>
      </c>
      <c r="K23" s="130" t="e">
        <f t="shared" si="9"/>
        <v>#DIV/0!</v>
      </c>
      <c r="L23" s="130" t="e">
        <f>(K18-L18)/K18</f>
        <v>#DIV/0!</v>
      </c>
      <c r="M23" s="130" t="e">
        <f t="shared" si="9"/>
        <v>#DIV/0!</v>
      </c>
      <c r="N23" s="130">
        <f t="shared" si="9"/>
        <v>-1.7394993635977882E-2</v>
      </c>
      <c r="O23" s="130">
        <f t="shared" si="9"/>
        <v>0.13865721434528763</v>
      </c>
      <c r="P23" s="130">
        <f t="shared" si="9"/>
        <v>1.0893246187363814E-2</v>
      </c>
      <c r="Q23" s="130" t="e">
        <f t="shared" si="9"/>
        <v>#DIV/0!</v>
      </c>
      <c r="W23" s="62"/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 t="e">
        <f t="shared" si="10"/>
        <v>#DIV/0!</v>
      </c>
      <c r="J24" s="130" t="e">
        <f t="shared" si="10"/>
        <v>#DIV/0!</v>
      </c>
      <c r="K24" s="130" t="e">
        <f t="shared" si="10"/>
        <v>#DIV/0!</v>
      </c>
      <c r="L24" s="130" t="e">
        <f t="shared" si="10"/>
        <v>#DIV/0!</v>
      </c>
      <c r="M24" s="130" t="e">
        <f t="shared" si="10"/>
        <v>#DIV/0!</v>
      </c>
      <c r="N24" s="130">
        <f t="shared" si="10"/>
        <v>0.12367416207042845</v>
      </c>
      <c r="O24" s="130">
        <f t="shared" si="10"/>
        <v>0.14804003336113417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 t="e">
        <f t="shared" si="11"/>
        <v>#DIV/0!</v>
      </c>
      <c r="J25" s="130" t="e">
        <f t="shared" si="11"/>
        <v>#DIV/0!</v>
      </c>
      <c r="K25" s="130" t="e">
        <f t="shared" si="11"/>
        <v>#DIV/0!</v>
      </c>
      <c r="L25" s="130" t="e">
        <f t="shared" si="11"/>
        <v>#DIV/0!</v>
      </c>
      <c r="M25" s="130" t="e">
        <f t="shared" si="11"/>
        <v>#DIV/0!</v>
      </c>
      <c r="N25" s="130">
        <f t="shared" si="11"/>
        <v>0.13322019516334316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 t="e">
        <f t="shared" si="12"/>
        <v>#DIV/0!</v>
      </c>
      <c r="J26" s="130" t="e">
        <f t="shared" si="12"/>
        <v>#DIV/0!</v>
      </c>
      <c r="K26" s="130" t="e">
        <f t="shared" si="12"/>
        <v>#DIV/0!</v>
      </c>
      <c r="L26" s="130" t="e">
        <f t="shared" si="12"/>
        <v>#DIV/0!</v>
      </c>
      <c r="M26" s="130" t="e">
        <f t="shared" si="12"/>
        <v>#DIV/0!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B27" s="7"/>
      <c r="D27" s="33" t="s">
        <v>213</v>
      </c>
      <c r="E27" s="130" t="e">
        <f>SUM(E17:G17)/SUM(E15:G15)</f>
        <v>#DIV/0!</v>
      </c>
      <c r="F27" s="130" t="e">
        <f t="shared" ref="F27:O27" si="13">SUM(F17:H17)/SUM(F15:H15)</f>
        <v>#DIV/0!</v>
      </c>
      <c r="G27" s="130" t="e">
        <f t="shared" si="13"/>
        <v>#DIV/0!</v>
      </c>
      <c r="H27" s="130" t="e">
        <f t="shared" si="13"/>
        <v>#DIV/0!</v>
      </c>
      <c r="I27" s="130" t="e">
        <f t="shared" si="13"/>
        <v>#DIV/0!</v>
      </c>
      <c r="J27" s="130" t="e">
        <f t="shared" si="13"/>
        <v>#DIV/0!</v>
      </c>
      <c r="K27" s="130">
        <f t="shared" si="13"/>
        <v>0.20725498515061519</v>
      </c>
      <c r="L27" s="130">
        <f t="shared" si="13"/>
        <v>0.17732211706975115</v>
      </c>
      <c r="M27" s="130">
        <f t="shared" si="13"/>
        <v>0.12362241282408426</v>
      </c>
      <c r="N27" s="130">
        <f t="shared" si="13"/>
        <v>5.4509592971131435E-2</v>
      </c>
      <c r="O27" s="130">
        <f t="shared" si="13"/>
        <v>0</v>
      </c>
      <c r="P27" s="130"/>
      <c r="Q27" s="130"/>
      <c r="W27" s="62"/>
    </row>
    <row r="28" spans="1:23">
      <c r="A28" s="3"/>
      <c r="D28" s="3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  <c r="W28" s="62"/>
    </row>
    <row r="29" spans="1:23">
      <c r="A29" s="3"/>
      <c r="D29" s="3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  <c r="W29" s="62"/>
    </row>
    <row r="30" spans="1:23">
      <c r="A30" s="3"/>
      <c r="D30" s="3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  <c r="W30" s="62"/>
    </row>
    <row r="31" spans="1:23" s="7" customFormat="1">
      <c r="A31" s="43"/>
      <c r="D31" s="69" t="s">
        <v>28</v>
      </c>
      <c r="E31" s="7">
        <f>E14</f>
        <v>864263</v>
      </c>
      <c r="F31" s="7">
        <f t="shared" ref="F31:Q31" si="14">F14</f>
        <v>864263</v>
      </c>
      <c r="G31" s="7">
        <f t="shared" si="14"/>
        <v>864263</v>
      </c>
      <c r="H31" s="7">
        <f t="shared" si="14"/>
        <v>864263</v>
      </c>
      <c r="I31" s="7">
        <f t="shared" si="14"/>
        <v>864263</v>
      </c>
      <c r="J31" s="7">
        <f t="shared" si="14"/>
        <v>864263</v>
      </c>
      <c r="K31" s="7">
        <f t="shared" si="14"/>
        <v>864263</v>
      </c>
      <c r="L31" s="64">
        <f t="shared" si="14"/>
        <v>864263</v>
      </c>
      <c r="M31" s="7">
        <f t="shared" si="14"/>
        <v>864263</v>
      </c>
      <c r="N31" s="7">
        <f t="shared" si="14"/>
        <v>864263</v>
      </c>
      <c r="O31" s="7">
        <f t="shared" si="14"/>
        <v>864263</v>
      </c>
      <c r="P31" s="7">
        <f t="shared" si="14"/>
        <v>864263</v>
      </c>
      <c r="Q31" s="7">
        <f t="shared" si="14"/>
        <v>0</v>
      </c>
      <c r="W31" s="64"/>
    </row>
    <row r="32" spans="1:23">
      <c r="A32" s="3"/>
      <c r="D32" t="s">
        <v>40</v>
      </c>
      <c r="M32">
        <v>12886</v>
      </c>
      <c r="N32">
        <v>13300</v>
      </c>
      <c r="O32">
        <v>12294</v>
      </c>
      <c r="P32">
        <v>11411</v>
      </c>
    </row>
    <row r="33" spans="1:23">
      <c r="A33" s="3"/>
      <c r="D33" t="s">
        <v>41</v>
      </c>
      <c r="M33">
        <v>7163</v>
      </c>
      <c r="N33">
        <v>5707</v>
      </c>
      <c r="O33">
        <v>4781</v>
      </c>
      <c r="P33">
        <v>4134</v>
      </c>
    </row>
    <row r="34" spans="1:23">
      <c r="A34" s="3"/>
      <c r="D34" t="s">
        <v>42</v>
      </c>
    </row>
    <row r="35" spans="1:23">
      <c r="A35" s="43"/>
      <c r="B35" s="7"/>
      <c r="D35" s="33" t="s">
        <v>122</v>
      </c>
      <c r="E35" s="8">
        <f t="shared" ref="E35:Q37" si="15">E32/E$14*1000</f>
        <v>0</v>
      </c>
      <c r="F35" s="8">
        <f t="shared" si="15"/>
        <v>0</v>
      </c>
      <c r="G35" s="8">
        <f t="shared" si="15"/>
        <v>0</v>
      </c>
      <c r="H35" s="8">
        <f t="shared" si="15"/>
        <v>0</v>
      </c>
      <c r="I35" s="8">
        <f t="shared" si="15"/>
        <v>0</v>
      </c>
      <c r="J35" s="8">
        <f t="shared" si="15"/>
        <v>0</v>
      </c>
      <c r="K35" s="8">
        <f t="shared" si="15"/>
        <v>0</v>
      </c>
      <c r="L35" s="64">
        <f t="shared" si="15"/>
        <v>0</v>
      </c>
      <c r="M35" s="7">
        <f t="shared" si="15"/>
        <v>14.909813332284271</v>
      </c>
      <c r="N35" s="8">
        <f t="shared" si="15"/>
        <v>15.388834185890175</v>
      </c>
      <c r="O35" s="8">
        <f t="shared" si="15"/>
        <v>14.224836652731865</v>
      </c>
      <c r="P35" s="8">
        <f t="shared" si="15"/>
        <v>13.203156909412991</v>
      </c>
      <c r="Q35" s="8" t="e">
        <f t="shared" si="15"/>
        <v>#DIV/0!</v>
      </c>
      <c r="W35" s="62"/>
    </row>
    <row r="36" spans="1:23">
      <c r="A36" s="43"/>
      <c r="B36" s="7"/>
      <c r="D36" s="33" t="s">
        <v>45</v>
      </c>
      <c r="E36" s="8">
        <f t="shared" si="15"/>
        <v>0</v>
      </c>
      <c r="F36" s="8">
        <f t="shared" si="15"/>
        <v>0</v>
      </c>
      <c r="G36" s="8">
        <f t="shared" si="15"/>
        <v>0</v>
      </c>
      <c r="H36" s="8">
        <f t="shared" si="15"/>
        <v>0</v>
      </c>
      <c r="I36" s="8">
        <f t="shared" si="15"/>
        <v>0</v>
      </c>
      <c r="J36" s="8">
        <f t="shared" si="15"/>
        <v>0</v>
      </c>
      <c r="K36" s="8">
        <f t="shared" si="15"/>
        <v>0</v>
      </c>
      <c r="L36" s="64">
        <f t="shared" si="15"/>
        <v>0</v>
      </c>
      <c r="M36" s="7">
        <f t="shared" si="15"/>
        <v>8.2879864115437076</v>
      </c>
      <c r="N36" s="8">
        <f t="shared" si="15"/>
        <v>6.6033140375094153</v>
      </c>
      <c r="O36" s="8">
        <f t="shared" si="15"/>
        <v>5.5318809205068371</v>
      </c>
      <c r="P36" s="8">
        <f t="shared" si="15"/>
        <v>4.7832662048473669</v>
      </c>
      <c r="Q36" s="8" t="e">
        <f t="shared" si="15"/>
        <v>#DIV/0!</v>
      </c>
      <c r="W36" s="62"/>
    </row>
    <row r="37" spans="1:23">
      <c r="A37" s="43"/>
      <c r="B37" s="7"/>
      <c r="D37" s="33" t="s">
        <v>108</v>
      </c>
      <c r="E37" s="8">
        <f t="shared" si="15"/>
        <v>0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8">
        <f t="shared" si="15"/>
        <v>0</v>
      </c>
      <c r="L37" s="7">
        <f t="shared" si="15"/>
        <v>0</v>
      </c>
      <c r="M37" s="7">
        <f t="shared" si="15"/>
        <v>0</v>
      </c>
      <c r="N37" s="8">
        <f t="shared" si="15"/>
        <v>0</v>
      </c>
      <c r="O37" s="8">
        <f t="shared" si="15"/>
        <v>0</v>
      </c>
      <c r="P37" s="8">
        <f t="shared" si="15"/>
        <v>0</v>
      </c>
      <c r="Q37" s="8" t="e">
        <f t="shared" si="15"/>
        <v>#DIV/0!</v>
      </c>
      <c r="W37" s="62"/>
    </row>
    <row r="38" spans="1:23">
      <c r="A38" s="43"/>
      <c r="B38" s="7"/>
      <c r="D38" s="33" t="s">
        <v>214</v>
      </c>
      <c r="E38" s="8" t="e">
        <f>E34/E32</f>
        <v>#DIV/0!</v>
      </c>
      <c r="F38" s="8" t="e">
        <f t="shared" ref="F38:O38" si="16">F34/F32</f>
        <v>#DIV/0!</v>
      </c>
      <c r="G38" s="8" t="e">
        <f t="shared" si="16"/>
        <v>#DIV/0!</v>
      </c>
      <c r="H38" s="8" t="e">
        <f t="shared" si="16"/>
        <v>#DIV/0!</v>
      </c>
      <c r="I38" s="8" t="e">
        <f t="shared" si="16"/>
        <v>#DIV/0!</v>
      </c>
      <c r="J38" s="8" t="e">
        <f t="shared" si="16"/>
        <v>#DIV/0!</v>
      </c>
      <c r="K38" s="8" t="e">
        <f t="shared" si="16"/>
        <v>#DIV/0!</v>
      </c>
      <c r="L38" s="7" t="e">
        <f t="shared" si="16"/>
        <v>#DIV/0!</v>
      </c>
      <c r="M38" s="7">
        <f t="shared" si="16"/>
        <v>0</v>
      </c>
      <c r="N38" s="8">
        <f t="shared" si="16"/>
        <v>0</v>
      </c>
      <c r="O38" s="8">
        <f t="shared" si="16"/>
        <v>0</v>
      </c>
      <c r="P38" s="8">
        <f>P34/P32</f>
        <v>0</v>
      </c>
      <c r="Q38" s="8" t="e">
        <f t="shared" ref="Q38" si="17">Q34/Q32</f>
        <v>#DIV/0!</v>
      </c>
      <c r="W38" s="62"/>
    </row>
    <row r="39" spans="1:23">
      <c r="A39" s="43"/>
      <c r="B39" s="7"/>
      <c r="D39" s="33" t="s">
        <v>215</v>
      </c>
      <c r="E39" s="130" t="e">
        <f>SUM(E34:F34)/SUM(E32:F32)</f>
        <v>#DIV/0!</v>
      </c>
      <c r="F39" s="130" t="e">
        <f t="shared" ref="F39:Q39" si="18">SUM(F34:G34)/SUM(F32:G32)</f>
        <v>#DIV/0!</v>
      </c>
      <c r="G39" s="130" t="e">
        <f t="shared" si="18"/>
        <v>#DIV/0!</v>
      </c>
      <c r="H39" s="130" t="e">
        <f t="shared" si="18"/>
        <v>#DIV/0!</v>
      </c>
      <c r="I39" s="130" t="e">
        <f t="shared" si="18"/>
        <v>#DIV/0!</v>
      </c>
      <c r="J39" s="130" t="e">
        <f t="shared" si="18"/>
        <v>#DIV/0!</v>
      </c>
      <c r="K39" s="130" t="e">
        <f t="shared" si="18"/>
        <v>#DIV/0!</v>
      </c>
      <c r="L39" s="130">
        <f t="shared" si="18"/>
        <v>0</v>
      </c>
      <c r="M39" s="130">
        <f t="shared" si="18"/>
        <v>0</v>
      </c>
      <c r="N39" s="130">
        <f t="shared" si="18"/>
        <v>0</v>
      </c>
      <c r="O39" s="130">
        <f t="shared" si="18"/>
        <v>0</v>
      </c>
      <c r="P39" s="130">
        <f t="shared" si="18"/>
        <v>0</v>
      </c>
      <c r="Q39" s="130" t="e">
        <f t="shared" si="18"/>
        <v>#DIV/0!</v>
      </c>
      <c r="W39" s="62"/>
    </row>
    <row r="40" spans="1:23">
      <c r="A40" s="43"/>
      <c r="B40" s="7"/>
      <c r="D40" s="49" t="s">
        <v>208</v>
      </c>
      <c r="E40" s="130"/>
      <c r="F40" s="130" t="e">
        <f>(E35-F35)/E35</f>
        <v>#DIV/0!</v>
      </c>
      <c r="G40" s="130" t="e">
        <f t="shared" ref="G40:K40" si="19">(F35-G35)/F35</f>
        <v>#DIV/0!</v>
      </c>
      <c r="H40" s="130" t="e">
        <f t="shared" si="19"/>
        <v>#DIV/0!</v>
      </c>
      <c r="I40" s="130" t="e">
        <f t="shared" si="19"/>
        <v>#DIV/0!</v>
      </c>
      <c r="J40" s="130" t="e">
        <f t="shared" si="19"/>
        <v>#DIV/0!</v>
      </c>
      <c r="K40" s="130" t="e">
        <f t="shared" si="19"/>
        <v>#DIV/0!</v>
      </c>
      <c r="L40" s="130" t="e">
        <f>(K35-L35)/K35</f>
        <v>#DIV/0!</v>
      </c>
      <c r="M40" s="130" t="e">
        <f t="shared" ref="M40:Q40" si="20">(L35-M35)/L35</f>
        <v>#DIV/0!</v>
      </c>
      <c r="N40" s="130">
        <f t="shared" si="20"/>
        <v>-3.2127890734130041E-2</v>
      </c>
      <c r="O40" s="130">
        <f t="shared" si="20"/>
        <v>7.5639097744360964E-2</v>
      </c>
      <c r="P40" s="130">
        <f t="shared" si="20"/>
        <v>7.1823653814869035E-2</v>
      </c>
      <c r="Q40" s="130" t="e">
        <f t="shared" si="20"/>
        <v>#DIV/0!</v>
      </c>
      <c r="W40" s="62"/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1">(F35-H35)/F35</f>
        <v>#DIV/0!</v>
      </c>
      <c r="H41" s="130" t="e">
        <f t="shared" si="21"/>
        <v>#DIV/0!</v>
      </c>
      <c r="I41" s="130" t="e">
        <f t="shared" si="21"/>
        <v>#DIV/0!</v>
      </c>
      <c r="J41" s="130" t="e">
        <f t="shared" si="21"/>
        <v>#DIV/0!</v>
      </c>
      <c r="K41" s="130" t="e">
        <f t="shared" si="21"/>
        <v>#DIV/0!</v>
      </c>
      <c r="L41" s="130" t="e">
        <f t="shared" si="21"/>
        <v>#DIV/0!</v>
      </c>
      <c r="M41" s="130" t="e">
        <f t="shared" si="21"/>
        <v>#DIV/0!</v>
      </c>
      <c r="N41" s="130">
        <f t="shared" si="21"/>
        <v>4.5941331677789937E-2</v>
      </c>
      <c r="O41" s="130">
        <f t="shared" si="21"/>
        <v>0.14203007518796998</v>
      </c>
      <c r="P41" s="130" t="e">
        <f t="shared" si="21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2">(F35-I35)/F35</f>
        <v>#DIV/0!</v>
      </c>
      <c r="H42" s="130" t="e">
        <f t="shared" si="22"/>
        <v>#DIV/0!</v>
      </c>
      <c r="I42" s="130" t="e">
        <f t="shared" si="22"/>
        <v>#DIV/0!</v>
      </c>
      <c r="J42" s="130" t="e">
        <f t="shared" si="22"/>
        <v>#DIV/0!</v>
      </c>
      <c r="K42" s="130" t="e">
        <f t="shared" si="22"/>
        <v>#DIV/0!</v>
      </c>
      <c r="L42" s="130" t="e">
        <f t="shared" si="22"/>
        <v>#DIV/0!</v>
      </c>
      <c r="M42" s="130" t="e">
        <f t="shared" si="22"/>
        <v>#DIV/0!</v>
      </c>
      <c r="N42" s="130">
        <f t="shared" si="22"/>
        <v>0.1144653111904393</v>
      </c>
      <c r="O42" s="130" t="e">
        <f t="shared" si="22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3">(F35-J35)/F35</f>
        <v>#DIV/0!</v>
      </c>
      <c r="H43" s="130" t="e">
        <f t="shared" si="23"/>
        <v>#DIV/0!</v>
      </c>
      <c r="I43" s="130" t="e">
        <f t="shared" si="23"/>
        <v>#DIV/0!</v>
      </c>
      <c r="J43" s="130" t="e">
        <f t="shared" si="23"/>
        <v>#DIV/0!</v>
      </c>
      <c r="K43" s="130" t="e">
        <f t="shared" si="23"/>
        <v>#DIV/0!</v>
      </c>
      <c r="L43" s="130" t="e">
        <f t="shared" si="23"/>
        <v>#DIV/0!</v>
      </c>
      <c r="M43" s="130" t="e">
        <f t="shared" si="23"/>
        <v>#DIV/0!</v>
      </c>
      <c r="N43" s="130" t="e">
        <f t="shared" si="23"/>
        <v>#DIV/0!</v>
      </c>
      <c r="O43" s="130"/>
      <c r="P43" s="130"/>
      <c r="Q43" s="130"/>
      <c r="W43" s="63"/>
    </row>
    <row r="44" spans="1:23">
      <c r="A44" s="43"/>
      <c r="B44" s="7"/>
      <c r="D44" s="33" t="s">
        <v>219</v>
      </c>
      <c r="E44" s="130" t="e">
        <f>SUM(E34:G34)/SUM(E32:G32)</f>
        <v>#DIV/0!</v>
      </c>
      <c r="F44" s="130" t="e">
        <f t="shared" ref="F44:O44" si="24">SUM(F34:H34)/SUM(F32:H32)</f>
        <v>#DIV/0!</v>
      </c>
      <c r="G44" s="130" t="e">
        <f t="shared" si="24"/>
        <v>#DIV/0!</v>
      </c>
      <c r="H44" s="130" t="e">
        <f t="shared" si="24"/>
        <v>#DIV/0!</v>
      </c>
      <c r="I44" s="130" t="e">
        <f t="shared" si="24"/>
        <v>#DIV/0!</v>
      </c>
      <c r="J44" s="130" t="e">
        <f t="shared" si="24"/>
        <v>#DIV/0!</v>
      </c>
      <c r="K44" s="130">
        <f t="shared" si="24"/>
        <v>0</v>
      </c>
      <c r="L44" s="130">
        <f t="shared" si="24"/>
        <v>0</v>
      </c>
      <c r="M44" s="130">
        <f t="shared" si="24"/>
        <v>0</v>
      </c>
      <c r="N44" s="130">
        <f t="shared" si="24"/>
        <v>0</v>
      </c>
      <c r="O44" s="130">
        <f t="shared" si="24"/>
        <v>0</v>
      </c>
      <c r="P44" s="130"/>
      <c r="Q44" s="130"/>
      <c r="W44" s="62"/>
    </row>
    <row r="45" spans="1:23">
      <c r="A45" s="43"/>
      <c r="B45" s="7"/>
      <c r="D45" s="33"/>
      <c r="E45" s="8"/>
      <c r="F45" s="8"/>
      <c r="G45" s="8"/>
      <c r="H45" s="8"/>
      <c r="I45" s="8"/>
      <c r="J45" s="8"/>
      <c r="K45" s="8"/>
      <c r="L45" s="64"/>
      <c r="M45" s="7"/>
      <c r="N45" s="8"/>
      <c r="O45" s="8"/>
      <c r="P45" s="8"/>
      <c r="Q45" s="8"/>
      <c r="W45" s="62"/>
    </row>
    <row r="46" spans="1:23" s="7" customFormat="1">
      <c r="A46" s="43"/>
      <c r="D46" s="69" t="s">
        <v>28</v>
      </c>
      <c r="E46" s="7">
        <f>E31</f>
        <v>864263</v>
      </c>
      <c r="F46" s="7">
        <f t="shared" ref="F46:Q46" si="25">F31</f>
        <v>864263</v>
      </c>
      <c r="G46" s="7">
        <f t="shared" si="25"/>
        <v>864263</v>
      </c>
      <c r="H46" s="7">
        <f t="shared" si="25"/>
        <v>864263</v>
      </c>
      <c r="I46" s="7">
        <f t="shared" si="25"/>
        <v>864263</v>
      </c>
      <c r="J46" s="7">
        <f t="shared" si="25"/>
        <v>864263</v>
      </c>
      <c r="K46" s="7">
        <f t="shared" si="25"/>
        <v>864263</v>
      </c>
      <c r="L46" s="64">
        <f t="shared" si="25"/>
        <v>864263</v>
      </c>
      <c r="M46" s="7">
        <f t="shared" si="25"/>
        <v>864263</v>
      </c>
      <c r="N46" s="7">
        <f t="shared" si="25"/>
        <v>864263</v>
      </c>
      <c r="O46" s="7">
        <f t="shared" si="25"/>
        <v>864263</v>
      </c>
      <c r="P46" s="7">
        <f t="shared" si="25"/>
        <v>864263</v>
      </c>
      <c r="Q46" s="7">
        <f t="shared" si="25"/>
        <v>0</v>
      </c>
      <c r="W46" s="64"/>
    </row>
    <row r="47" spans="1:23" s="7" customFormat="1">
      <c r="A47" s="43"/>
      <c r="D47" s="69" t="s">
        <v>32</v>
      </c>
      <c r="E47" s="7">
        <f t="shared" ref="E47:Q49" si="26">E32+E15</f>
        <v>0</v>
      </c>
      <c r="F47" s="7">
        <f t="shared" si="26"/>
        <v>0</v>
      </c>
      <c r="G47" s="187">
        <v>33847</v>
      </c>
      <c r="H47" s="187">
        <v>30862</v>
      </c>
      <c r="I47" s="187">
        <v>30658</v>
      </c>
      <c r="J47" s="187">
        <v>25355</v>
      </c>
      <c r="K47" s="187">
        <v>25616</v>
      </c>
      <c r="L47" s="187">
        <v>26443</v>
      </c>
      <c r="M47" s="187">
        <v>25603</v>
      </c>
      <c r="N47" s="187">
        <v>22359</v>
      </c>
      <c r="O47" s="187">
        <v>20675</v>
      </c>
      <c r="P47" s="7">
        <f t="shared" si="26"/>
        <v>23669</v>
      </c>
      <c r="Q47" s="7">
        <f t="shared" si="26"/>
        <v>0</v>
      </c>
      <c r="W47" s="64"/>
    </row>
    <row r="48" spans="1:23" s="7" customFormat="1">
      <c r="A48" s="43"/>
      <c r="D48" s="69" t="s">
        <v>33</v>
      </c>
      <c r="E48" s="7">
        <f t="shared" si="26"/>
        <v>0</v>
      </c>
      <c r="F48" s="7">
        <f t="shared" si="26"/>
        <v>0</v>
      </c>
      <c r="G48" s="187">
        <v>23104</v>
      </c>
      <c r="H48" s="187">
        <v>21004</v>
      </c>
      <c r="I48" s="187">
        <v>21886</v>
      </c>
      <c r="J48" s="187">
        <v>18690</v>
      </c>
      <c r="K48" s="187">
        <v>19242</v>
      </c>
      <c r="L48" s="187">
        <v>17430</v>
      </c>
      <c r="M48" s="187">
        <v>12744</v>
      </c>
      <c r="N48" s="187">
        <v>9500</v>
      </c>
      <c r="O48" s="187">
        <v>7912</v>
      </c>
      <c r="P48" s="7">
        <f t="shared" si="26"/>
        <v>7581</v>
      </c>
      <c r="Q48" s="7">
        <f t="shared" si="26"/>
        <v>0</v>
      </c>
      <c r="W48" s="64"/>
    </row>
    <row r="49" spans="1:23" s="7" customFormat="1">
      <c r="A49" s="43"/>
      <c r="D49" s="69" t="s">
        <v>34</v>
      </c>
      <c r="E49" s="7">
        <f t="shared" si="26"/>
        <v>0</v>
      </c>
      <c r="F49" s="7">
        <f t="shared" si="26"/>
        <v>0</v>
      </c>
      <c r="G49" s="187">
        <v>2910</v>
      </c>
      <c r="H49" s="187">
        <v>4937</v>
      </c>
      <c r="I49" s="187">
        <v>4000</v>
      </c>
      <c r="J49" s="187">
        <v>4232</v>
      </c>
      <c r="K49" s="187">
        <v>6775</v>
      </c>
      <c r="L49" s="187">
        <v>7744</v>
      </c>
      <c r="M49" s="187">
        <v>17062</v>
      </c>
      <c r="N49" s="187">
        <v>24111</v>
      </c>
      <c r="O49" s="187">
        <v>24025</v>
      </c>
      <c r="P49" s="7">
        <f t="shared" si="26"/>
        <v>0</v>
      </c>
      <c r="Q49" s="7">
        <f t="shared" si="26"/>
        <v>0</v>
      </c>
      <c r="W49" s="64"/>
    </row>
    <row r="50" spans="1:23" s="7" customFormat="1">
      <c r="A50" s="43"/>
      <c r="D50" s="69" t="s">
        <v>123</v>
      </c>
      <c r="E50" s="8">
        <f t="shared" ref="E50:Q52" si="27">E47/E$14*1000</f>
        <v>0</v>
      </c>
      <c r="F50" s="8">
        <f t="shared" si="27"/>
        <v>0</v>
      </c>
      <c r="G50" s="8">
        <f t="shared" si="27"/>
        <v>39.162847420287576</v>
      </c>
      <c r="H50" s="8">
        <f t="shared" si="27"/>
        <v>35.709037642476886</v>
      </c>
      <c r="I50" s="8">
        <f t="shared" si="27"/>
        <v>35.472998381279773</v>
      </c>
      <c r="J50" s="8">
        <f t="shared" si="27"/>
        <v>29.337134645356798</v>
      </c>
      <c r="K50" s="8">
        <f t="shared" si="27"/>
        <v>29.639126053064867</v>
      </c>
      <c r="L50" s="64">
        <f t="shared" si="27"/>
        <v>30.596010705074729</v>
      </c>
      <c r="M50" s="7">
        <f t="shared" si="27"/>
        <v>29.624084335439559</v>
      </c>
      <c r="N50" s="8">
        <f t="shared" si="27"/>
        <v>25.870597260324693</v>
      </c>
      <c r="O50" s="8">
        <f t="shared" si="27"/>
        <v>23.922116300246568</v>
      </c>
      <c r="P50" s="8">
        <f t="shared" si="27"/>
        <v>27.386339574874778</v>
      </c>
      <c r="Q50" s="8" t="e">
        <f t="shared" si="27"/>
        <v>#DIV/0!</v>
      </c>
      <c r="W50" s="64"/>
    </row>
    <row r="51" spans="1:23" s="7" customFormat="1">
      <c r="A51" s="43"/>
      <c r="D51" s="69" t="s">
        <v>47</v>
      </c>
      <c r="E51" s="8">
        <f t="shared" si="27"/>
        <v>0</v>
      </c>
      <c r="F51" s="8">
        <f t="shared" si="27"/>
        <v>0</v>
      </c>
      <c r="G51" s="8">
        <f t="shared" si="27"/>
        <v>26.732603385774933</v>
      </c>
      <c r="H51" s="8">
        <f t="shared" si="27"/>
        <v>24.302787461687011</v>
      </c>
      <c r="I51" s="8">
        <f t="shared" si="27"/>
        <v>25.323310149803937</v>
      </c>
      <c r="J51" s="8">
        <f t="shared" si="27"/>
        <v>21.625361724382508</v>
      </c>
      <c r="K51" s="8">
        <f t="shared" si="27"/>
        <v>22.264056195857048</v>
      </c>
      <c r="L51" s="64">
        <f t="shared" si="27"/>
        <v>20.167472169929756</v>
      </c>
      <c r="M51" s="7">
        <f t="shared" si="27"/>
        <v>14.745511493607848</v>
      </c>
      <c r="N51" s="8">
        <f t="shared" si="27"/>
        <v>10.992024418492981</v>
      </c>
      <c r="O51" s="8">
        <f t="shared" si="27"/>
        <v>9.1546207578017338</v>
      </c>
      <c r="P51" s="8">
        <f t="shared" si="27"/>
        <v>8.7716354859573986</v>
      </c>
      <c r="Q51" s="8" t="e">
        <f t="shared" si="27"/>
        <v>#DIV/0!</v>
      </c>
      <c r="W51" s="64"/>
    </row>
    <row r="52" spans="1:23" s="8" customFormat="1">
      <c r="A52" s="43"/>
      <c r="B52" s="7"/>
      <c r="D52" s="48" t="s">
        <v>48</v>
      </c>
      <c r="E52" s="8">
        <f t="shared" si="27"/>
        <v>0</v>
      </c>
      <c r="F52" s="8">
        <f t="shared" si="27"/>
        <v>0</v>
      </c>
      <c r="G52" s="8">
        <f t="shared" si="27"/>
        <v>3.3670306376646923</v>
      </c>
      <c r="H52" s="8">
        <f t="shared" si="27"/>
        <v>5.7123815320105109</v>
      </c>
      <c r="I52" s="8">
        <f t="shared" si="27"/>
        <v>4.6282208077865192</v>
      </c>
      <c r="J52" s="8">
        <f t="shared" si="27"/>
        <v>4.8966576146381371</v>
      </c>
      <c r="K52" s="8">
        <f t="shared" si="27"/>
        <v>7.8390489931884169</v>
      </c>
      <c r="L52" s="7">
        <f t="shared" si="27"/>
        <v>8.9602354838746994</v>
      </c>
      <c r="M52" s="7">
        <f t="shared" si="27"/>
        <v>19.741675855613398</v>
      </c>
      <c r="N52" s="8">
        <f t="shared" si="27"/>
        <v>27.897757974135189</v>
      </c>
      <c r="O52" s="8">
        <f t="shared" si="27"/>
        <v>27.798251226767778</v>
      </c>
      <c r="P52" s="8">
        <f t="shared" si="27"/>
        <v>0</v>
      </c>
      <c r="Q52" s="8" t="e">
        <f t="shared" si="27"/>
        <v>#DIV/0!</v>
      </c>
      <c r="W52" s="65"/>
    </row>
    <row r="53" spans="1:23" s="8" customFormat="1">
      <c r="A53" s="7"/>
      <c r="B53" s="7"/>
      <c r="D53" s="33" t="s">
        <v>220</v>
      </c>
      <c r="E53" s="8" t="e">
        <f>E49/E47</f>
        <v>#DIV/0!</v>
      </c>
      <c r="F53" s="8" t="e">
        <f t="shared" ref="F53:O53" si="28">F49/F47</f>
        <v>#DIV/0!</v>
      </c>
      <c r="G53" s="8">
        <f t="shared" si="28"/>
        <v>8.5975123349188998E-2</v>
      </c>
      <c r="H53" s="8">
        <f t="shared" si="28"/>
        <v>0.15997018987751929</v>
      </c>
      <c r="I53" s="8">
        <f t="shared" si="28"/>
        <v>0.13047165503294408</v>
      </c>
      <c r="J53" s="8">
        <f t="shared" si="28"/>
        <v>0.16690987970814436</v>
      </c>
      <c r="K53" s="8">
        <f t="shared" si="28"/>
        <v>0.2644831355402873</v>
      </c>
      <c r="L53" s="7">
        <f t="shared" si="28"/>
        <v>0.29285633248874937</v>
      </c>
      <c r="M53" s="7">
        <f t="shared" si="28"/>
        <v>0.6664062805140023</v>
      </c>
      <c r="N53" s="8">
        <f t="shared" si="28"/>
        <v>1.0783577083053804</v>
      </c>
      <c r="O53" s="8">
        <f t="shared" si="28"/>
        <v>1.162031438935913</v>
      </c>
      <c r="P53" s="8">
        <f>P49/P47</f>
        <v>0</v>
      </c>
      <c r="Q53" s="8" t="e">
        <f t="shared" ref="Q53" si="29">Q49/Q47</f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>
        <f t="shared" ref="F54:Q54" si="30">SUM(F49:G49)/SUM(F47:G47)</f>
        <v>8.5975123349188998E-2</v>
      </c>
      <c r="G54" s="130">
        <f t="shared" si="30"/>
        <v>0.12126597536664142</v>
      </c>
      <c r="H54" s="130">
        <f t="shared" si="30"/>
        <v>0.14526983094928478</v>
      </c>
      <c r="I54" s="130">
        <f t="shared" si="30"/>
        <v>0.14696588292003643</v>
      </c>
      <c r="J54" s="130">
        <f t="shared" si="30"/>
        <v>0.21594632241863021</v>
      </c>
      <c r="K54" s="130">
        <f t="shared" si="30"/>
        <v>0.27889509979062216</v>
      </c>
      <c r="L54" s="130">
        <f t="shared" si="30"/>
        <v>0.47661683895015949</v>
      </c>
      <c r="M54" s="130">
        <f t="shared" si="30"/>
        <v>0.85845043993161252</v>
      </c>
      <c r="N54" s="130">
        <f t="shared" si="30"/>
        <v>1.1185574197146442</v>
      </c>
      <c r="O54" s="130">
        <f t="shared" si="30"/>
        <v>0.54178693848096704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>
        <f t="shared" si="31"/>
        <v>8.8190977043755739E-2</v>
      </c>
      <c r="I55" s="130">
        <f t="shared" si="31"/>
        <v>6.6100706370293884E-3</v>
      </c>
      <c r="J55" s="130">
        <f t="shared" si="31"/>
        <v>0.17297279665992557</v>
      </c>
      <c r="K55" s="130">
        <f t="shared" si="31"/>
        <v>-1.0293827647406783E-2</v>
      </c>
      <c r="L55" s="130">
        <f>(K50-L50)/K50</f>
        <v>-3.228450968144906E-2</v>
      </c>
      <c r="M55" s="130">
        <f t="shared" ref="M55:Q55" si="32">(L50-M50)/L50</f>
        <v>3.1766441024089598E-2</v>
      </c>
      <c r="N55" s="130">
        <f t="shared" si="32"/>
        <v>0.12670390188649763</v>
      </c>
      <c r="O55" s="130">
        <f t="shared" si="32"/>
        <v>7.531642738941817E-2</v>
      </c>
      <c r="P55" s="130">
        <f t="shared" si="32"/>
        <v>-0.14481257557436522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>
        <f t="shared" si="33"/>
        <v>9.4218099092977264E-2</v>
      </c>
      <c r="I56" s="130">
        <f t="shared" si="33"/>
        <v>0.17843950489274832</v>
      </c>
      <c r="J56" s="130">
        <f t="shared" si="33"/>
        <v>0.16445952116902599</v>
      </c>
      <c r="K56" s="130">
        <f t="shared" si="33"/>
        <v>-4.2910668507197713E-2</v>
      </c>
      <c r="L56" s="130">
        <f t="shared" si="33"/>
        <v>5.0749531542793882E-4</v>
      </c>
      <c r="M56" s="130">
        <f t="shared" si="33"/>
        <v>0.15444541088378777</v>
      </c>
      <c r="N56" s="130">
        <f t="shared" si="33"/>
        <v>0.19247744404952544</v>
      </c>
      <c r="O56" s="130">
        <f t="shared" si="33"/>
        <v>-5.8589382351625745E-2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>
        <f t="shared" si="34"/>
        <v>0.25089372765680856</v>
      </c>
      <c r="I57" s="130">
        <f t="shared" si="34"/>
        <v>0.16998250275419607</v>
      </c>
      <c r="J57" s="130">
        <f t="shared" si="34"/>
        <v>0.13748450649096483</v>
      </c>
      <c r="K57" s="130">
        <f t="shared" si="34"/>
        <v>-9.7811082626699623E-3</v>
      </c>
      <c r="L57" s="130">
        <f t="shared" si="34"/>
        <v>0.12714709556527173</v>
      </c>
      <c r="M57" s="130">
        <f t="shared" si="34"/>
        <v>0.21812956169874828</v>
      </c>
      <c r="N57" s="130">
        <f t="shared" si="34"/>
        <v>7.5538022887942771E-2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>
        <f t="shared" si="35"/>
        <v>0.24318255679971637</v>
      </c>
      <c r="I58" s="130">
        <f t="shared" si="35"/>
        <v>0.14318579482859181</v>
      </c>
      <c r="J58" s="130">
        <f t="shared" si="35"/>
        <v>0.16488355404788313</v>
      </c>
      <c r="K58" s="130">
        <f t="shared" si="35"/>
        <v>0.11816209820548222</v>
      </c>
      <c r="L58" s="130">
        <f t="shared" si="35"/>
        <v>0.19288725796377271</v>
      </c>
      <c r="M58" s="130">
        <f t="shared" si="35"/>
        <v>0.1049048897628862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B59" s="7"/>
      <c r="D59" s="33" t="s">
        <v>226</v>
      </c>
      <c r="E59" s="130">
        <f>SUM(E49:G49)/SUM(E47:G47)</f>
        <v>8.5975123349188998E-2</v>
      </c>
      <c r="F59" s="130">
        <f t="shared" ref="F59:O59" si="36">SUM(F49:H49)/SUM(F47:H47)</f>
        <v>0.12126597536664142</v>
      </c>
      <c r="G59" s="130">
        <f t="shared" si="36"/>
        <v>0.1242253609739218</v>
      </c>
      <c r="H59" s="130">
        <f t="shared" si="36"/>
        <v>0.15158561151079136</v>
      </c>
      <c r="I59" s="130">
        <f t="shared" si="36"/>
        <v>0.18384397701797156</v>
      </c>
      <c r="J59" s="130">
        <f t="shared" si="36"/>
        <v>0.24221717002092644</v>
      </c>
      <c r="K59" s="130">
        <f t="shared" si="36"/>
        <v>0.4066467513069455</v>
      </c>
      <c r="L59" s="130">
        <f t="shared" si="36"/>
        <v>0.65744237618439616</v>
      </c>
      <c r="M59" s="130">
        <f t="shared" si="36"/>
        <v>0.94989582878039547</v>
      </c>
      <c r="N59" s="130">
        <f t="shared" si="36"/>
        <v>0.72164670254711183</v>
      </c>
      <c r="O59" s="130">
        <f t="shared" si="36"/>
        <v>0.54178693848096704</v>
      </c>
      <c r="P59" s="130"/>
      <c r="Q59" s="130"/>
      <c r="W59" s="62"/>
    </row>
    <row r="60" spans="1:23">
      <c r="D60" s="33"/>
      <c r="L60" s="62"/>
      <c r="W60" s="62"/>
    </row>
    <row r="61" spans="1:23">
      <c r="A61" t="s">
        <v>136</v>
      </c>
      <c r="D61" s="33"/>
      <c r="L61" s="62"/>
      <c r="W61" s="62"/>
    </row>
    <row r="62" spans="1:23">
      <c r="A62" t="s">
        <v>117</v>
      </c>
      <c r="D62" s="33"/>
      <c r="L62" s="62"/>
      <c r="W62" s="62"/>
    </row>
    <row r="63" spans="1:23">
      <c r="A63" t="s">
        <v>135</v>
      </c>
      <c r="D63" s="33"/>
      <c r="L63" s="62"/>
      <c r="W63" s="62"/>
    </row>
    <row r="64" spans="1:23">
      <c r="A64" t="s">
        <v>137</v>
      </c>
      <c r="D64" s="33"/>
      <c r="L64" s="62"/>
      <c r="W64" s="6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A35" workbookViewId="0">
      <selection activeCell="A2" sqref="A2:XFD10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 t="str">
        <f>A11</f>
        <v>NYC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NYC</v>
      </c>
      <c r="B2" s="7">
        <f>K13</f>
        <v>2006</v>
      </c>
      <c r="C2" s="8" t="s">
        <v>50</v>
      </c>
      <c r="D2" s="48">
        <f>LOOKUP($B2,$E$13:$Q$13,$E$20:$Q$20)</f>
        <v>0</v>
      </c>
      <c r="E2" s="9">
        <f>LOOKUP($B2,$E$13:$Q$13,E$21:Q$21)</f>
        <v>0</v>
      </c>
      <c r="F2" s="9">
        <f>LOOKUP($B2,$E$13:$Q$13,E$22:Q$22)</f>
        <v>6.010687908043659E-2</v>
      </c>
      <c r="G2" s="9">
        <f>LOOKUP($B2,$E$13:$Q$13,E$23:Q$23)</f>
        <v>-0.11205061834915163</v>
      </c>
      <c r="H2" s="9">
        <f>LOOKUP($B2,$E$13:$Q$13,E$24:Q$24)</f>
        <v>-0.16985907391429411</v>
      </c>
      <c r="I2" s="9">
        <f>LOOKUP($B2,$E$13:$Q$13,E$25:Q$25)</f>
        <v>-0.21883807880356651</v>
      </c>
      <c r="J2" s="9">
        <f>LOOKUP($B2,$E$13:$Q$13,E$26:Q$26)</f>
        <v>-0.30690250215703213</v>
      </c>
      <c r="K2" s="9">
        <f>LOOKUP($B2,$E$13:$Q$13,E$27:Q$27)</f>
        <v>9.3977210177372844E-2</v>
      </c>
      <c r="L2" s="64" t="str">
        <f>A2</f>
        <v>NYC</v>
      </c>
      <c r="M2" s="7">
        <f>N13</f>
        <v>2009</v>
      </c>
      <c r="N2" s="8" t="s">
        <v>50</v>
      </c>
      <c r="O2" s="9">
        <f>LOOKUP($M2,$E$13:$Q$13,$E$20:$Q$20)</f>
        <v>1.3225472906679316</v>
      </c>
      <c r="P2" s="9">
        <f>LOOKUP($M2,$E$13:$Q$13,E$21:Q$21)</f>
        <v>0.23793490460157127</v>
      </c>
      <c r="Q2" s="9">
        <f>LOOKUP($M2,$E$13:$Q$13,E$22:Q$22)</f>
        <v>0.25059596908184645</v>
      </c>
      <c r="R2" s="9">
        <f>LOOKUP($M2,$E$13:$Q$13,E$23:Q$23)</f>
        <v>-7.2252766700488413E-2</v>
      </c>
      <c r="S2" s="9">
        <f>LOOKUP($M2,$E$13:$Q$13,E$24:Q$24)</f>
        <v>0.11236697420892433</v>
      </c>
      <c r="T2" s="9">
        <f>LOOKUP($M2,$E$13:$Q$13,E$25:Q$25)</f>
        <v>0.19637084405011912</v>
      </c>
      <c r="U2" s="9" t="e">
        <f>LOOKUP($M2,$E$13:$Q$13,E$26:Q$26)</f>
        <v>#DIV/0!</v>
      </c>
      <c r="V2" s="9">
        <f>LOOKUP($M2,$E$13:$Q$13,E$27:Q$27)</f>
        <v>0.28195363531571532</v>
      </c>
      <c r="W2" s="64" t="str">
        <f t="shared" ref="W2:W10" si="0">L2</f>
        <v>NYC</v>
      </c>
      <c r="X2" s="7">
        <f>H13</f>
        <v>2003</v>
      </c>
      <c r="Y2" s="8" t="s">
        <v>50</v>
      </c>
      <c r="Z2" s="8">
        <f>LOOKUP($X2,$E$13:$Q$13,$E$20:$Q$20)</f>
        <v>0</v>
      </c>
      <c r="AA2" s="8">
        <f>LOOKUP($X2,$E$13:$Q$13,E$21:Q$21)</f>
        <v>0</v>
      </c>
      <c r="AB2" s="8">
        <f>LOOKUP($X2,$E$13:$Q$13,E$22:Q$22)</f>
        <v>0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>
        <f>LOOKUP($X2,$E$13:$Q$13,$E$27:$Q$27)</f>
        <v>0</v>
      </c>
    </row>
    <row r="3" spans="1:33" s="8" customFormat="1">
      <c r="A3" s="43" t="str">
        <f t="shared" ref="A3:A10" si="1">A2</f>
        <v>NYC</v>
      </c>
      <c r="B3" s="7">
        <f>K13</f>
        <v>2006</v>
      </c>
      <c r="C3" s="8" t="s">
        <v>51</v>
      </c>
      <c r="D3" s="48">
        <f>LOOKUP($B3,$E$13:$Q$13,$E$37:$Q$37)</f>
        <v>0</v>
      </c>
      <c r="E3" s="9">
        <f>LOOKUP($B3,$E$13:$Q$13,$E$38:$Q$38)</f>
        <v>0</v>
      </c>
      <c r="F3" s="9">
        <f>LOOKUP($B3,$E$13:$Q$13,$E$39:$Q$39)</f>
        <v>4.0839882121807468E-2</v>
      </c>
      <c r="G3" s="9">
        <f>LOOKUP($B3,$E$13:$Q$13,$E$40:$Q$40)</f>
        <v>3.5061404331114515E-2</v>
      </c>
      <c r="H3" s="9">
        <f>LOOKUP($B3,$E$13:$Q$13,$E$41:$Q$41)</f>
        <v>5.6248242242429934E-2</v>
      </c>
      <c r="I3" s="9">
        <f>LOOKUP($B3,$E$13:$Q$13,$E$42:$Q$42)</f>
        <v>5.0295303271772701E-2</v>
      </c>
      <c r="J3" s="9">
        <f>LOOKUP($B3,$E$13:$Q$13,$E$43:$Q$43)</f>
        <v>7.879441267460395E-2</v>
      </c>
      <c r="K3" s="9">
        <f>LOOKUP($B3,$E$13:$Q$13,$E$44:$Q$44)</f>
        <v>8.2255128646627637E-2</v>
      </c>
      <c r="L3" s="64" t="str">
        <f t="shared" ref="L3:L10" si="2">A3</f>
        <v>NYC</v>
      </c>
      <c r="M3" s="7">
        <f>M2</f>
        <v>2009</v>
      </c>
      <c r="N3" s="8" t="s">
        <v>51</v>
      </c>
      <c r="O3" s="9">
        <f>LOOKUP($M3,$E$13:$Q$13,$E$37:$Q$37)</f>
        <v>0.90860907094722498</v>
      </c>
      <c r="P3" s="9">
        <f>LOOKUP($M3,$E$13:$Q$13,$E$38:$Q$38)</f>
        <v>0.37795756373072814</v>
      </c>
      <c r="Q3" s="9">
        <f>LOOKUP($M3,$E$13:$Q$13,$E$39:$Q$39)</f>
        <v>0.40729870129870127</v>
      </c>
      <c r="R3" s="9">
        <f>LOOKUP($M3,$E$13:$Q$13,$E$40:$Q$40)</f>
        <v>3.0008390503923881E-2</v>
      </c>
      <c r="S3" s="9">
        <f>LOOKUP($M3,$E$13:$Q$13,$E$41:$Q$41)</f>
        <v>6.978925028379647E-2</v>
      </c>
      <c r="T3" s="9">
        <f>LOOKUP($M3,$E$13:$Q$13,$E$42:$Q$42)</f>
        <v>9.2690390405212056E-2</v>
      </c>
      <c r="U3" s="9" t="e">
        <f>LOOKUP($M3,$E$13:$Q$13,$E$43:$Q$43)</f>
        <v>#DIV/0!</v>
      </c>
      <c r="V3" s="9">
        <f>LOOKUP($M3,$E$13:$Q$13,$E$44:$Q$44)</f>
        <v>0.42822987535819135</v>
      </c>
      <c r="W3" s="64" t="str">
        <f t="shared" si="0"/>
        <v>NYC</v>
      </c>
      <c r="X3" s="7">
        <f>X2</f>
        <v>2003</v>
      </c>
      <c r="Y3" s="8" t="s">
        <v>51</v>
      </c>
      <c r="Z3" s="8">
        <f>LOOKUP($X3,$E$13:$Q$13,$E$37:$Q$37)</f>
        <v>0</v>
      </c>
      <c r="AA3" s="8">
        <f>LOOKUP($X3,$E$13:$Q$13,$E$38:$Q$38)</f>
        <v>0</v>
      </c>
      <c r="AB3" s="8">
        <f>LOOKUP($X3,$E$13:$Q$13,$E$39:$Q$39)</f>
        <v>0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>
        <f>LOOKUP($X3,$E$13:$Q$13,$E$44:$Q$44)</f>
        <v>0</v>
      </c>
    </row>
    <row r="4" spans="1:33" s="8" customFormat="1">
      <c r="A4" s="43" t="str">
        <f t="shared" si="1"/>
        <v>NYC</v>
      </c>
      <c r="B4" s="7">
        <f>K13</f>
        <v>2006</v>
      </c>
      <c r="C4" s="8" t="s">
        <v>30</v>
      </c>
      <c r="D4" s="48">
        <f>LOOKUP($B4,$E$13:$Q$13,$E$52:$Q$52)</f>
        <v>0</v>
      </c>
      <c r="E4" s="9">
        <f>LOOKUP($B4,$E$13:$Q$13,$E$53:$Q$53)</f>
        <v>0</v>
      </c>
      <c r="F4" s="9">
        <f>LOOKUP($B4,$E$13:$Q$13,$E$54:$Q$54)</f>
        <v>5.3572320967500128E-2</v>
      </c>
      <c r="G4" s="9">
        <f>LOOKUP($B4,$E$13:$Q$13,$E$55:$Q$55)</f>
        <v>-5.611008127762715E-2</v>
      </c>
      <c r="H4" s="9">
        <f>LOOKUP($B4,$E$13:$Q$13,$E$56:$Q$56)</f>
        <v>-8.3879937259375481E-2</v>
      </c>
      <c r="I4" s="9">
        <f>LOOKUP($B4,$E$13:$Q$13,$E$57:$Q$57)</f>
        <v>-0.11649793241123622</v>
      </c>
      <c r="J4" s="9">
        <f>LOOKUP($B4,$E$13:$Q$13,$E$58:$Q$58)</f>
        <v>-0.16023812918864952</v>
      </c>
      <c r="K4" s="9">
        <f>LOOKUP($B4,$E$13:$Q$13,$E$59:$Q$59)</f>
        <v>9.0064695515101087E-2</v>
      </c>
      <c r="L4" s="64" t="str">
        <f t="shared" si="2"/>
        <v>NYC</v>
      </c>
      <c r="M4" s="7">
        <f>M3</f>
        <v>2009</v>
      </c>
      <c r="N4" s="8" t="s">
        <v>30</v>
      </c>
      <c r="O4" s="9">
        <f>LOOKUP($M4,$E$13:$Q$13,$E$52:$Q$52)</f>
        <v>2.2311563616151564</v>
      </c>
      <c r="P4" s="9">
        <f>LOOKUP($M4,$E$13:$Q$13,$E$53:$Q$53)</f>
        <v>0.28021015761821366</v>
      </c>
      <c r="Q4" s="9">
        <f>LOOKUP($M4,$E$13:$Q$13,$E$54:$Q$54)</f>
        <v>0.30022705210681322</v>
      </c>
      <c r="R4" s="9">
        <f>LOOKUP(M4,$E$13:$Q$13,$E$55:$Q$55)</f>
        <v>-3.9176245210727913E-2</v>
      </c>
      <c r="S4" s="9">
        <f>LOOKUP(M4,$E$13:$Q$13,$E$56:$Q$56)</f>
        <v>9.8595146871008954E-2</v>
      </c>
      <c r="T4" s="9">
        <f>LOOKUP(M4,$E$13:$Q$13,$E$57:$Q$57)</f>
        <v>0.16283524904214547</v>
      </c>
      <c r="U4" s="9" t="e">
        <f>LOOKUP(M4,$E$13:$Q$13,$E$58:$Q$58)</f>
        <v>#DIV/0!</v>
      </c>
      <c r="V4" s="9">
        <f>LOOKUP(M4,$E$13:$Q$13,$E$59:$Q$59)</f>
        <v>0.32977390544718904</v>
      </c>
      <c r="W4" s="64" t="str">
        <f t="shared" si="0"/>
        <v>NYC</v>
      </c>
      <c r="X4" s="7">
        <f>X3</f>
        <v>2003</v>
      </c>
      <c r="Y4" s="8" t="s">
        <v>30</v>
      </c>
      <c r="Z4" s="8">
        <f>LOOKUP($X4,$E$13:$Q$13,$E$52:$Q$52)</f>
        <v>0</v>
      </c>
      <c r="AA4" s="8">
        <f>LOOKUP(X4,$E$13:$Q$13,$E$53:$Q$53)</f>
        <v>0</v>
      </c>
      <c r="AB4" s="8">
        <f>LOOKUP($X4,$E$13:$Q$13,$E$54:$Q$54)</f>
        <v>0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>
        <f>LOOKUP($X4,$E$13:$Q$13,$E$59:$Q$59)</f>
        <v>0</v>
      </c>
    </row>
    <row r="5" spans="1:33" s="8" customFormat="1">
      <c r="A5" s="43" t="str">
        <f t="shared" si="1"/>
        <v>NYC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0.58335442371396284</v>
      </c>
      <c r="E5" s="9">
        <f>LOOKUP($B5,$E$13:$Q$13,E$21:Q$21)</f>
        <v>0.11724358343986627</v>
      </c>
      <c r="F5" s="9">
        <f>LOOKUP($B5,$E$13:$Q$13,E$22:Q$22)</f>
        <v>0.13772801155860576</v>
      </c>
      <c r="G5" s="9">
        <f>LOOKUP($B5,$E$13:$Q$13,E$23:Q$23)</f>
        <v>-5.1983654890601673E-2</v>
      </c>
      <c r="H5" s="9">
        <f>LOOKUP($B5,$E$13:$Q$13,E$24:Q$24)</f>
        <v>-9.6027517715822824E-2</v>
      </c>
      <c r="I5" s="9">
        <f>LOOKUP($B5,$E$13:$Q$13,E$25:Q$25)</f>
        <v>-0.17521853825065958</v>
      </c>
      <c r="J5" s="9">
        <f>LOOKUP($B5,$E$13:$Q$13,E$26:Q$26)</f>
        <v>2.712977809962239E-2</v>
      </c>
      <c r="K5" s="9">
        <f>LOOKUP($B5,$E$13:$Q$13,F$27:R$27)</f>
        <v>0.21910600540510375</v>
      </c>
      <c r="L5" s="64" t="str">
        <f t="shared" si="2"/>
        <v>NYC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1.2234663338198901</v>
      </c>
      <c r="P5" s="9">
        <f ca="1">LOOKUP($M5,$E$13:$Q$13,E$21:Y$21)</f>
        <v>0.26589042188372281</v>
      </c>
      <c r="Q5" s="9">
        <f>LOOKUP($M5,$E$13:$Q$13,E$22:Q$22)</f>
        <v>0.30986131651644949</v>
      </c>
      <c r="R5" s="9">
        <f>LOOKUP($M5,$E$13:$Q$13,E$23:Q$23)</f>
        <v>0.17217930943421145</v>
      </c>
      <c r="S5" s="9">
        <f>LOOKUP($M5,$E$13:$Q$13,E$24:Q$24)</f>
        <v>0.25052265575141386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0.30986131651644949</v>
      </c>
      <c r="W5" s="64" t="str">
        <f t="shared" si="0"/>
        <v>NYC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0</v>
      </c>
      <c r="AA5" s="8">
        <f>LOOKUP($X5,$E$13:$Q$13,E$21:Q$21)</f>
        <v>0</v>
      </c>
      <c r="AB5" s="8">
        <f>LOOKUP($X5,$E$13:$Q$13,E$22:Q$22)</f>
        <v>0</v>
      </c>
      <c r="AC5" s="8">
        <f>LOOKUP($X5,$E$13:$Q$13,$E$23:$Q$23)</f>
        <v>-3.4692747739435259E-2</v>
      </c>
      <c r="AD5" s="8">
        <f>LOOKUP($X5,$E$13:$Q$13,$E$24:$Q$24)</f>
        <v>-6.9385495478870407E-2</v>
      </c>
      <c r="AE5" s="8">
        <f>LOOKUP($X5,$E$13:$Q$13,$E$25:$Q$25)</f>
        <v>-0.18921080150089173</v>
      </c>
      <c r="AF5" s="8">
        <f>LOOKUP($X5,$E$13:$Q$13,$E$26:$Q$26)</f>
        <v>-0.2510303253982899</v>
      </c>
      <c r="AG5" s="8">
        <f>LOOKUP($X5,$E$13:$Q$13,$E$27:$Q$27)</f>
        <v>0</v>
      </c>
    </row>
    <row r="6" spans="1:33" s="8" customFormat="1">
      <c r="A6" s="43" t="str">
        <f t="shared" si="1"/>
        <v>NYC</v>
      </c>
      <c r="B6" s="7">
        <f>B5</f>
        <v>2007</v>
      </c>
      <c r="C6" s="8" t="str">
        <f t="shared" si="3"/>
        <v>dog</v>
      </c>
      <c r="D6" s="48">
        <f>LOOKUP($B6,$E$13:$Q$13,$E$37:$Q$37)</f>
        <v>0.20342176696085557</v>
      </c>
      <c r="E6" s="9">
        <f>LOOKUP($B6,$E$13:$Q$13,$E$38:$Q$38)</f>
        <v>8.2596602761497967E-2</v>
      </c>
      <c r="F6" s="9">
        <f>LOOKUP($B6,$E$13:$Q$13,$E$39:$Q$39)</f>
        <v>0.12417378388414407</v>
      </c>
      <c r="G6" s="9">
        <f>LOOKUP($B6,$E$13:$Q$13,$E$40:$Q$40)</f>
        <v>2.1956669581268975E-2</v>
      </c>
      <c r="H6" s="9">
        <f>LOOKUP($B6,$E$13:$Q$13,$E$41:$Q$41)</f>
        <v>1.5787428349363732E-2</v>
      </c>
      <c r="I6" s="9">
        <f>LOOKUP($B6,$E$13:$Q$13,$E$42:$Q$42)</f>
        <v>4.5322063538327184E-2</v>
      </c>
      <c r="J6" s="9">
        <f>LOOKUP($B6,$E$13:$Q$13,$E$43:$Q$43)</f>
        <v>8.4474885844748951E-2</v>
      </c>
      <c r="K6" s="9">
        <f>LOOKUP($B6,$E$13:$Q$13,$E$44:$Q$44)</f>
        <v>0.20723421262989608</v>
      </c>
      <c r="L6" s="64" t="str">
        <f t="shared" si="2"/>
        <v>NYC</v>
      </c>
      <c r="M6" s="7">
        <f>M5</f>
        <v>2010</v>
      </c>
      <c r="N6" s="8" t="str">
        <f t="shared" si="4"/>
        <v>dog</v>
      </c>
      <c r="O6" s="9">
        <f>LOOKUP($M6,$E$13:$Q$13,$E$37:$Q$37)</f>
        <v>1.0095248603294895</v>
      </c>
      <c r="P6" s="9">
        <f>LOOKUP($M6,$E$13:$Q$13,$E$38:$Q$38)</f>
        <v>0.43789462513927946</v>
      </c>
      <c r="Q6" s="9">
        <f>LOOKUP($M6,$E$13:$Q$13,$E$39:$Q$39)</f>
        <v>0.45476766048885309</v>
      </c>
      <c r="R6" s="9">
        <f>LOOKUP($M6,$E$13:$Q$13,$E$40:$Q$40)</f>
        <v>4.1011550399430038E-2</v>
      </c>
      <c r="S6" s="9">
        <f>LOOKUP($M6,$E$13:$Q$13,$E$41:$Q$41)</f>
        <v>6.4621177428382415E-2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0.45476766048885309</v>
      </c>
      <c r="W6" s="64" t="str">
        <f t="shared" si="0"/>
        <v>NYC</v>
      </c>
      <c r="X6" s="7">
        <f>X5</f>
        <v>2004</v>
      </c>
      <c r="Y6" s="8" t="str">
        <f t="shared" si="5"/>
        <v>dog</v>
      </c>
      <c r="Z6" s="8">
        <f>LOOKUP($X6,$E$13:$Q$13,$E$37:$Q$37)</f>
        <v>0</v>
      </c>
      <c r="AA6" s="8">
        <f>LOOKUP($X6,$E$13:$Q$13,$E$38:$Q$38)</f>
        <v>0</v>
      </c>
      <c r="AB6" s="8">
        <f>LOOKUP($X6,$E$13:$Q$13,$E$39:$Q$39)</f>
        <v>0</v>
      </c>
      <c r="AC6" s="8">
        <f>LOOKUP($X6,$E$13:$Q$13,$E$40:$Q$40)</f>
        <v>2.2558410169188092E-2</v>
      </c>
      <c r="AD6" s="8">
        <f>LOOKUP($X6,$E$13:$Q$13,$E$41:$Q$41)</f>
        <v>4.5116820338376183E-2</v>
      </c>
      <c r="AE6" s="8">
        <f>LOOKUP($X6,$E$13:$Q$13,$E$42:$Q$42)</f>
        <v>7.8596365589472639E-2</v>
      </c>
      <c r="AF6" s="8">
        <f>LOOKUP($X6,$E$13:$Q$13,$E$43:$Q$43)</f>
        <v>9.8827320741204941E-2</v>
      </c>
      <c r="AG6" s="8">
        <f>LOOKUP($X6,$E$13:$Q$13,$E$44:$Q$44)</f>
        <v>0</v>
      </c>
    </row>
    <row r="7" spans="1:33" s="8" customFormat="1">
      <c r="A7" s="43" t="str">
        <f t="shared" si="1"/>
        <v>NYC</v>
      </c>
      <c r="B7" s="7">
        <f>B6</f>
        <v>2007</v>
      </c>
      <c r="C7" s="8" t="str">
        <f t="shared" si="3"/>
        <v>total</v>
      </c>
      <c r="D7" s="48">
        <f>LOOKUP($B7,$E$13:$Q$13,$E$52:$Q$52)</f>
        <v>0.78677619067481841</v>
      </c>
      <c r="E7" s="9">
        <f>LOOKUP($B7,$E$13:$Q$13,$E$53:$Q$53)</f>
        <v>0.10577207696102614</v>
      </c>
      <c r="F7" s="9">
        <f>LOOKUP($B7,$E$13:$Q$13,$E$54:$Q$54)</f>
        <v>0.1332928311057108</v>
      </c>
      <c r="G7" s="9">
        <f>LOOKUP($B7,$E$13:$Q$13,$E$55:$Q$55)</f>
        <v>-2.6294471072706545E-2</v>
      </c>
      <c r="H7" s="9">
        <f>LOOKUP($B7,$E$13:$Q$13,$E$56:$Q$56)</f>
        <v>-5.7179504489299995E-2</v>
      </c>
      <c r="I7" s="9">
        <f>LOOKUP($B7,$E$13:$Q$13,$E$57:$Q$57)</f>
        <v>-9.8595827988928644E-2</v>
      </c>
      <c r="J7" s="9">
        <f>LOOKUP($B7,$E$13:$Q$13,$E$58:$Q$58)</f>
        <v>4.7053264024843007E-2</v>
      </c>
      <c r="K7" s="9">
        <f>LOOKUP($B7,$E$13:$Q$13,$E$59:$Q$59)</f>
        <v>0.18401540224032586</v>
      </c>
      <c r="L7" s="64" t="str">
        <f t="shared" si="2"/>
        <v>NYC</v>
      </c>
      <c r="M7" s="7">
        <f>M6</f>
        <v>2010</v>
      </c>
      <c r="N7" s="8" t="str">
        <f t="shared" si="4"/>
        <v>total</v>
      </c>
      <c r="O7" s="9">
        <f>LOOKUP($M7,$E$13:$Q$13,$E$52:$Q$52)</f>
        <v>2.2329911941493794</v>
      </c>
      <c r="P7" s="9">
        <f>LOOKUP($M7,$E$13:$Q$13,$E$53:$Q$53)</f>
        <v>0.32330334372343439</v>
      </c>
      <c r="Q7" s="9">
        <f>LOOKUP($M7,$E$13:$Q$13,$E$54:$Q$54)</f>
        <v>0.35939910379784029</v>
      </c>
      <c r="R7" s="9">
        <f>LOOKUP($M7,$E$13:$Q$13,$E$55:$Q$55)</f>
        <v>0.13257750330291576</v>
      </c>
      <c r="S7" s="9">
        <f>LOOKUP($M7,$E$13:$Q$13,$E$56:$Q$56)</f>
        <v>0.19439579684763558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0.35939910379784029</v>
      </c>
      <c r="W7" s="64" t="str">
        <f t="shared" si="0"/>
        <v>NYC</v>
      </c>
      <c r="X7" s="7">
        <f>X6</f>
        <v>2004</v>
      </c>
      <c r="Y7" s="8" t="str">
        <f t="shared" si="5"/>
        <v>total</v>
      </c>
      <c r="Z7" s="8">
        <f>LOOKUP($X7,$E$13:$Q$13,$E$52:$Q$52)</f>
        <v>0</v>
      </c>
      <c r="AA7" s="8">
        <f>LOOKUP($X7,$E$13:$Q$13,$E$53:$Q$53)</f>
        <v>0</v>
      </c>
      <c r="AB7" s="8">
        <f>LOOKUP($X7,$E$13:$Q$13,$E$54:$Q$54)</f>
        <v>0</v>
      </c>
      <c r="AC7" s="8">
        <f>LOOKUP($X7,$E$13:$Q$13,$E$55:$Q$55)</f>
        <v>-1.1375236984103861E-2</v>
      </c>
      <c r="AD7" s="8">
        <f>LOOKUP($X7,$E$13:$Q$13,$E$56:$Q$56)</f>
        <v>-2.2750473968207723E-2</v>
      </c>
      <c r="AE7" s="8">
        <f>LOOKUP($X7,$E$13:$Q$13,$E$57:$Q$57)</f>
        <v>-8.0137086189295548E-2</v>
      </c>
      <c r="AF7" s="8">
        <f>LOOKUP($X7,$E$13:$Q$13,$E$58:$Q$58)</f>
        <v>-0.10853871955665752</v>
      </c>
      <c r="AG7" s="8">
        <f>LOOKUP($X7,$E$13:$Q$13,$E$59:$Q$59)</f>
        <v>0</v>
      </c>
    </row>
    <row r="8" spans="1:33" s="8" customFormat="1">
      <c r="A8" s="43" t="str">
        <f t="shared" si="1"/>
        <v>NYC</v>
      </c>
      <c r="B8" s="7">
        <f>M13</f>
        <v>2008</v>
      </c>
      <c r="C8" s="8" t="str">
        <f t="shared" si="3"/>
        <v>cat</v>
      </c>
      <c r="D8" s="48">
        <f>LOOKUP($B8,$E$13:$Q$13,$E$20:$Q$20)</f>
        <v>0.81588886688448981</v>
      </c>
      <c r="E8" s="9">
        <f>LOOKUP($B8,$E$13:$Q$13,E$21:Q$21)</f>
        <v>0.15738927298898039</v>
      </c>
      <c r="F8" s="9">
        <f>LOOKUP($B8,$E$13:$Q$13,E$22:Q$22)</f>
        <v>0.19906627191983603</v>
      </c>
      <c r="G8" s="9">
        <f>LOOKUP($B8,$E$13:$Q$13,E$23:Q$23)</f>
        <v>-4.1867440259612573E-2</v>
      </c>
      <c r="H8" s="9">
        <f>LOOKUP($B8,$E$13:$Q$13,E$24:Q$24)</f>
        <v>-0.1171452453535254</v>
      </c>
      <c r="I8" s="9">
        <f>LOOKUP($B8,$E$13:$Q$13,E$25:Q$25)</f>
        <v>7.5204051529157323E-2</v>
      </c>
      <c r="J8" s="9">
        <f>LOOKUP($B8,$E$13:$Q$13,E$26:Q$26)</f>
        <v>0.16272494837250462</v>
      </c>
      <c r="K8" s="9">
        <f>LOOKUP($B8,$E$13:$Q$13,E$27:Q$27)</f>
        <v>0.21910600540510375</v>
      </c>
      <c r="L8" s="64" t="str">
        <f t="shared" si="2"/>
        <v>NYC</v>
      </c>
      <c r="M8" s="7">
        <f>P13</f>
        <v>2011</v>
      </c>
      <c r="N8" s="8" t="str">
        <f t="shared" si="4"/>
        <v>cat</v>
      </c>
      <c r="O8" s="9">
        <f>LOOKUP($M8,$E$13:$Q$13,$E$20:$Q$20)</f>
        <v>1.4931867163506698</v>
      </c>
      <c r="P8" s="9">
        <f>LOOKUP($M8,$E$13:$Q$13,E$21:Q$21)</f>
        <v>0.35842851689814137</v>
      </c>
      <c r="Q8" s="9">
        <f>LOOKUP($M8,$E$13:$Q$13,E$22:Q$22)</f>
        <v>0.35842851689814137</v>
      </c>
      <c r="R8" s="9">
        <f>LOOKUP($M8,$E$13:$Q$13,E$23:Q$23)</f>
        <v>9.4638062578089543E-2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NYC</v>
      </c>
      <c r="X8" s="7">
        <f>J13</f>
        <v>2005</v>
      </c>
      <c r="Y8" s="8" t="str">
        <f t="shared" si="5"/>
        <v>cat</v>
      </c>
      <c r="Z8" s="8">
        <f>LOOKUP($X8,$E$13:$Q$13,$E$20:$Q$20)</f>
        <v>0</v>
      </c>
      <c r="AA8" s="8">
        <f>LOOKUP($X8,$E$13:$Q$13,E$21:Q$21)</f>
        <v>0</v>
      </c>
      <c r="AB8" s="8">
        <f>LOOKUP($X8,$E$13:$Q$13,E$22:Q$22)</f>
        <v>0</v>
      </c>
      <c r="AC8" s="8">
        <f>LOOKUP($X8,$E$13:$Q$13,$E$23:$Q$23)</f>
        <v>-3.3529516675583924E-2</v>
      </c>
      <c r="AD8" s="8">
        <f>LOOKUP($X8,$E$13:$Q$13,$E$24:$Q$24)</f>
        <v>-0.14933713810118293</v>
      </c>
      <c r="AE8" s="8">
        <f>LOOKUP($X8,$E$13:$Q$13,$E$25:$Q$25)</f>
        <v>-0.20908388324118662</v>
      </c>
      <c r="AF8" s="8">
        <f>LOOKUP($X8,$E$13:$Q$13,$E$26:$Q$26)</f>
        <v>-0.2597051304916474</v>
      </c>
      <c r="AG8" s="8">
        <f>LOOKUP($X8,$E$13:$Q$13,$E$27:$Q$27)</f>
        <v>4.1792274256870446E-2</v>
      </c>
    </row>
    <row r="9" spans="1:33" s="8" customFormat="1">
      <c r="A9" s="43" t="str">
        <f t="shared" si="1"/>
        <v>NYC</v>
      </c>
      <c r="B9" s="7">
        <f>B8</f>
        <v>2008</v>
      </c>
      <c r="C9" s="8" t="str">
        <f t="shared" si="3"/>
        <v>dog</v>
      </c>
      <c r="D9" s="48">
        <f>LOOKUP($B9,$E$13:$Q$13,$E$37:$Q$37)</f>
        <v>0.4101462324833125</v>
      </c>
      <c r="E9" s="9">
        <f>LOOKUP($B9,$E$13:$Q$13,$E$38:$Q$38)</f>
        <v>0.16549035092048764</v>
      </c>
      <c r="F9" s="9">
        <f>LOOKUP($B9,$E$13:$Q$13,$E$39:$Q$39)</f>
        <v>0.27010572731372451</v>
      </c>
      <c r="G9" s="9">
        <f>LOOKUP($B9,$E$13:$Q$13,$E$40:$Q$40)</f>
        <v>-6.3077381543658198E-3</v>
      </c>
      <c r="H9" s="9">
        <f>LOOKUP($B9,$E$13:$Q$13,$E$41:$Q$41)</f>
        <v>2.3889937419290769E-2</v>
      </c>
      <c r="I9" s="9">
        <f>LOOKUP($B9,$E$13:$Q$13,$E$42:$Q$42)</f>
        <v>6.3921724446210332E-2</v>
      </c>
      <c r="J9" s="9">
        <f>LOOKUP($B9,$E$13:$Q$13,$E$43:$Q$43)</f>
        <v>8.6967318962948251E-2</v>
      </c>
      <c r="K9" s="9">
        <f>LOOKUP($B9,$E$13:$Q$13,$E$44:$Q$44)</f>
        <v>0.32392232943619065</v>
      </c>
      <c r="L9" s="64" t="str">
        <f t="shared" si="2"/>
        <v>NYC</v>
      </c>
      <c r="M9" s="7">
        <f>M8</f>
        <v>2011</v>
      </c>
      <c r="N9" s="8" t="str">
        <f t="shared" si="4"/>
        <v>dog</v>
      </c>
      <c r="O9" s="9">
        <f>LOOKUP($M9,$E$13:$Q$13,$E$37:$Q$37)</f>
        <v>1.0615117821324742</v>
      </c>
      <c r="P9" s="9">
        <f>LOOKUP($M9,$E$13:$Q$13,$E$38:$Q$38)</f>
        <v>0.47206658325626938</v>
      </c>
      <c r="Q9" s="9">
        <f>LOOKUP($M9,$E$13:$Q$13,$E$39:$Q$39)</f>
        <v>0.47206658325626938</v>
      </c>
      <c r="R9" s="9">
        <f>LOOKUP($M9,$E$13:$Q$13,$E$40:$Q$40)</f>
        <v>2.4619302806812817E-2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NYC</v>
      </c>
      <c r="X9" s="7">
        <f>X8</f>
        <v>2005</v>
      </c>
      <c r="Y9" s="8" t="str">
        <f t="shared" si="5"/>
        <v>dog</v>
      </c>
      <c r="Z9" s="8">
        <f>LOOKUP($X9,$E$13:$Q$13,$E$37:$Q$37)</f>
        <v>0</v>
      </c>
      <c r="AA9" s="8">
        <f>LOOKUP($X9,$E$13:$Q$13,$E$38:$Q$38)</f>
        <v>0</v>
      </c>
      <c r="AB9" s="8">
        <f>LOOKUP($X9,$E$13:$Q$13,$E$39:$Q$39)</f>
        <v>0</v>
      </c>
      <c r="AC9" s="8">
        <f>LOOKUP($X9,$E$13:$Q$13,$E$40:$Q$40)</f>
        <v>2.3079036541807874E-2</v>
      </c>
      <c r="AD9" s="8">
        <f>LOOKUP($X9,$E$13:$Q$13,$E$41:$Q$41)</f>
        <v>5.7331257441157489E-2</v>
      </c>
      <c r="AE9" s="8">
        <f>LOOKUP($X9,$E$13:$Q$13,$E$42:$Q$42)</f>
        <v>7.80291235461123E-2</v>
      </c>
      <c r="AF9" s="8">
        <f>LOOKUP($X9,$E$13:$Q$13,$E$43:$Q$43)</f>
        <v>7.221357267149002E-2</v>
      </c>
      <c r="AG9" s="8">
        <f>LOOKUP($X9,$E$13:$Q$13,$E$44:$Q$44)</f>
        <v>2.6799239372159733E-2</v>
      </c>
    </row>
    <row r="10" spans="1:33" s="8" customFormat="1">
      <c r="A10" s="43" t="str">
        <f t="shared" si="1"/>
        <v>NYC</v>
      </c>
      <c r="B10" s="7">
        <f>B9</f>
        <v>2008</v>
      </c>
      <c r="C10" s="8" t="str">
        <f t="shared" si="3"/>
        <v>total</v>
      </c>
      <c r="D10" s="48">
        <f>LOOKUP($B10,$E$13:$Q$13,$E$52:$Q$52)</f>
        <v>1.2260350993678022</v>
      </c>
      <c r="E10" s="9">
        <f>LOOKUP($B10,$E$13:$Q$13,$E$53:$Q$53)</f>
        <v>0.16000957854406131</v>
      </c>
      <c r="F10" s="9">
        <f>LOOKUP($B10,$E$13:$Q$13,$E$54:$Q$54)</f>
        <v>0.22126450279487059</v>
      </c>
      <c r="G10" s="9">
        <f>LOOKUP($B10,$E$13:$Q$13,$E$55:$Q$55)</f>
        <v>-3.0093734583127692E-2</v>
      </c>
      <c r="H10" s="9">
        <f>LOOKUP($B10,$E$13:$Q$13,$E$56:$Q$56)</f>
        <v>-7.0448939319190787E-2</v>
      </c>
      <c r="I10" s="9">
        <f>LOOKUP($B10,$E$13:$Q$13,$E$57:$Q$57)</f>
        <v>7.1468508469001907E-2</v>
      </c>
      <c r="J10" s="9">
        <f>LOOKUP($B10,$E$13:$Q$13,$E$58:$Q$58)</f>
        <v>0.1376418352244696</v>
      </c>
      <c r="K10" s="9">
        <f>LOOKUP($B10,$E$13:$Q$13,$E$59:$Q$59)</f>
        <v>0.25254345866947525</v>
      </c>
      <c r="L10" s="64" t="str">
        <f t="shared" si="2"/>
        <v>NYC</v>
      </c>
      <c r="M10" s="7">
        <f>M9</f>
        <v>2011</v>
      </c>
      <c r="N10" s="8" t="str">
        <f t="shared" si="4"/>
        <v>total</v>
      </c>
      <c r="O10" s="9">
        <f>LOOKUP($M10,$E$13:$Q$13,$E$52:$Q$52)</f>
        <v>2.5546984984831438</v>
      </c>
      <c r="P10" s="9">
        <f>LOOKUP($M10,$E$13:$Q$13,$E$53:$Q$53)</f>
        <v>0.39826468344774979</v>
      </c>
      <c r="Q10" s="9">
        <f>LOOKUP($M10,$E$13:$Q$13,$E$54:$Q$54)</f>
        <v>0.39826468344774979</v>
      </c>
      <c r="R10" s="9">
        <f>LOOKUP($M10,$E$13:$Q$13,$E$55:$Q$55)</f>
        <v>7.1266647775573677E-2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NYC</v>
      </c>
      <c r="X10" s="7">
        <f>X9</f>
        <v>2005</v>
      </c>
      <c r="Y10" s="8" t="str">
        <f t="shared" si="5"/>
        <v>total</v>
      </c>
      <c r="Z10" s="8">
        <f>LOOKUP($X10,$E$13:$Q$13,$E$52:$Q$52)</f>
        <v>0</v>
      </c>
      <c r="AA10" s="8">
        <f>LOOKUP($X10,$E$13:$Q$13,$E$53:$Q$53)</f>
        <v>0</v>
      </c>
      <c r="AB10" s="8">
        <f>LOOKUP($X10,$E$13:$Q$13,$E$54:$Q$54)</f>
        <v>0</v>
      </c>
      <c r="AC10" s="8">
        <f>LOOKUP($X10,$E$13:$Q$13,$E$55:$Q$55)</f>
        <v>-1.1247296322999305E-2</v>
      </c>
      <c r="AD10" s="8">
        <f>LOOKUP($X10,$E$13:$Q$13,$E$56:$Q$56)</f>
        <v>-6.7988464311463506E-2</v>
      </c>
      <c r="AE10" s="8">
        <f>LOOKUP($X10,$E$13:$Q$13,$E$57:$Q$57)</f>
        <v>-9.6070656092285572E-2</v>
      </c>
      <c r="AF10" s="8">
        <f>LOOKUP($X10,$E$13:$Q$13,$E$58:$Q$58)</f>
        <v>-0.12905551550108144</v>
      </c>
      <c r="AG10" s="8">
        <f>LOOKUP($X10,$E$13:$Q$13,$E$59:$Q$59)</f>
        <v>3.651101801709751E-2</v>
      </c>
    </row>
    <row r="11" spans="1:33">
      <c r="A11" s="43" t="s">
        <v>298</v>
      </c>
    </row>
    <row r="12" spans="1:33">
      <c r="A12" s="43"/>
    </row>
    <row r="13" spans="1:33">
      <c r="A13" s="4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4">
        <v>2007</v>
      </c>
      <c r="M13" s="7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43"/>
      <c r="D14" s="33" t="s">
        <v>28</v>
      </c>
      <c r="H14" s="190">
        <v>8175133</v>
      </c>
      <c r="I14" s="190">
        <v>8175133</v>
      </c>
      <c r="J14" s="190">
        <v>8175133</v>
      </c>
      <c r="K14" s="190">
        <v>8175133</v>
      </c>
      <c r="L14" s="190">
        <v>8175133</v>
      </c>
      <c r="M14" s="190">
        <v>8175133</v>
      </c>
      <c r="N14" s="190">
        <v>8175133</v>
      </c>
      <c r="O14" s="190">
        <v>8175133</v>
      </c>
      <c r="P14" s="190">
        <v>8175133</v>
      </c>
    </row>
    <row r="15" spans="1:33">
      <c r="A15" s="43"/>
      <c r="D15" s="33" t="s">
        <v>37</v>
      </c>
      <c r="H15" s="189">
        <v>32514</v>
      </c>
      <c r="I15" s="189">
        <v>33642</v>
      </c>
      <c r="J15" s="189">
        <v>34770</v>
      </c>
      <c r="K15" s="189">
        <v>38666</v>
      </c>
      <c r="L15" s="189">
        <v>40676</v>
      </c>
      <c r="M15" s="189">
        <v>42379</v>
      </c>
      <c r="N15" s="189">
        <v>45441</v>
      </c>
      <c r="O15" s="189">
        <v>37617</v>
      </c>
      <c r="P15" s="189">
        <v>34057</v>
      </c>
    </row>
    <row r="16" spans="1:33">
      <c r="A16" s="43"/>
      <c r="D16" s="33" t="s">
        <v>38</v>
      </c>
      <c r="H16" s="189">
        <v>19569</v>
      </c>
      <c r="I16" s="189">
        <v>16251</v>
      </c>
      <c r="J16" s="189">
        <v>15407</v>
      </c>
      <c r="K16" s="189">
        <v>13912</v>
      </c>
      <c r="L16" s="189">
        <v>12946</v>
      </c>
      <c r="M16" s="189">
        <v>11937</v>
      </c>
      <c r="N16" s="189">
        <v>9335</v>
      </c>
      <c r="O16" s="189">
        <v>8062</v>
      </c>
      <c r="P16" s="189">
        <v>6949</v>
      </c>
    </row>
    <row r="17" spans="1:23">
      <c r="A17" s="43"/>
      <c r="D17" s="33" t="s">
        <v>56</v>
      </c>
      <c r="H17" s="189"/>
      <c r="I17" s="189"/>
      <c r="J17" s="189"/>
      <c r="K17" s="189"/>
      <c r="L17" s="188">
        <v>4769</v>
      </c>
      <c r="M17" s="188">
        <v>6670</v>
      </c>
      <c r="N17" s="188">
        <v>10812</v>
      </c>
      <c r="O17" s="188">
        <v>10002</v>
      </c>
      <c r="P17" s="188">
        <v>12207</v>
      </c>
    </row>
    <row r="18" spans="1:23">
      <c r="A18" s="43"/>
      <c r="D18" s="33" t="s">
        <v>121</v>
      </c>
      <c r="E18" s="130" t="e">
        <f t="shared" ref="E18:Q20" si="6">E15/E$14*1000</f>
        <v>#DIV/0!</v>
      </c>
      <c r="F18" s="130" t="e">
        <f t="shared" si="6"/>
        <v>#DIV/0!</v>
      </c>
      <c r="G18" s="130" t="e">
        <f t="shared" si="6"/>
        <v>#DIV/0!</v>
      </c>
      <c r="H18" s="130">
        <f t="shared" si="6"/>
        <v>3.9771830011817548</v>
      </c>
      <c r="I18" s="130">
        <f t="shared" si="6"/>
        <v>4.1151624077553235</v>
      </c>
      <c r="J18" s="130">
        <f t="shared" si="6"/>
        <v>4.2531418143288917</v>
      </c>
      <c r="K18" s="130">
        <f t="shared" si="6"/>
        <v>4.7297089845510767</v>
      </c>
      <c r="L18" s="131">
        <f t="shared" si="6"/>
        <v>4.9755765441369579</v>
      </c>
      <c r="M18" s="130">
        <f t="shared" si="6"/>
        <v>5.1838911978557416</v>
      </c>
      <c r="N18" s="130">
        <f t="shared" si="6"/>
        <v>5.5584416791751279</v>
      </c>
      <c r="O18" s="130">
        <f t="shared" si="6"/>
        <v>4.6013930293244156</v>
      </c>
      <c r="P18" s="130">
        <f t="shared" si="6"/>
        <v>4.1659261078688266</v>
      </c>
      <c r="Q18" s="130" t="e">
        <f t="shared" si="6"/>
        <v>#DIV/0!</v>
      </c>
    </row>
    <row r="19" spans="1:23">
      <c r="A19" s="43"/>
      <c r="D19" s="33" t="s">
        <v>43</v>
      </c>
      <c r="E19" s="130" t="e">
        <f t="shared" si="6"/>
        <v>#DIV/0!</v>
      </c>
      <c r="F19" s="130" t="e">
        <f t="shared" si="6"/>
        <v>#DIV/0!</v>
      </c>
      <c r="G19" s="130" t="e">
        <f t="shared" si="6"/>
        <v>#DIV/0!</v>
      </c>
      <c r="H19" s="130">
        <f t="shared" si="6"/>
        <v>2.3937225241473139</v>
      </c>
      <c r="I19" s="130">
        <f t="shared" si="6"/>
        <v>1.9878575675771879</v>
      </c>
      <c r="J19" s="130">
        <f t="shared" si="6"/>
        <v>1.8846176569849078</v>
      </c>
      <c r="K19" s="130">
        <f t="shared" si="6"/>
        <v>1.7017460144073497</v>
      </c>
      <c r="L19" s="131">
        <f t="shared" si="6"/>
        <v>1.5835827992033891</v>
      </c>
      <c r="M19" s="130">
        <f t="shared" si="6"/>
        <v>1.4601597307346559</v>
      </c>
      <c r="N19" s="130">
        <f t="shared" si="6"/>
        <v>1.1418774471314412</v>
      </c>
      <c r="O19" s="130">
        <f t="shared" si="6"/>
        <v>0.98616132606038331</v>
      </c>
      <c r="P19" s="130">
        <f t="shared" si="6"/>
        <v>0.85001675202103744</v>
      </c>
      <c r="Q19" s="130" t="e">
        <f t="shared" si="6"/>
        <v>#DIV/0!</v>
      </c>
    </row>
    <row r="20" spans="1:23">
      <c r="A20" s="43"/>
      <c r="D20" s="33" t="s">
        <v>107</v>
      </c>
      <c r="E20" s="130" t="e">
        <f t="shared" si="6"/>
        <v>#DIV/0!</v>
      </c>
      <c r="F20" s="130" t="e">
        <f t="shared" si="6"/>
        <v>#DIV/0!</v>
      </c>
      <c r="G20" s="130" t="e">
        <f t="shared" si="6"/>
        <v>#DIV/0!</v>
      </c>
      <c r="H20" s="130">
        <f t="shared" si="6"/>
        <v>0</v>
      </c>
      <c r="I20" s="130">
        <f t="shared" si="6"/>
        <v>0</v>
      </c>
      <c r="J20" s="130">
        <f t="shared" si="6"/>
        <v>0</v>
      </c>
      <c r="K20" s="130">
        <f t="shared" si="6"/>
        <v>0</v>
      </c>
      <c r="L20" s="130">
        <f t="shared" si="6"/>
        <v>0.58335442371396284</v>
      </c>
      <c r="M20" s="130">
        <f t="shared" si="6"/>
        <v>0.81588886688448981</v>
      </c>
      <c r="N20" s="130">
        <f t="shared" si="6"/>
        <v>1.3225472906679316</v>
      </c>
      <c r="O20" s="130">
        <f t="shared" si="6"/>
        <v>1.2234663338198901</v>
      </c>
      <c r="P20" s="130">
        <f t="shared" si="6"/>
        <v>1.4931867163506698</v>
      </c>
      <c r="Q20" s="130" t="e">
        <f t="shared" si="6"/>
        <v>#DIV/0!</v>
      </c>
    </row>
    <row r="21" spans="1:23">
      <c r="D21" s="33" t="s">
        <v>203</v>
      </c>
      <c r="E21" s="130" t="e">
        <f>E17/E15</f>
        <v>#DIV/0!</v>
      </c>
      <c r="F21" s="130" t="e">
        <f t="shared" ref="F21:Q21" si="7">F17/F15</f>
        <v>#DIV/0!</v>
      </c>
      <c r="G21" s="130" t="e">
        <f t="shared" si="7"/>
        <v>#DIV/0!</v>
      </c>
      <c r="H21" s="130">
        <f t="shared" si="7"/>
        <v>0</v>
      </c>
      <c r="I21" s="130">
        <f t="shared" si="7"/>
        <v>0</v>
      </c>
      <c r="J21" s="130">
        <f t="shared" si="7"/>
        <v>0</v>
      </c>
      <c r="K21" s="130">
        <f t="shared" si="7"/>
        <v>0</v>
      </c>
      <c r="L21" s="130">
        <f t="shared" si="7"/>
        <v>0.11724358343986627</v>
      </c>
      <c r="M21" s="130">
        <f t="shared" si="7"/>
        <v>0.15738927298898039</v>
      </c>
      <c r="N21" s="130">
        <f t="shared" si="7"/>
        <v>0.23793490460157127</v>
      </c>
      <c r="O21" s="130">
        <f t="shared" si="7"/>
        <v>0.26589042188372281</v>
      </c>
      <c r="P21" s="130">
        <f t="shared" si="7"/>
        <v>0.35842851689814137</v>
      </c>
      <c r="Q21" s="130" t="e">
        <f t="shared" si="7"/>
        <v>#DIV/0!</v>
      </c>
    </row>
    <row r="22" spans="1:23">
      <c r="A22" s="43"/>
      <c r="D22" s="33" t="s">
        <v>204</v>
      </c>
      <c r="E22" s="130" t="e">
        <f>SUM(E17:F17)/SUM(E15:F15)</f>
        <v>#DIV/0!</v>
      </c>
      <c r="F22" s="130" t="e">
        <f t="shared" ref="F22:Q22" si="8">SUM(F17:G17)/SUM(F15:G15)</f>
        <v>#DIV/0!</v>
      </c>
      <c r="G22" s="130">
        <f t="shared" si="8"/>
        <v>0</v>
      </c>
      <c r="H22" s="130">
        <f t="shared" si="8"/>
        <v>0</v>
      </c>
      <c r="I22" s="130">
        <f t="shared" si="8"/>
        <v>0</v>
      </c>
      <c r="J22" s="130">
        <f t="shared" si="8"/>
        <v>0</v>
      </c>
      <c r="K22" s="130">
        <f t="shared" si="8"/>
        <v>6.010687908043659E-2</v>
      </c>
      <c r="L22" s="130">
        <f t="shared" si="8"/>
        <v>0.13772801155860576</v>
      </c>
      <c r="M22" s="130">
        <f t="shared" si="8"/>
        <v>0.19906627191983603</v>
      </c>
      <c r="N22" s="130">
        <f t="shared" si="8"/>
        <v>0.25059596908184645</v>
      </c>
      <c r="O22" s="130">
        <f t="shared" si="8"/>
        <v>0.30986131651644949</v>
      </c>
      <c r="P22" s="130">
        <f t="shared" si="8"/>
        <v>0.35842851689814137</v>
      </c>
      <c r="Q22" s="130" t="e">
        <f t="shared" si="8"/>
        <v>#DIV/0!</v>
      </c>
    </row>
    <row r="23" spans="1:23">
      <c r="A23" s="43"/>
      <c r="D23" s="49" t="s">
        <v>209</v>
      </c>
      <c r="E23" s="130"/>
      <c r="F23" s="130" t="e">
        <f>(E18-F18)/E18</f>
        <v>#DIV/0!</v>
      </c>
      <c r="G23" s="130" t="e">
        <f t="shared" ref="G23:Q23" si="9">(F18-G18)/F18</f>
        <v>#DIV/0!</v>
      </c>
      <c r="H23" s="130" t="e">
        <f t="shared" si="9"/>
        <v>#DIV/0!</v>
      </c>
      <c r="I23" s="130">
        <f t="shared" si="9"/>
        <v>-3.4692747739435259E-2</v>
      </c>
      <c r="J23" s="130">
        <f t="shared" si="9"/>
        <v>-3.3529516675583924E-2</v>
      </c>
      <c r="K23" s="130">
        <f t="shared" si="9"/>
        <v>-0.11205061834915163</v>
      </c>
      <c r="L23" s="130">
        <f>(K18-L18)/K18</f>
        <v>-5.1983654890601673E-2</v>
      </c>
      <c r="M23" s="130">
        <f t="shared" si="9"/>
        <v>-4.1867440259612573E-2</v>
      </c>
      <c r="N23" s="130">
        <f t="shared" si="9"/>
        <v>-7.2252766700488413E-2</v>
      </c>
      <c r="O23" s="130">
        <f t="shared" si="9"/>
        <v>0.17217930943421145</v>
      </c>
      <c r="P23" s="130">
        <f t="shared" si="9"/>
        <v>9.4638062578089543E-2</v>
      </c>
      <c r="Q23" s="130" t="e">
        <f t="shared" si="9"/>
        <v>#DIV/0!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0">(F18-H18)/F18</f>
        <v>#DIV/0!</v>
      </c>
      <c r="H24" s="130" t="e">
        <f t="shared" si="10"/>
        <v>#DIV/0!</v>
      </c>
      <c r="I24" s="130">
        <f t="shared" si="10"/>
        <v>-6.9385495478870407E-2</v>
      </c>
      <c r="J24" s="130">
        <f t="shared" si="10"/>
        <v>-0.14933713810118293</v>
      </c>
      <c r="K24" s="130">
        <f t="shared" si="10"/>
        <v>-0.16985907391429411</v>
      </c>
      <c r="L24" s="130">
        <f t="shared" si="10"/>
        <v>-9.6027517715822824E-2</v>
      </c>
      <c r="M24" s="130">
        <f t="shared" si="10"/>
        <v>-0.1171452453535254</v>
      </c>
      <c r="N24" s="130">
        <f t="shared" si="10"/>
        <v>0.11236697420892433</v>
      </c>
      <c r="O24" s="130">
        <f t="shared" si="10"/>
        <v>0.25052265575141386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1">(F18-I18)/F18</f>
        <v>#DIV/0!</v>
      </c>
      <c r="H25" s="130" t="e">
        <f t="shared" si="11"/>
        <v>#DIV/0!</v>
      </c>
      <c r="I25" s="130">
        <f t="shared" si="11"/>
        <v>-0.18921080150089173</v>
      </c>
      <c r="J25" s="130">
        <f t="shared" si="11"/>
        <v>-0.20908388324118662</v>
      </c>
      <c r="K25" s="130">
        <f t="shared" si="11"/>
        <v>-0.21883807880356651</v>
      </c>
      <c r="L25" s="130">
        <f t="shared" si="11"/>
        <v>-0.17521853825065958</v>
      </c>
      <c r="M25" s="130">
        <f t="shared" si="11"/>
        <v>7.5204051529157323E-2</v>
      </c>
      <c r="N25" s="130">
        <f t="shared" si="11"/>
        <v>0.19637084405011912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2">(F18-J18)/F18</f>
        <v>#DIV/0!</v>
      </c>
      <c r="H26" s="130" t="e">
        <f t="shared" si="12"/>
        <v>#DIV/0!</v>
      </c>
      <c r="I26" s="130">
        <f t="shared" si="12"/>
        <v>-0.2510303253982899</v>
      </c>
      <c r="J26" s="130">
        <f t="shared" si="12"/>
        <v>-0.2597051304916474</v>
      </c>
      <c r="K26" s="130">
        <f t="shared" si="12"/>
        <v>-0.30690250215703213</v>
      </c>
      <c r="L26" s="130">
        <f t="shared" si="12"/>
        <v>2.712977809962239E-2</v>
      </c>
      <c r="M26" s="130">
        <f t="shared" si="12"/>
        <v>0.16272494837250462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D27" s="33" t="s">
        <v>213</v>
      </c>
      <c r="E27" s="130" t="e">
        <f>SUM(E17:G17)/SUM(E15:G15)</f>
        <v>#DIV/0!</v>
      </c>
      <c r="F27" s="130">
        <f t="shared" ref="F27:O27" si="13">SUM(F17:H17)/SUM(F15:H15)</f>
        <v>0</v>
      </c>
      <c r="G27" s="130">
        <f t="shared" si="13"/>
        <v>0</v>
      </c>
      <c r="H27" s="130">
        <f t="shared" si="13"/>
        <v>0</v>
      </c>
      <c r="I27" s="130">
        <f t="shared" si="13"/>
        <v>0</v>
      </c>
      <c r="J27" s="130">
        <f t="shared" si="13"/>
        <v>4.1792274256870446E-2</v>
      </c>
      <c r="K27" s="130">
        <f t="shared" si="13"/>
        <v>9.3977210177372844E-2</v>
      </c>
      <c r="L27" s="130">
        <f t="shared" si="13"/>
        <v>0.17316492342174075</v>
      </c>
      <c r="M27" s="130">
        <f t="shared" si="13"/>
        <v>0.21910600540510375</v>
      </c>
      <c r="N27" s="130">
        <f t="shared" si="13"/>
        <v>0.28195363531571532</v>
      </c>
      <c r="O27" s="130">
        <f t="shared" si="13"/>
        <v>0.30986131651644949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4">F14</f>
        <v>0</v>
      </c>
      <c r="G31" s="7">
        <f t="shared" si="14"/>
        <v>0</v>
      </c>
      <c r="H31" s="7">
        <f t="shared" si="14"/>
        <v>8175133</v>
      </c>
      <c r="I31" s="7">
        <f t="shared" si="14"/>
        <v>8175133</v>
      </c>
      <c r="J31" s="7">
        <f t="shared" si="14"/>
        <v>8175133</v>
      </c>
      <c r="K31" s="7">
        <f t="shared" si="14"/>
        <v>8175133</v>
      </c>
      <c r="L31" s="64">
        <f t="shared" si="14"/>
        <v>8175133</v>
      </c>
      <c r="M31" s="7">
        <f t="shared" si="14"/>
        <v>8175133</v>
      </c>
      <c r="N31" s="7">
        <f t="shared" si="14"/>
        <v>8175133</v>
      </c>
      <c r="O31" s="7">
        <f t="shared" si="14"/>
        <v>8175133</v>
      </c>
      <c r="P31" s="7">
        <f t="shared" si="14"/>
        <v>8175133</v>
      </c>
      <c r="Q31" s="7">
        <f t="shared" si="14"/>
        <v>0</v>
      </c>
      <c r="W31" s="64"/>
    </row>
    <row r="32" spans="1:23">
      <c r="A32" s="43"/>
      <c r="D32" s="33" t="s">
        <v>40</v>
      </c>
      <c r="E32" s="7"/>
      <c r="F32" s="7"/>
      <c r="G32" s="7"/>
      <c r="H32" s="189">
        <v>22342</v>
      </c>
      <c r="I32" s="189">
        <v>21838</v>
      </c>
      <c r="J32" s="189">
        <v>21334</v>
      </c>
      <c r="K32" s="189">
        <v>20586</v>
      </c>
      <c r="L32" s="189">
        <v>20134</v>
      </c>
      <c r="M32" s="189">
        <v>20261</v>
      </c>
      <c r="N32" s="189">
        <v>19653</v>
      </c>
      <c r="O32" s="189">
        <v>18847</v>
      </c>
      <c r="P32" s="189">
        <v>18383</v>
      </c>
    </row>
    <row r="33" spans="1:23">
      <c r="A33" s="43"/>
      <c r="D33" s="33" t="s">
        <v>41</v>
      </c>
      <c r="E33" s="7"/>
      <c r="F33" s="7"/>
      <c r="G33" s="7"/>
      <c r="H33" s="189">
        <v>12251</v>
      </c>
      <c r="I33" s="189">
        <v>10205</v>
      </c>
      <c r="J33" s="189">
        <v>7992</v>
      </c>
      <c r="K33" s="189">
        <v>6906</v>
      </c>
      <c r="L33" s="189">
        <v>5757</v>
      </c>
      <c r="M33" s="189">
        <v>5143</v>
      </c>
      <c r="N33" s="189">
        <v>4692</v>
      </c>
      <c r="O33" s="189">
        <v>3904</v>
      </c>
      <c r="P33" s="189">
        <v>3661</v>
      </c>
    </row>
    <row r="34" spans="1:23">
      <c r="A34" s="43"/>
      <c r="D34" s="33" t="s">
        <v>42</v>
      </c>
      <c r="H34" s="189"/>
      <c r="I34" s="189"/>
      <c r="J34" s="189"/>
      <c r="K34" s="189"/>
      <c r="L34" s="188">
        <v>1663</v>
      </c>
      <c r="M34" s="188">
        <v>3353</v>
      </c>
      <c r="N34" s="188">
        <v>7428</v>
      </c>
      <c r="O34" s="188">
        <v>8253</v>
      </c>
      <c r="P34" s="188">
        <v>8678</v>
      </c>
    </row>
    <row r="35" spans="1:23">
      <c r="A35" s="43"/>
      <c r="D35" s="33" t="s">
        <v>122</v>
      </c>
      <c r="E35" s="130" t="e">
        <f t="shared" ref="E35:Q37" si="15">E32/E$14*1000</f>
        <v>#DIV/0!</v>
      </c>
      <c r="F35" s="130" t="e">
        <f t="shared" si="15"/>
        <v>#DIV/0!</v>
      </c>
      <c r="G35" s="130" t="e">
        <f t="shared" si="15"/>
        <v>#DIV/0!</v>
      </c>
      <c r="H35" s="130">
        <f t="shared" si="15"/>
        <v>2.7329218986406705</v>
      </c>
      <c r="I35" s="130">
        <f t="shared" si="15"/>
        <v>2.671271525490778</v>
      </c>
      <c r="J35" s="130">
        <f t="shared" si="15"/>
        <v>2.6096211523408854</v>
      </c>
      <c r="K35" s="130">
        <f t="shared" si="15"/>
        <v>2.5181241699676327</v>
      </c>
      <c r="L35" s="131">
        <f t="shared" si="15"/>
        <v>2.4628345496030462</v>
      </c>
      <c r="M35" s="130">
        <f t="shared" si="15"/>
        <v>2.4783694650594676</v>
      </c>
      <c r="N35" s="130">
        <f t="shared" si="15"/>
        <v>2.4039975863389622</v>
      </c>
      <c r="O35" s="130">
        <f t="shared" si="15"/>
        <v>2.3054059181667137</v>
      </c>
      <c r="P35" s="130">
        <f t="shared" si="15"/>
        <v>2.248648431774749</v>
      </c>
      <c r="Q35" s="130" t="e">
        <f t="shared" si="15"/>
        <v>#DIV/0!</v>
      </c>
    </row>
    <row r="36" spans="1:23">
      <c r="A36" s="43"/>
      <c r="D36" s="33" t="s">
        <v>45</v>
      </c>
      <c r="E36" s="130" t="e">
        <f t="shared" si="15"/>
        <v>#DIV/0!</v>
      </c>
      <c r="F36" s="130" t="e">
        <f t="shared" si="15"/>
        <v>#DIV/0!</v>
      </c>
      <c r="G36" s="130" t="e">
        <f t="shared" si="15"/>
        <v>#DIV/0!</v>
      </c>
      <c r="H36" s="130">
        <f t="shared" si="15"/>
        <v>1.4985688917843905</v>
      </c>
      <c r="I36" s="130">
        <f t="shared" si="15"/>
        <v>1.2482977341163746</v>
      </c>
      <c r="J36" s="130">
        <f t="shared" si="15"/>
        <v>0.97759877423400943</v>
      </c>
      <c r="K36" s="130">
        <f t="shared" si="15"/>
        <v>0.84475689875626481</v>
      </c>
      <c r="L36" s="131">
        <f t="shared" si="15"/>
        <v>0.70420872663478384</v>
      </c>
      <c r="M36" s="130">
        <f t="shared" si="15"/>
        <v>0.62910291490058945</v>
      </c>
      <c r="N36" s="130">
        <f t="shared" si="15"/>
        <v>0.57393561670495141</v>
      </c>
      <c r="O36" s="130">
        <f t="shared" si="15"/>
        <v>0.47754574757377038</v>
      </c>
      <c r="P36" s="130">
        <f t="shared" si="15"/>
        <v>0.44782146051935789</v>
      </c>
      <c r="Q36" s="130" t="e">
        <f t="shared" si="15"/>
        <v>#DIV/0!</v>
      </c>
    </row>
    <row r="37" spans="1:23">
      <c r="A37" s="43"/>
      <c r="D37" s="33" t="s">
        <v>108</v>
      </c>
      <c r="E37" s="130" t="e">
        <f t="shared" si="15"/>
        <v>#DIV/0!</v>
      </c>
      <c r="F37" s="130" t="e">
        <f t="shared" si="15"/>
        <v>#DIV/0!</v>
      </c>
      <c r="G37" s="130" t="e">
        <f t="shared" si="15"/>
        <v>#DIV/0!</v>
      </c>
      <c r="H37" s="130">
        <f t="shared" si="15"/>
        <v>0</v>
      </c>
      <c r="I37" s="130">
        <f t="shared" si="15"/>
        <v>0</v>
      </c>
      <c r="J37" s="130">
        <f t="shared" si="15"/>
        <v>0</v>
      </c>
      <c r="K37" s="130">
        <f t="shared" si="15"/>
        <v>0</v>
      </c>
      <c r="L37" s="130">
        <f t="shared" si="15"/>
        <v>0.20342176696085557</v>
      </c>
      <c r="M37" s="130">
        <f t="shared" si="15"/>
        <v>0.4101462324833125</v>
      </c>
      <c r="N37" s="130">
        <f t="shared" si="15"/>
        <v>0.90860907094722498</v>
      </c>
      <c r="O37" s="130">
        <f t="shared" si="15"/>
        <v>1.0095248603294895</v>
      </c>
      <c r="P37" s="130">
        <f t="shared" si="15"/>
        <v>1.0615117821324742</v>
      </c>
      <c r="Q37" s="130" t="e">
        <f t="shared" si="15"/>
        <v>#DIV/0!</v>
      </c>
    </row>
    <row r="38" spans="1:23">
      <c r="A38" s="43"/>
      <c r="D38" s="33" t="s">
        <v>214</v>
      </c>
      <c r="E38" s="130" t="e">
        <f>E34/E32</f>
        <v>#DIV/0!</v>
      </c>
      <c r="F38" s="130" t="e">
        <f t="shared" ref="F38:Q38" si="16">F34/F32</f>
        <v>#DIV/0!</v>
      </c>
      <c r="G38" s="130" t="e">
        <f t="shared" si="16"/>
        <v>#DIV/0!</v>
      </c>
      <c r="H38" s="130">
        <f t="shared" si="16"/>
        <v>0</v>
      </c>
      <c r="I38" s="130">
        <f t="shared" si="16"/>
        <v>0</v>
      </c>
      <c r="J38" s="130">
        <f t="shared" si="16"/>
        <v>0</v>
      </c>
      <c r="K38" s="130">
        <f t="shared" si="16"/>
        <v>0</v>
      </c>
      <c r="L38" s="130">
        <f t="shared" si="16"/>
        <v>8.2596602761497967E-2</v>
      </c>
      <c r="M38" s="130">
        <f t="shared" si="16"/>
        <v>0.16549035092048764</v>
      </c>
      <c r="N38" s="130">
        <f t="shared" si="16"/>
        <v>0.37795756373072814</v>
      </c>
      <c r="O38" s="130">
        <f t="shared" si="16"/>
        <v>0.43789462513927946</v>
      </c>
      <c r="P38" s="130">
        <f t="shared" si="16"/>
        <v>0.47206658325626938</v>
      </c>
      <c r="Q38" s="130" t="e">
        <f t="shared" si="16"/>
        <v>#DIV/0!</v>
      </c>
    </row>
    <row r="39" spans="1:23">
      <c r="A39" s="43"/>
      <c r="D39" s="33" t="s">
        <v>215</v>
      </c>
      <c r="E39" s="130" t="e">
        <f>SUM(E34:F34)/SUM(E32:F32)</f>
        <v>#DIV/0!</v>
      </c>
      <c r="F39" s="130" t="e">
        <f t="shared" ref="F39:Q39" si="17">SUM(F34:G34)/SUM(F32:G32)</f>
        <v>#DIV/0!</v>
      </c>
      <c r="G39" s="130">
        <f t="shared" si="17"/>
        <v>0</v>
      </c>
      <c r="H39" s="130">
        <f t="shared" si="17"/>
        <v>0</v>
      </c>
      <c r="I39" s="130">
        <f t="shared" si="17"/>
        <v>0</v>
      </c>
      <c r="J39" s="130">
        <f t="shared" si="17"/>
        <v>0</v>
      </c>
      <c r="K39" s="130">
        <f t="shared" si="17"/>
        <v>4.0839882121807468E-2</v>
      </c>
      <c r="L39" s="130">
        <f t="shared" si="17"/>
        <v>0.12417378388414407</v>
      </c>
      <c r="M39" s="130">
        <f t="shared" si="17"/>
        <v>0.27010572731372451</v>
      </c>
      <c r="N39" s="130">
        <f t="shared" si="17"/>
        <v>0.40729870129870127</v>
      </c>
      <c r="O39" s="130">
        <f t="shared" si="17"/>
        <v>0.45476766048885309</v>
      </c>
      <c r="P39" s="130">
        <f t="shared" si="17"/>
        <v>0.47206658325626938</v>
      </c>
      <c r="Q39" s="130" t="e">
        <f t="shared" si="17"/>
        <v>#DIV/0!</v>
      </c>
    </row>
    <row r="40" spans="1:23">
      <c r="A40" s="43"/>
      <c r="D40" s="49" t="s">
        <v>208</v>
      </c>
      <c r="E40" s="130"/>
      <c r="F40" s="130" t="e">
        <f>(E35-F35)/E35</f>
        <v>#DIV/0!</v>
      </c>
      <c r="G40" s="130" t="e">
        <f t="shared" ref="G40:K40" si="18">(F35-G35)/F35</f>
        <v>#DIV/0!</v>
      </c>
      <c r="H40" s="130" t="e">
        <f t="shared" si="18"/>
        <v>#DIV/0!</v>
      </c>
      <c r="I40" s="130">
        <f t="shared" si="18"/>
        <v>2.2558410169188092E-2</v>
      </c>
      <c r="J40" s="130">
        <f t="shared" si="18"/>
        <v>2.3079036541807874E-2</v>
      </c>
      <c r="K40" s="130">
        <f t="shared" si="18"/>
        <v>3.5061404331114515E-2</v>
      </c>
      <c r="L40" s="130">
        <f>(K35-L35)/K35</f>
        <v>2.1956669581268975E-2</v>
      </c>
      <c r="M40" s="130">
        <f t="shared" ref="M40:Q40" si="19">(L35-M35)/L35</f>
        <v>-6.3077381543658198E-3</v>
      </c>
      <c r="N40" s="130">
        <f t="shared" si="19"/>
        <v>3.0008390503923881E-2</v>
      </c>
      <c r="O40" s="130">
        <f t="shared" si="19"/>
        <v>4.1011550399430038E-2</v>
      </c>
      <c r="P40" s="130">
        <f t="shared" si="19"/>
        <v>2.4619302806812817E-2</v>
      </c>
      <c r="Q40" s="130" t="e">
        <f t="shared" si="19"/>
        <v>#DIV/0!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0">(F35-H35)/F35</f>
        <v>#DIV/0!</v>
      </c>
      <c r="H41" s="130" t="e">
        <f t="shared" si="20"/>
        <v>#DIV/0!</v>
      </c>
      <c r="I41" s="130">
        <f t="shared" si="20"/>
        <v>4.5116820338376183E-2</v>
      </c>
      <c r="J41" s="130">
        <f t="shared" si="20"/>
        <v>5.7331257441157489E-2</v>
      </c>
      <c r="K41" s="130">
        <f t="shared" si="20"/>
        <v>5.6248242242429934E-2</v>
      </c>
      <c r="L41" s="130">
        <f t="shared" si="20"/>
        <v>1.5787428349363732E-2</v>
      </c>
      <c r="M41" s="130">
        <f t="shared" si="20"/>
        <v>2.3889937419290769E-2</v>
      </c>
      <c r="N41" s="130">
        <f t="shared" si="20"/>
        <v>6.978925028379647E-2</v>
      </c>
      <c r="O41" s="130">
        <f t="shared" si="20"/>
        <v>6.4621177428382415E-2</v>
      </c>
      <c r="P41" s="130" t="e">
        <f t="shared" si="20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:O42" si="21">(F35-I35)/F35</f>
        <v>#DIV/0!</v>
      </c>
      <c r="H42" s="130" t="e">
        <f t="shared" si="21"/>
        <v>#DIV/0!</v>
      </c>
      <c r="I42" s="130">
        <f t="shared" si="21"/>
        <v>7.8596365589472639E-2</v>
      </c>
      <c r="J42" s="130">
        <f t="shared" si="21"/>
        <v>7.80291235461123E-2</v>
      </c>
      <c r="K42" s="130">
        <f t="shared" si="21"/>
        <v>5.0295303271772701E-2</v>
      </c>
      <c r="L42" s="130">
        <f t="shared" si="21"/>
        <v>4.5322063538327184E-2</v>
      </c>
      <c r="M42" s="130">
        <f t="shared" si="21"/>
        <v>6.3921724446210332E-2</v>
      </c>
      <c r="N42" s="130">
        <f t="shared" si="21"/>
        <v>9.2690390405212056E-2</v>
      </c>
      <c r="O42" s="130" t="e">
        <f t="shared" si="21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:N43" si="22">(F35-J35)/F35</f>
        <v>#DIV/0!</v>
      </c>
      <c r="H43" s="130" t="e">
        <f t="shared" si="22"/>
        <v>#DIV/0!</v>
      </c>
      <c r="I43" s="130">
        <f t="shared" si="22"/>
        <v>9.8827320741204941E-2</v>
      </c>
      <c r="J43" s="130">
        <f t="shared" si="22"/>
        <v>7.221357267149002E-2</v>
      </c>
      <c r="K43" s="130">
        <f t="shared" si="22"/>
        <v>7.879441267460395E-2</v>
      </c>
      <c r="L43" s="130">
        <f t="shared" si="22"/>
        <v>8.4474885844748951E-2</v>
      </c>
      <c r="M43" s="130">
        <f t="shared" si="22"/>
        <v>8.6967318962948251E-2</v>
      </c>
      <c r="N43" s="130" t="e">
        <f t="shared" si="22"/>
        <v>#DIV/0!</v>
      </c>
      <c r="O43" s="130"/>
      <c r="P43" s="130"/>
      <c r="Q43" s="130"/>
      <c r="W43" s="63"/>
    </row>
    <row r="44" spans="1:23">
      <c r="A44" s="43"/>
      <c r="D44" s="33" t="s">
        <v>219</v>
      </c>
      <c r="E44" s="130" t="e">
        <f>SUM(E34:G34)/SUM(E32:G32)</f>
        <v>#DIV/0!</v>
      </c>
      <c r="F44" s="130">
        <f t="shared" ref="F44" si="23">SUM(F34:H34)/SUM(F32:H32)</f>
        <v>0</v>
      </c>
      <c r="G44" s="130">
        <f t="shared" ref="G44" si="24">SUM(G34:I34)/SUM(G32:I32)</f>
        <v>0</v>
      </c>
      <c r="H44" s="130">
        <f t="shared" ref="H44:O44" si="25">SUM(H34:J34)/SUM(H32:J32)</f>
        <v>0</v>
      </c>
      <c r="I44" s="130">
        <f t="shared" si="25"/>
        <v>0</v>
      </c>
      <c r="J44" s="130">
        <f t="shared" si="25"/>
        <v>2.6799239372159733E-2</v>
      </c>
      <c r="K44" s="130">
        <f t="shared" si="25"/>
        <v>8.2255128646627637E-2</v>
      </c>
      <c r="L44" s="130">
        <f t="shared" si="25"/>
        <v>0.20723421262989608</v>
      </c>
      <c r="M44" s="130">
        <f t="shared" si="25"/>
        <v>0.32392232943619065</v>
      </c>
      <c r="N44" s="130">
        <f t="shared" si="25"/>
        <v>0.42822987535819135</v>
      </c>
      <c r="O44" s="130">
        <f t="shared" si="25"/>
        <v>0.45476766048885309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26">F31</f>
        <v>0</v>
      </c>
      <c r="G46" s="7">
        <f t="shared" si="26"/>
        <v>0</v>
      </c>
      <c r="H46" s="7">
        <f t="shared" si="26"/>
        <v>8175133</v>
      </c>
      <c r="I46" s="7">
        <f t="shared" si="26"/>
        <v>8175133</v>
      </c>
      <c r="J46" s="7">
        <f t="shared" si="26"/>
        <v>8175133</v>
      </c>
      <c r="K46" s="7">
        <f t="shared" si="26"/>
        <v>8175133</v>
      </c>
      <c r="L46" s="64">
        <f t="shared" si="26"/>
        <v>8175133</v>
      </c>
      <c r="M46" s="7">
        <f t="shared" si="26"/>
        <v>8175133</v>
      </c>
      <c r="N46" s="7">
        <f t="shared" si="26"/>
        <v>8175133</v>
      </c>
      <c r="O46" s="7">
        <f t="shared" si="26"/>
        <v>8175133</v>
      </c>
      <c r="P46" s="7">
        <f t="shared" si="26"/>
        <v>8175133</v>
      </c>
      <c r="Q46" s="7">
        <f t="shared" si="26"/>
        <v>0</v>
      </c>
      <c r="W46" s="64"/>
    </row>
    <row r="47" spans="1:23" s="7" customFormat="1">
      <c r="A47" s="43"/>
      <c r="D47" s="69" t="s">
        <v>32</v>
      </c>
      <c r="E47" s="7">
        <f t="shared" ref="E47:Q49" si="27">E32+E15</f>
        <v>0</v>
      </c>
      <c r="F47" s="7">
        <f t="shared" si="27"/>
        <v>0</v>
      </c>
      <c r="G47" s="7">
        <f t="shared" si="27"/>
        <v>0</v>
      </c>
      <c r="H47" s="7">
        <f t="shared" si="27"/>
        <v>54856</v>
      </c>
      <c r="I47" s="7">
        <f t="shared" si="27"/>
        <v>55480</v>
      </c>
      <c r="J47" s="7">
        <f t="shared" si="27"/>
        <v>56104</v>
      </c>
      <c r="K47" s="7">
        <f t="shared" si="27"/>
        <v>59252</v>
      </c>
      <c r="L47" s="64">
        <f t="shared" si="27"/>
        <v>60810</v>
      </c>
      <c r="M47" s="7">
        <f t="shared" si="27"/>
        <v>62640</v>
      </c>
      <c r="N47" s="7">
        <f t="shared" si="27"/>
        <v>65094</v>
      </c>
      <c r="O47" s="7">
        <f t="shared" si="27"/>
        <v>56464</v>
      </c>
      <c r="P47" s="7">
        <f t="shared" si="27"/>
        <v>52440</v>
      </c>
      <c r="Q47" s="7">
        <f t="shared" si="27"/>
        <v>0</v>
      </c>
      <c r="W47" s="64"/>
    </row>
    <row r="48" spans="1:23" s="7" customFormat="1">
      <c r="A48" s="43"/>
      <c r="D48" s="69" t="s">
        <v>33</v>
      </c>
      <c r="E48" s="7">
        <f t="shared" si="27"/>
        <v>0</v>
      </c>
      <c r="F48" s="7">
        <f t="shared" si="27"/>
        <v>0</v>
      </c>
      <c r="G48" s="7">
        <f t="shared" si="27"/>
        <v>0</v>
      </c>
      <c r="H48" s="7">
        <f t="shared" si="27"/>
        <v>31820</v>
      </c>
      <c r="I48" s="7">
        <f t="shared" si="27"/>
        <v>26456</v>
      </c>
      <c r="J48" s="7">
        <f t="shared" si="27"/>
        <v>23399</v>
      </c>
      <c r="K48" s="7">
        <f t="shared" si="27"/>
        <v>20818</v>
      </c>
      <c r="L48" s="64">
        <f t="shared" si="27"/>
        <v>18703</v>
      </c>
      <c r="M48" s="7">
        <f t="shared" si="27"/>
        <v>17080</v>
      </c>
      <c r="N48" s="7">
        <f t="shared" si="27"/>
        <v>14027</v>
      </c>
      <c r="O48" s="7">
        <f t="shared" si="27"/>
        <v>11966</v>
      </c>
      <c r="P48" s="7">
        <f t="shared" si="27"/>
        <v>10610</v>
      </c>
      <c r="Q48" s="7">
        <f t="shared" si="27"/>
        <v>0</v>
      </c>
      <c r="W48" s="64"/>
    </row>
    <row r="49" spans="1:23" s="7" customFormat="1">
      <c r="A49" s="43"/>
      <c r="D49" s="69" t="s">
        <v>34</v>
      </c>
      <c r="E49" s="7">
        <f t="shared" si="27"/>
        <v>0</v>
      </c>
      <c r="F49" s="7">
        <f t="shared" si="27"/>
        <v>0</v>
      </c>
      <c r="G49" s="7">
        <f t="shared" si="27"/>
        <v>0</v>
      </c>
      <c r="H49" s="7">
        <f t="shared" si="27"/>
        <v>0</v>
      </c>
      <c r="I49" s="7">
        <f t="shared" si="27"/>
        <v>0</v>
      </c>
      <c r="J49" s="7">
        <f t="shared" si="27"/>
        <v>0</v>
      </c>
      <c r="K49" s="7">
        <f t="shared" si="27"/>
        <v>0</v>
      </c>
      <c r="L49" s="64">
        <f t="shared" si="27"/>
        <v>6432</v>
      </c>
      <c r="M49" s="7">
        <f t="shared" si="27"/>
        <v>10023</v>
      </c>
      <c r="N49" s="7">
        <f t="shared" si="27"/>
        <v>18240</v>
      </c>
      <c r="O49" s="7">
        <f t="shared" si="27"/>
        <v>18255</v>
      </c>
      <c r="P49" s="7">
        <f t="shared" si="27"/>
        <v>20885</v>
      </c>
      <c r="Q49" s="7">
        <f t="shared" si="27"/>
        <v>0</v>
      </c>
      <c r="W49" s="64"/>
    </row>
    <row r="50" spans="1:23" s="7" customFormat="1">
      <c r="A50" s="43"/>
      <c r="D50" s="69" t="s">
        <v>123</v>
      </c>
      <c r="E50" s="130" t="e">
        <f t="shared" ref="E50:Q52" si="28">E47/E$14*1000</f>
        <v>#DIV/0!</v>
      </c>
      <c r="F50" s="130" t="e">
        <f t="shared" si="28"/>
        <v>#DIV/0!</v>
      </c>
      <c r="G50" s="130" t="e">
        <f t="shared" si="28"/>
        <v>#DIV/0!</v>
      </c>
      <c r="H50" s="130">
        <f t="shared" si="28"/>
        <v>6.7101048998224249</v>
      </c>
      <c r="I50" s="130">
        <f t="shared" si="28"/>
        <v>6.7864339332461014</v>
      </c>
      <c r="J50" s="130">
        <f t="shared" si="28"/>
        <v>6.862762966669778</v>
      </c>
      <c r="K50" s="130">
        <f t="shared" si="28"/>
        <v>7.2478331545187089</v>
      </c>
      <c r="L50" s="131">
        <f t="shared" si="28"/>
        <v>7.4384110937400045</v>
      </c>
      <c r="M50" s="130">
        <f t="shared" si="28"/>
        <v>7.6622606629152088</v>
      </c>
      <c r="N50" s="130">
        <f t="shared" si="28"/>
        <v>7.9624392655140896</v>
      </c>
      <c r="O50" s="130">
        <f t="shared" si="28"/>
        <v>6.9067989474911293</v>
      </c>
      <c r="P50" s="130">
        <f t="shared" si="28"/>
        <v>6.414574539643576</v>
      </c>
      <c r="Q50" s="130" t="e">
        <f t="shared" si="28"/>
        <v>#DIV/0!</v>
      </c>
      <c r="W50" s="64"/>
    </row>
    <row r="51" spans="1:23" s="7" customFormat="1">
      <c r="A51" s="43"/>
      <c r="D51" s="69" t="s">
        <v>47</v>
      </c>
      <c r="E51" s="130" t="e">
        <f t="shared" si="28"/>
        <v>#DIV/0!</v>
      </c>
      <c r="F51" s="130" t="e">
        <f t="shared" si="28"/>
        <v>#DIV/0!</v>
      </c>
      <c r="G51" s="130" t="e">
        <f t="shared" si="28"/>
        <v>#DIV/0!</v>
      </c>
      <c r="H51" s="130">
        <f t="shared" si="28"/>
        <v>3.8922914159317039</v>
      </c>
      <c r="I51" s="130">
        <f t="shared" si="28"/>
        <v>3.2361553016935627</v>
      </c>
      <c r="J51" s="130">
        <f t="shared" si="28"/>
        <v>2.8622164312189171</v>
      </c>
      <c r="K51" s="130">
        <f t="shared" si="28"/>
        <v>2.5465029131636148</v>
      </c>
      <c r="L51" s="131">
        <f t="shared" si="28"/>
        <v>2.2877915258381729</v>
      </c>
      <c r="M51" s="130">
        <f t="shared" si="28"/>
        <v>2.0892626456352454</v>
      </c>
      <c r="N51" s="130">
        <f t="shared" si="28"/>
        <v>1.7158130638363926</v>
      </c>
      <c r="O51" s="130">
        <f t="shared" si="28"/>
        <v>1.4637070736341538</v>
      </c>
      <c r="P51" s="130">
        <f t="shared" si="28"/>
        <v>1.2978382125403953</v>
      </c>
      <c r="Q51" s="130" t="e">
        <f t="shared" si="28"/>
        <v>#DIV/0!</v>
      </c>
      <c r="W51" s="64"/>
    </row>
    <row r="52" spans="1:23" s="8" customFormat="1">
      <c r="A52" s="43"/>
      <c r="B52" s="7"/>
      <c r="D52" s="48" t="s">
        <v>48</v>
      </c>
      <c r="E52" s="130" t="e">
        <f t="shared" si="28"/>
        <v>#DIV/0!</v>
      </c>
      <c r="F52" s="130" t="e">
        <f t="shared" si="28"/>
        <v>#DIV/0!</v>
      </c>
      <c r="G52" s="130" t="e">
        <f t="shared" si="28"/>
        <v>#DIV/0!</v>
      </c>
      <c r="H52" s="130">
        <f t="shared" si="28"/>
        <v>0</v>
      </c>
      <c r="I52" s="130">
        <f t="shared" si="28"/>
        <v>0</v>
      </c>
      <c r="J52" s="130">
        <f t="shared" si="28"/>
        <v>0</v>
      </c>
      <c r="K52" s="130">
        <f t="shared" si="28"/>
        <v>0</v>
      </c>
      <c r="L52" s="130">
        <f t="shared" si="28"/>
        <v>0.78677619067481841</v>
      </c>
      <c r="M52" s="130">
        <f t="shared" si="28"/>
        <v>1.2260350993678022</v>
      </c>
      <c r="N52" s="130">
        <f t="shared" si="28"/>
        <v>2.2311563616151564</v>
      </c>
      <c r="O52" s="130">
        <f t="shared" si="28"/>
        <v>2.2329911941493794</v>
      </c>
      <c r="P52" s="130">
        <f t="shared" si="28"/>
        <v>2.5546984984831438</v>
      </c>
      <c r="Q52" s="130" t="e">
        <f t="shared" si="28"/>
        <v>#DIV/0!</v>
      </c>
      <c r="W52" s="65"/>
    </row>
    <row r="53" spans="1:23" s="8" customFormat="1">
      <c r="A53" s="7"/>
      <c r="B53" s="7"/>
      <c r="D53" s="33" t="s">
        <v>220</v>
      </c>
      <c r="E53" s="130" t="e">
        <f>E49/E47</f>
        <v>#DIV/0!</v>
      </c>
      <c r="F53" s="130" t="e">
        <f t="shared" ref="F53:Q53" si="29">F49/F47</f>
        <v>#DIV/0!</v>
      </c>
      <c r="G53" s="130" t="e">
        <f t="shared" si="29"/>
        <v>#DIV/0!</v>
      </c>
      <c r="H53" s="130">
        <f t="shared" si="29"/>
        <v>0</v>
      </c>
      <c r="I53" s="130">
        <f t="shared" si="29"/>
        <v>0</v>
      </c>
      <c r="J53" s="130">
        <f t="shared" si="29"/>
        <v>0</v>
      </c>
      <c r="K53" s="130">
        <f t="shared" si="29"/>
        <v>0</v>
      </c>
      <c r="L53" s="130">
        <f t="shared" si="29"/>
        <v>0.10577207696102614</v>
      </c>
      <c r="M53" s="130">
        <f t="shared" si="29"/>
        <v>0.16000957854406131</v>
      </c>
      <c r="N53" s="130">
        <f t="shared" si="29"/>
        <v>0.28021015761821366</v>
      </c>
      <c r="O53" s="130">
        <f t="shared" si="29"/>
        <v>0.32330334372343439</v>
      </c>
      <c r="P53" s="130">
        <f t="shared" si="29"/>
        <v>0.39826468344774979</v>
      </c>
      <c r="Q53" s="130" t="e">
        <f t="shared" si="29"/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30">SUM(F49:G49)/SUM(F47:G47)</f>
        <v>#DIV/0!</v>
      </c>
      <c r="G54" s="130">
        <f t="shared" si="30"/>
        <v>0</v>
      </c>
      <c r="H54" s="130">
        <f t="shared" si="30"/>
        <v>0</v>
      </c>
      <c r="I54" s="130">
        <f t="shared" si="30"/>
        <v>0</v>
      </c>
      <c r="J54" s="130">
        <f t="shared" si="30"/>
        <v>0</v>
      </c>
      <c r="K54" s="130">
        <f t="shared" si="30"/>
        <v>5.3572320967500128E-2</v>
      </c>
      <c r="L54" s="130">
        <f t="shared" si="30"/>
        <v>0.1332928311057108</v>
      </c>
      <c r="M54" s="130">
        <f t="shared" si="30"/>
        <v>0.22126450279487059</v>
      </c>
      <c r="N54" s="130">
        <f t="shared" si="30"/>
        <v>0.30022705210681322</v>
      </c>
      <c r="O54" s="130">
        <f t="shared" si="30"/>
        <v>0.35939910379784029</v>
      </c>
      <c r="P54" s="130">
        <f t="shared" si="30"/>
        <v>0.39826468344774979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31">(F50-G50)/F50</f>
        <v>#DIV/0!</v>
      </c>
      <c r="H55" s="130" t="e">
        <f t="shared" si="31"/>
        <v>#DIV/0!</v>
      </c>
      <c r="I55" s="130">
        <f t="shared" si="31"/>
        <v>-1.1375236984103861E-2</v>
      </c>
      <c r="J55" s="130">
        <f t="shared" si="31"/>
        <v>-1.1247296322999305E-2</v>
      </c>
      <c r="K55" s="130">
        <f t="shared" si="31"/>
        <v>-5.611008127762715E-2</v>
      </c>
      <c r="L55" s="130">
        <f>(K50-L50)/K50</f>
        <v>-2.6294471072706545E-2</v>
      </c>
      <c r="M55" s="130">
        <f t="shared" ref="M55:Q55" si="32">(L50-M50)/L50</f>
        <v>-3.0093734583127692E-2</v>
      </c>
      <c r="N55" s="130">
        <f t="shared" si="32"/>
        <v>-3.9176245210727913E-2</v>
      </c>
      <c r="O55" s="130">
        <f t="shared" si="32"/>
        <v>0.13257750330291576</v>
      </c>
      <c r="P55" s="130">
        <f t="shared" si="32"/>
        <v>7.1266647775573677E-2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33">(F50-H50)/F50</f>
        <v>#DIV/0!</v>
      </c>
      <c r="H56" s="130" t="e">
        <f t="shared" si="33"/>
        <v>#DIV/0!</v>
      </c>
      <c r="I56" s="130">
        <f t="shared" si="33"/>
        <v>-2.2750473968207723E-2</v>
      </c>
      <c r="J56" s="130">
        <f t="shared" si="33"/>
        <v>-6.7988464311463506E-2</v>
      </c>
      <c r="K56" s="130">
        <f t="shared" si="33"/>
        <v>-8.3879937259375481E-2</v>
      </c>
      <c r="L56" s="130">
        <f t="shared" si="33"/>
        <v>-5.7179504489299995E-2</v>
      </c>
      <c r="M56" s="130">
        <f t="shared" si="33"/>
        <v>-7.0448939319190787E-2</v>
      </c>
      <c r="N56" s="130">
        <f t="shared" si="33"/>
        <v>9.8595146871008954E-2</v>
      </c>
      <c r="O56" s="130">
        <f t="shared" si="33"/>
        <v>0.19439579684763558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:O57" si="34">(F50-I50)/F50</f>
        <v>#DIV/0!</v>
      </c>
      <c r="H57" s="130" t="e">
        <f t="shared" si="34"/>
        <v>#DIV/0!</v>
      </c>
      <c r="I57" s="130">
        <f t="shared" si="34"/>
        <v>-8.0137086189295548E-2</v>
      </c>
      <c r="J57" s="130">
        <f t="shared" si="34"/>
        <v>-9.6070656092285572E-2</v>
      </c>
      <c r="K57" s="130">
        <f t="shared" si="34"/>
        <v>-0.11649793241123622</v>
      </c>
      <c r="L57" s="130">
        <f t="shared" si="34"/>
        <v>-9.8595827988928644E-2</v>
      </c>
      <c r="M57" s="130">
        <f t="shared" si="34"/>
        <v>7.1468508469001907E-2</v>
      </c>
      <c r="N57" s="130">
        <f t="shared" si="34"/>
        <v>0.16283524904214547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:N58" si="35">(F50-J50)/F50</f>
        <v>#DIV/0!</v>
      </c>
      <c r="H58" s="130" t="e">
        <f t="shared" si="35"/>
        <v>#DIV/0!</v>
      </c>
      <c r="I58" s="130">
        <f t="shared" si="35"/>
        <v>-0.10853871955665752</v>
      </c>
      <c r="J58" s="130">
        <f t="shared" si="35"/>
        <v>-0.12905551550108144</v>
      </c>
      <c r="K58" s="130">
        <f t="shared" si="35"/>
        <v>-0.16023812918864952</v>
      </c>
      <c r="L58" s="130">
        <f t="shared" si="35"/>
        <v>4.7053264024843007E-2</v>
      </c>
      <c r="M58" s="130">
        <f t="shared" si="35"/>
        <v>0.1376418352244696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D59" s="33" t="s">
        <v>226</v>
      </c>
      <c r="E59" s="130" t="e">
        <f>SUM(E49:G49)/SUM(E47:G47)</f>
        <v>#DIV/0!</v>
      </c>
      <c r="F59" s="130">
        <f t="shared" ref="F59" si="36">SUM(F49:H49)/SUM(F47:H47)</f>
        <v>0</v>
      </c>
      <c r="G59" s="130">
        <f t="shared" ref="G59" si="37">SUM(G49:I49)/SUM(G47:I47)</f>
        <v>0</v>
      </c>
      <c r="H59" s="130">
        <f t="shared" ref="H59:O59" si="38">SUM(H49:J49)/SUM(H47:J47)</f>
        <v>0</v>
      </c>
      <c r="I59" s="130">
        <f t="shared" si="38"/>
        <v>0</v>
      </c>
      <c r="J59" s="130">
        <f t="shared" si="38"/>
        <v>3.651101801709751E-2</v>
      </c>
      <c r="K59" s="130">
        <f t="shared" si="38"/>
        <v>9.0064695515101087E-2</v>
      </c>
      <c r="L59" s="130">
        <f t="shared" si="38"/>
        <v>0.18401540224032586</v>
      </c>
      <c r="M59" s="130">
        <f t="shared" si="38"/>
        <v>0.25254345866947525</v>
      </c>
      <c r="N59" s="130">
        <f t="shared" si="38"/>
        <v>0.32977390544718904</v>
      </c>
      <c r="O59" s="130">
        <f t="shared" si="38"/>
        <v>0.35939910379784029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1">
      <c r="A65" s="7" t="s">
        <v>205</v>
      </c>
    </row>
    <row r="66" spans="1:1">
      <c r="A66" s="7" t="s">
        <v>206</v>
      </c>
    </row>
    <row r="67" spans="1:1">
      <c r="A67" s="7" t="s">
        <v>207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topLeftCell="A44" workbookViewId="0">
      <selection activeCell="B55" sqref="B55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>
        <f>A11</f>
        <v>0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>
        <f>A1</f>
        <v>0</v>
      </c>
      <c r="B2" s="7">
        <f>K13</f>
        <v>2006</v>
      </c>
      <c r="C2" s="8" t="s">
        <v>50</v>
      </c>
      <c r="D2" s="48" t="e">
        <f>LOOKUP($B2,$E$13:$Q$13,$E$20:$Q$20)</f>
        <v>#DIV/0!</v>
      </c>
      <c r="E2" s="9" t="e">
        <f>LOOKUP($B2,$E$13:$Q$13,E$21:Q$21)</f>
        <v>#DIV/0!</v>
      </c>
      <c r="F2" s="9" t="e">
        <f>LOOKUP($B2,$E$13:$Q$13,E$22:Q$22)</f>
        <v>#DIV/0!</v>
      </c>
      <c r="G2" s="9" t="e">
        <f>LOOKUP($B2,$E$13:$Q$13,E$23:Q$23)</f>
        <v>#DIV/0!</v>
      </c>
      <c r="H2" s="9" t="e">
        <f>LOOKUP($B2,$E$13:$Q$13,E$24:Q$24)</f>
        <v>#DIV/0!</v>
      </c>
      <c r="I2" s="9" t="e">
        <f>LOOKUP($B2,$E$13:$Q$13,E$25:Q$25)</f>
        <v>#DIV/0!</v>
      </c>
      <c r="J2" s="9" t="e">
        <f>LOOKUP($B2,$E$13:$Q$13,E$26:Q$26)</f>
        <v>#DIV/0!</v>
      </c>
      <c r="K2" s="9" t="e">
        <f>LOOKUP($B2,$E$13:$Q$13,E$27:Q$27)</f>
        <v>#DIV/0!</v>
      </c>
      <c r="L2" s="64">
        <f>A2</f>
        <v>0</v>
      </c>
      <c r="M2" s="7">
        <f>N13</f>
        <v>2009</v>
      </c>
      <c r="N2" s="8" t="s">
        <v>50</v>
      </c>
      <c r="O2" s="9" t="e">
        <f>LOOKUP($M2,$E$13:$Q$13,$E$20:$Q$20)</f>
        <v>#DIV/0!</v>
      </c>
      <c r="P2" s="9" t="e">
        <f>LOOKUP($M2,$E$13:$Q$13,E$21:Q$21)</f>
        <v>#DIV/0!</v>
      </c>
      <c r="Q2" s="9" t="e">
        <f>LOOKUP($M2,$E$13:$Q$13,E$22:Q$22)</f>
        <v>#DIV/0!</v>
      </c>
      <c r="R2" s="9" t="e">
        <f>LOOKUP($M2,$E$13:$Q$13,E$23:Q$23)</f>
        <v>#DIV/0!</v>
      </c>
      <c r="S2" s="9" t="e">
        <f>LOOKUP($M2,$E$13:$Q$13,E$24:Q$24)</f>
        <v>#DIV/0!</v>
      </c>
      <c r="T2" s="9" t="e">
        <f>LOOKUP($M2,$E$13:$Q$13,E$25:Q$25)</f>
        <v>#DIV/0!</v>
      </c>
      <c r="U2" s="9" t="e">
        <f>LOOKUP($M2,$E$13:$Q$13,E$26:Q$26)</f>
        <v>#DIV/0!</v>
      </c>
      <c r="V2" s="9" t="e">
        <f>LOOKUP($M2,$E$13:$Q$13,E$27:Q$27)</f>
        <v>#DIV/0!</v>
      </c>
      <c r="W2" s="64">
        <f t="shared" ref="W2:W10" si="0">L2</f>
        <v>0</v>
      </c>
      <c r="X2" s="7">
        <f>H13</f>
        <v>2003</v>
      </c>
      <c r="Y2" s="8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 s="8" customFormat="1">
      <c r="A3" s="43">
        <f t="shared" ref="A3:A10" si="1">A2</f>
        <v>0</v>
      </c>
      <c r="B3" s="7">
        <f>K13</f>
        <v>2006</v>
      </c>
      <c r="C3" s="8" t="s">
        <v>51</v>
      </c>
      <c r="D3" s="48" t="e">
        <f>LOOKUP($B3,$E$13:$Q$13,$E$37:$Q$37)</f>
        <v>#DIV/0!</v>
      </c>
      <c r="E3" s="9" t="e">
        <f>LOOKUP($B3,$E$13:$Q$13,$E$38:$Q$38)</f>
        <v>#DIV/0!</v>
      </c>
      <c r="F3" s="9" t="e">
        <f>LOOKUP($B3,$E$13:$Q$13,$E$39:$Q$39)</f>
        <v>#DIV/0!</v>
      </c>
      <c r="G3" s="9" t="e">
        <f>LOOKUP($B3,$E$13:$Q$13,$E$40:$Q$40)</f>
        <v>#DIV/0!</v>
      </c>
      <c r="H3" s="9" t="e">
        <f>LOOKUP($B3,$E$13:$Q$13,$E$41:$Q$41)</f>
        <v>#DIV/0!</v>
      </c>
      <c r="I3" s="9" t="e">
        <f>LOOKUP($B3,$E$13:$Q$13,$E$42:$Q$42)</f>
        <v>#DIV/0!</v>
      </c>
      <c r="J3" s="9" t="e">
        <f>LOOKUP($B3,$E$13:$Q$13,$E$43:$Q$43)</f>
        <v>#DIV/0!</v>
      </c>
      <c r="K3" s="9" t="e">
        <f>LOOKUP($B3,$E$13:$Q$13,$E$44:$Q$44)</f>
        <v>#DIV/0!</v>
      </c>
      <c r="L3" s="64">
        <f t="shared" ref="L3:L10" si="2">A3</f>
        <v>0</v>
      </c>
      <c r="M3" s="7">
        <f>M2</f>
        <v>2009</v>
      </c>
      <c r="N3" s="8" t="s">
        <v>51</v>
      </c>
      <c r="O3" s="9" t="e">
        <f>LOOKUP($M3,$E$13:$Q$13,$E$37:$Q$37)</f>
        <v>#DIV/0!</v>
      </c>
      <c r="P3" s="9" t="e">
        <f>LOOKUP($M3,$E$13:$Q$13,$E$38:$Q$38)</f>
        <v>#DIV/0!</v>
      </c>
      <c r="Q3" s="9" t="e">
        <f>LOOKUP($M3,$E$13:$Q$13,$E$39:$Q$39)</f>
        <v>#DIV/0!</v>
      </c>
      <c r="R3" s="9" t="e">
        <f>LOOKUP($M3,$E$13:$Q$13,$E$40:$Q$40)</f>
        <v>#DIV/0!</v>
      </c>
      <c r="S3" s="9" t="e">
        <f>LOOKUP($M3,$E$13:$Q$13,$E$41:$Q$41)</f>
        <v>#DIV/0!</v>
      </c>
      <c r="T3" s="9" t="e">
        <f>LOOKUP($M3,$E$13:$Q$13,$E$42:$Q$42)</f>
        <v>#DIV/0!</v>
      </c>
      <c r="U3" s="9" t="e">
        <f>LOOKUP($M3,$E$13:$Q$13,$E$43:$Q$43)</f>
        <v>#DIV/0!</v>
      </c>
      <c r="V3" s="9" t="e">
        <f>LOOKUP($M3,$E$13:$Q$13,$E$44:$Q$44)</f>
        <v>#DIV/0!</v>
      </c>
      <c r="W3" s="64">
        <f t="shared" si="0"/>
        <v>0</v>
      </c>
      <c r="X3" s="7">
        <f>X2</f>
        <v>2003</v>
      </c>
      <c r="Y3" s="8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 s="8" customFormat="1">
      <c r="A4" s="43">
        <f t="shared" si="1"/>
        <v>0</v>
      </c>
      <c r="B4" s="7">
        <f>K13</f>
        <v>2006</v>
      </c>
      <c r="C4" s="8" t="s">
        <v>30</v>
      </c>
      <c r="D4" s="48" t="e">
        <f>LOOKUP($B4,$E$13:$Q$13,$E$52:$Q$52)</f>
        <v>#DIV/0!</v>
      </c>
      <c r="E4" s="9" t="e">
        <f>LOOKUP($B4,$E$13:$Q$13,$E$53:$Q$53)</f>
        <v>#DIV/0!</v>
      </c>
      <c r="F4" s="9" t="e">
        <f>LOOKUP($B4,$E$13:$Q$13,$E$54:$Q$54)</f>
        <v>#DIV/0!</v>
      </c>
      <c r="G4" s="9" t="e">
        <f>LOOKUP($B4,$E$13:$Q$13,$E$55:$Q$55)</f>
        <v>#DIV/0!</v>
      </c>
      <c r="H4" s="9" t="e">
        <f>LOOKUP($B4,$E$13:$Q$13,$E$56:$Q$56)</f>
        <v>#DIV/0!</v>
      </c>
      <c r="I4" s="9" t="e">
        <f>LOOKUP($B4,$E$13:$Q$13,$E$57:$Q$57)</f>
        <v>#DIV/0!</v>
      </c>
      <c r="J4" s="9" t="e">
        <f>LOOKUP($B4,$E$13:$Q$13,$E$58:$Q$58)</f>
        <v>#DIV/0!</v>
      </c>
      <c r="K4" s="9" t="e">
        <f>LOOKUP($B4,$E$13:$Q$13,$E$59:$Q$59)</f>
        <v>#DIV/0!</v>
      </c>
      <c r="L4" s="64">
        <f t="shared" si="2"/>
        <v>0</v>
      </c>
      <c r="M4" s="7">
        <f>M3</f>
        <v>2009</v>
      </c>
      <c r="N4" s="8" t="s">
        <v>30</v>
      </c>
      <c r="O4" s="9" t="e">
        <f>LOOKUP($M4,$E$13:$Q$13,$E$52:$Q$52)</f>
        <v>#DIV/0!</v>
      </c>
      <c r="P4" s="9" t="e">
        <f>LOOKUP($M4,$E$13:$Q$13,$E$53:$Q$53)</f>
        <v>#DIV/0!</v>
      </c>
      <c r="Q4" s="9" t="e">
        <f>LOOKUP($M4,$E$13:$Q$13,$E$54:$Q$54)</f>
        <v>#DIV/0!</v>
      </c>
      <c r="R4" s="9" t="e">
        <f>LOOKUP(M4,$E$13:$Q$13,$E$55:$Q$55)</f>
        <v>#DIV/0!</v>
      </c>
      <c r="S4" s="9" t="e">
        <f>LOOKUP(M4,$E$13:$Q$13,$E$56:$Q$56)</f>
        <v>#DIV/0!</v>
      </c>
      <c r="T4" s="9" t="e">
        <f>LOOKUP(M4,$E$13:$Q$13,$E$57:$Q$57)</f>
        <v>#DIV/0!</v>
      </c>
      <c r="U4" s="9" t="e">
        <f>LOOKUP(M4,$E$13:$Q$13,$E$58:$Q$58)</f>
        <v>#DIV/0!</v>
      </c>
      <c r="V4" s="9" t="e">
        <f>LOOKUP(M4,$E$13:$Q$13,$E$59:$Q$59)</f>
        <v>#DIV/0!</v>
      </c>
      <c r="W4" s="64">
        <f t="shared" si="0"/>
        <v>0</v>
      </c>
      <c r="X4" s="7">
        <f>X3</f>
        <v>2003</v>
      </c>
      <c r="Y4" s="8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 s="8" customFormat="1">
      <c r="A5" s="43">
        <f t="shared" si="1"/>
        <v>0</v>
      </c>
      <c r="B5" s="7">
        <f>L13</f>
        <v>2007</v>
      </c>
      <c r="C5" s="8" t="str">
        <f t="shared" ref="C5:C10" si="3">C2</f>
        <v>cat</v>
      </c>
      <c r="D5" s="48" t="e">
        <f>LOOKUP($B5,$E$13:$Q$13,$E$20:$Q$20)</f>
        <v>#DIV/0!</v>
      </c>
      <c r="E5" s="9" t="e">
        <f>LOOKUP($B5,$E$13:$Q$13,E$21:Q$21)</f>
        <v>#DIV/0!</v>
      </c>
      <c r="F5" s="9" t="e">
        <f>LOOKUP($B5,$E$13:$Q$13,E$22:Q$22)</f>
        <v>#DIV/0!</v>
      </c>
      <c r="G5" s="9" t="e">
        <f>LOOKUP($B5,$E$13:$Q$13,E$23:Q$23)</f>
        <v>#DIV/0!</v>
      </c>
      <c r="H5" s="9" t="e">
        <f>LOOKUP($B5,$E$13:$Q$13,E$24:Q$24)</f>
        <v>#DIV/0!</v>
      </c>
      <c r="I5" s="9" t="e">
        <f>LOOKUP($B5,$E$13:$Q$13,E$25:Q$25)</f>
        <v>#DIV/0!</v>
      </c>
      <c r="J5" s="9" t="e">
        <f>LOOKUP($B5,$E$13:$Q$13,E$26:Q$26)</f>
        <v>#DIV/0!</v>
      </c>
      <c r="K5" s="9" t="e">
        <f>LOOKUP($B5,$E$13:$Q$13,F$27:R$27)</f>
        <v>#DIV/0!</v>
      </c>
      <c r="L5" s="64">
        <f t="shared" si="2"/>
        <v>0</v>
      </c>
      <c r="M5" s="7">
        <f>O13</f>
        <v>2010</v>
      </c>
      <c r="N5" s="8" t="str">
        <f t="shared" ref="N5:N10" si="4">N2</f>
        <v>cat</v>
      </c>
      <c r="O5" s="9" t="e">
        <f>LOOKUP($M5,$E$13:$Q$13,$E$20:$Q$20)</f>
        <v>#DIV/0!</v>
      </c>
      <c r="P5" s="9" t="e">
        <f ca="1">LOOKUP($M5,$E$13:$Q$13,E$21:Y$21)</f>
        <v>#DIV/0!</v>
      </c>
      <c r="Q5" s="9" t="e">
        <f>LOOKUP($M5,$E$13:$Q$13,E$22:Q$22)</f>
        <v>#DIV/0!</v>
      </c>
      <c r="R5" s="9" t="e">
        <f>LOOKUP($M5,$E$13:$Q$13,E$23:Q$23)</f>
        <v>#DIV/0!</v>
      </c>
      <c r="S5" s="9" t="e">
        <f>LOOKUP($M5,$E$13:$Q$13,E$24:Q$24)</f>
        <v>#DIV/0!</v>
      </c>
      <c r="T5" s="9" t="e">
        <f>LOOKUP($M5,$E$13:$Q$13,E$25:Q$25)</f>
        <v>#DIV/0!</v>
      </c>
      <c r="U5" s="9">
        <f>LOOKUP($M5,$E$13:$Q$13,E$26:Q$26)</f>
        <v>0</v>
      </c>
      <c r="V5" s="9" t="e">
        <f>LOOKUP($M5,$E$13:$Q$13,E$27:Q$27)</f>
        <v>#DIV/0!</v>
      </c>
      <c r="W5" s="64">
        <f t="shared" si="0"/>
        <v>0</v>
      </c>
      <c r="X5" s="7">
        <f>I13</f>
        <v>2004</v>
      </c>
      <c r="Y5" s="8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 s="8" customFormat="1">
      <c r="A6" s="43">
        <f t="shared" si="1"/>
        <v>0</v>
      </c>
      <c r="B6" s="7">
        <f>B5</f>
        <v>2007</v>
      </c>
      <c r="C6" s="8" t="str">
        <f t="shared" si="3"/>
        <v>dog</v>
      </c>
      <c r="D6" s="48" t="e">
        <f>LOOKUP($B6,$E$13:$Q$13,$E$37:$Q$37)</f>
        <v>#DIV/0!</v>
      </c>
      <c r="E6" s="9" t="e">
        <f>LOOKUP($B6,$E$13:$Q$13,$E$38:$Q$38)</f>
        <v>#DIV/0!</v>
      </c>
      <c r="F6" s="9" t="e">
        <f>LOOKUP($B6,$E$13:$Q$13,$E$39:$Q$39)</f>
        <v>#DIV/0!</v>
      </c>
      <c r="G6" s="9" t="e">
        <f>LOOKUP($B6,$E$13:$Q$13,$E$40:$Q$40)</f>
        <v>#DIV/0!</v>
      </c>
      <c r="H6" s="9" t="e">
        <f>LOOKUP($B6,$E$13:$Q$13,$E$41:$Q$41)</f>
        <v>#DIV/0!</v>
      </c>
      <c r="I6" s="9" t="e">
        <f>LOOKUP($B6,$E$13:$Q$13,$E$42:$Q$42)</f>
        <v>#DIV/0!</v>
      </c>
      <c r="J6" s="9" t="e">
        <f>LOOKUP($B6,$E$13:$Q$13,$E$43:$Q$43)</f>
        <v>#DIV/0!</v>
      </c>
      <c r="K6" s="9" t="e">
        <f>LOOKUP($B6,$E$13:$Q$13,$E$44:$Q$44)</f>
        <v>#DIV/0!</v>
      </c>
      <c r="L6" s="64">
        <f t="shared" si="2"/>
        <v>0</v>
      </c>
      <c r="M6" s="7">
        <f>M5</f>
        <v>2010</v>
      </c>
      <c r="N6" s="8" t="str">
        <f t="shared" si="4"/>
        <v>dog</v>
      </c>
      <c r="O6" s="9" t="e">
        <f>LOOKUP($M6,$E$13:$Q$13,$E$37:$Q$37)</f>
        <v>#DIV/0!</v>
      </c>
      <c r="P6" s="9" t="e">
        <f>LOOKUP($M6,$E$13:$Q$13,$E$38:$Q$38)</f>
        <v>#DIV/0!</v>
      </c>
      <c r="Q6" s="9" t="e">
        <f>LOOKUP($M6,$E$13:$Q$13,$E$39:$Q$39)</f>
        <v>#DIV/0!</v>
      </c>
      <c r="R6" s="9" t="e">
        <f>LOOKUP($M6,$E$13:$Q$13,$E$40:$Q$40)</f>
        <v>#DIV/0!</v>
      </c>
      <c r="S6" s="9" t="e">
        <f>LOOKUP($M6,$E$13:$Q$13,$E$41:$Q$41)</f>
        <v>#DIV/0!</v>
      </c>
      <c r="T6" s="9" t="e">
        <f>LOOKUP($M6,$E$13:$Q$13,$E$42:$Q$42)</f>
        <v>#DIV/0!</v>
      </c>
      <c r="U6" s="9">
        <f>LOOKUP($M6,$E$13:$Q$13,$E$43:$Q$43)</f>
        <v>0</v>
      </c>
      <c r="V6" s="9" t="e">
        <f>LOOKUP($M6,$E$13:$Q$13,$E$44:$Q$44)</f>
        <v>#DIV/0!</v>
      </c>
      <c r="W6" s="64">
        <f t="shared" si="0"/>
        <v>0</v>
      </c>
      <c r="X6" s="7">
        <f>X5</f>
        <v>2004</v>
      </c>
      <c r="Y6" s="8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 s="8" customFormat="1">
      <c r="A7" s="43">
        <f t="shared" si="1"/>
        <v>0</v>
      </c>
      <c r="B7" s="7">
        <f>B6</f>
        <v>2007</v>
      </c>
      <c r="C7" s="8" t="str">
        <f t="shared" si="3"/>
        <v>total</v>
      </c>
      <c r="D7" s="48" t="e">
        <f>LOOKUP($B7,$E$13:$Q$13,$E$52:$Q$52)</f>
        <v>#DIV/0!</v>
      </c>
      <c r="E7" s="9" t="e">
        <f>LOOKUP($B7,$E$13:$Q$13,$E$53:$Q$53)</f>
        <v>#DIV/0!</v>
      </c>
      <c r="F7" s="9" t="e">
        <f>LOOKUP($B7,$E$13:$Q$13,$E$54:$Q$54)</f>
        <v>#DIV/0!</v>
      </c>
      <c r="G7" s="9" t="e">
        <f>LOOKUP($B7,$E$13:$Q$13,$E$55:$Q$55)</f>
        <v>#DIV/0!</v>
      </c>
      <c r="H7" s="9" t="e">
        <f>LOOKUP($B7,$E$13:$Q$13,$E$56:$Q$56)</f>
        <v>#DIV/0!</v>
      </c>
      <c r="I7" s="9" t="e">
        <f>LOOKUP($B7,$E$13:$Q$13,$E$57:$Q$57)</f>
        <v>#DIV/0!</v>
      </c>
      <c r="J7" s="9" t="e">
        <f>LOOKUP($B7,$E$13:$Q$13,$E$58:$Q$58)</f>
        <v>#DIV/0!</v>
      </c>
      <c r="K7" s="9" t="e">
        <f>LOOKUP($B7,$E$13:$Q$13,$E$59:$Q$59)</f>
        <v>#DIV/0!</v>
      </c>
      <c r="L7" s="64">
        <f t="shared" si="2"/>
        <v>0</v>
      </c>
      <c r="M7" s="7">
        <f>M6</f>
        <v>2010</v>
      </c>
      <c r="N7" s="8" t="str">
        <f t="shared" si="4"/>
        <v>total</v>
      </c>
      <c r="O7" s="9" t="e">
        <f>LOOKUP($M7,$E$13:$Q$13,$E$52:$Q$52)</f>
        <v>#DIV/0!</v>
      </c>
      <c r="P7" s="9" t="e">
        <f>LOOKUP($M7,$E$13:$Q$13,$E$53:$Q$53)</f>
        <v>#DIV/0!</v>
      </c>
      <c r="Q7" s="9" t="e">
        <f>LOOKUP($M7,$E$13:$Q$13,$E$54:$Q$54)</f>
        <v>#DIV/0!</v>
      </c>
      <c r="R7" s="9" t="e">
        <f>LOOKUP($M7,$E$13:$Q$13,$E$55:$Q$55)</f>
        <v>#DIV/0!</v>
      </c>
      <c r="S7" s="9" t="e">
        <f>LOOKUP($M7,$E$13:$Q$13,$E$56:$Q$56)</f>
        <v>#DIV/0!</v>
      </c>
      <c r="T7" s="9" t="e">
        <f>LOOKUP($M7,$E$13:$Q$13,$E$57:$Q$57)</f>
        <v>#DIV/0!</v>
      </c>
      <c r="U7" s="9">
        <f>LOOKUP($M7,$E$13:$Q$13,$E$58:$Q$58)</f>
        <v>0</v>
      </c>
      <c r="V7" s="9" t="e">
        <f>LOOKUP($M7,$E$13:$Q$13,$E$59:$Q$59)</f>
        <v>#DIV/0!</v>
      </c>
      <c r="W7" s="64">
        <f t="shared" si="0"/>
        <v>0</v>
      </c>
      <c r="X7" s="7">
        <f>X6</f>
        <v>2004</v>
      </c>
      <c r="Y7" s="8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 s="8" customFormat="1">
      <c r="A8" s="43">
        <f t="shared" si="1"/>
        <v>0</v>
      </c>
      <c r="B8" s="7">
        <f>M13</f>
        <v>2008</v>
      </c>
      <c r="C8" s="8" t="str">
        <f t="shared" si="3"/>
        <v>cat</v>
      </c>
      <c r="D8" s="48" t="e">
        <f>LOOKUP($B8,$E$13:$Q$13,$E$20:$Q$20)</f>
        <v>#DIV/0!</v>
      </c>
      <c r="E8" s="9" t="e">
        <f>LOOKUP($B8,$E$13:$Q$13,E$21:Q$21)</f>
        <v>#DIV/0!</v>
      </c>
      <c r="F8" s="9" t="e">
        <f>LOOKUP($B8,$E$13:$Q$13,E$22:Q$22)</f>
        <v>#DIV/0!</v>
      </c>
      <c r="G8" s="9" t="e">
        <f>LOOKUP($B8,$E$13:$Q$13,E$23:Q$23)</f>
        <v>#DIV/0!</v>
      </c>
      <c r="H8" s="9" t="e">
        <f>LOOKUP($B8,$E$13:$Q$13,E$24:Q$24)</f>
        <v>#DIV/0!</v>
      </c>
      <c r="I8" s="9" t="e">
        <f>LOOKUP($B8,$E$13:$Q$13,E$25:Q$25)</f>
        <v>#DIV/0!</v>
      </c>
      <c r="J8" s="9" t="e">
        <f>LOOKUP($B8,$E$13:$Q$13,E$26:Q$26)</f>
        <v>#DIV/0!</v>
      </c>
      <c r="K8" s="9" t="e">
        <f>LOOKUP($B8,$E$13:$Q$13,E$27:Q$27)</f>
        <v>#DIV/0!</v>
      </c>
      <c r="L8" s="64">
        <f t="shared" si="2"/>
        <v>0</v>
      </c>
      <c r="M8" s="7">
        <f>P13</f>
        <v>2011</v>
      </c>
      <c r="N8" s="8" t="str">
        <f t="shared" si="4"/>
        <v>cat</v>
      </c>
      <c r="O8" s="9" t="e">
        <f>LOOKUP($M8,$E$13:$Q$13,$E$20:$Q$20)</f>
        <v>#DIV/0!</v>
      </c>
      <c r="P8" s="9" t="e">
        <f>LOOKUP($M8,$E$13:$Q$13,E$21:Q$21)</f>
        <v>#DIV/0!</v>
      </c>
      <c r="Q8" s="9" t="e">
        <f>LOOKUP($M8,$E$13:$Q$13,E$22:Q$22)</f>
        <v>#DIV/0!</v>
      </c>
      <c r="R8" s="9" t="e">
        <f>LOOKUP($M8,$E$13:$Q$13,E$23:Q$23)</f>
        <v>#DIV/0!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>
        <f t="shared" si="0"/>
        <v>0</v>
      </c>
      <c r="X8" s="7">
        <f>J13</f>
        <v>2005</v>
      </c>
      <c r="Y8" s="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 s="8" customFormat="1">
      <c r="A9" s="43">
        <f t="shared" si="1"/>
        <v>0</v>
      </c>
      <c r="B9" s="7">
        <f>B8</f>
        <v>2008</v>
      </c>
      <c r="C9" s="8" t="str">
        <f t="shared" si="3"/>
        <v>dog</v>
      </c>
      <c r="D9" s="48" t="e">
        <f>LOOKUP($B9,$E$13:$Q$13,$E$37:$Q$37)</f>
        <v>#DIV/0!</v>
      </c>
      <c r="E9" s="9" t="e">
        <f>LOOKUP($B9,$E$13:$Q$13,$E$38:$Q$38)</f>
        <v>#DIV/0!</v>
      </c>
      <c r="F9" s="9" t="e">
        <f>LOOKUP($B9,$E$13:$Q$13,$E$39:$Q$39)</f>
        <v>#DIV/0!</v>
      </c>
      <c r="G9" s="9" t="e">
        <f>LOOKUP($B9,$E$13:$Q$13,$E$40:$Q$40)</f>
        <v>#DIV/0!</v>
      </c>
      <c r="H9" s="9" t="e">
        <f>LOOKUP($B9,$E$13:$Q$13,$E$41:$Q$41)</f>
        <v>#DIV/0!</v>
      </c>
      <c r="I9" s="9" t="e">
        <f>LOOKUP($B9,$E$13:$Q$13,$E$42:$Q$42)</f>
        <v>#DIV/0!</v>
      </c>
      <c r="J9" s="9" t="e">
        <f>LOOKUP($B9,$E$13:$Q$13,$E$43:$Q$43)</f>
        <v>#DIV/0!</v>
      </c>
      <c r="K9" s="9" t="e">
        <f>LOOKUP($B9,$E$13:$Q$13,$E$44:$Q$44)</f>
        <v>#DIV/0!</v>
      </c>
      <c r="L9" s="64">
        <f t="shared" si="2"/>
        <v>0</v>
      </c>
      <c r="M9" s="7">
        <f>M8</f>
        <v>2011</v>
      </c>
      <c r="N9" s="8" t="str">
        <f t="shared" si="4"/>
        <v>dog</v>
      </c>
      <c r="O9" s="9" t="e">
        <f>LOOKUP($M9,$E$13:$Q$13,$E$37:$Q$37)</f>
        <v>#DIV/0!</v>
      </c>
      <c r="P9" s="9" t="e">
        <f>LOOKUP($M9,$E$13:$Q$13,$E$38:$Q$38)</f>
        <v>#DIV/0!</v>
      </c>
      <c r="Q9" s="9" t="e">
        <f>LOOKUP($M9,$E$13:$Q$13,$E$39:$Q$39)</f>
        <v>#DIV/0!</v>
      </c>
      <c r="R9" s="9" t="e">
        <f>LOOKUP($M9,$E$13:$Q$13,$E$40:$Q$40)</f>
        <v>#DIV/0!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>
        <f t="shared" si="0"/>
        <v>0</v>
      </c>
      <c r="X9" s="7">
        <f>X8</f>
        <v>2005</v>
      </c>
      <c r="Y9" s="8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 s="8" customFormat="1">
      <c r="A10" s="43">
        <f t="shared" si="1"/>
        <v>0</v>
      </c>
      <c r="B10" s="7">
        <f>B9</f>
        <v>2008</v>
      </c>
      <c r="C10" s="8" t="str">
        <f t="shared" si="3"/>
        <v>total</v>
      </c>
      <c r="D10" s="48" t="e">
        <f>LOOKUP($B10,$E$13:$Q$13,$E$52:$Q$52)</f>
        <v>#DIV/0!</v>
      </c>
      <c r="E10" s="9" t="e">
        <f>LOOKUP($B10,$E$13:$Q$13,$E$53:$Q$53)</f>
        <v>#DIV/0!</v>
      </c>
      <c r="F10" s="9" t="e">
        <f>LOOKUP($B10,$E$13:$Q$13,$E$54:$Q$54)</f>
        <v>#DIV/0!</v>
      </c>
      <c r="G10" s="9" t="e">
        <f>LOOKUP($B10,$E$13:$Q$13,$E$55:$Q$55)</f>
        <v>#DIV/0!</v>
      </c>
      <c r="H10" s="9" t="e">
        <f>LOOKUP($B10,$E$13:$Q$13,$E$56:$Q$56)</f>
        <v>#DIV/0!</v>
      </c>
      <c r="I10" s="9" t="e">
        <f>LOOKUP($B10,$E$13:$Q$13,$E$57:$Q$57)</f>
        <v>#DIV/0!</v>
      </c>
      <c r="J10" s="9" t="e">
        <f>LOOKUP($B10,$E$13:$Q$13,$E$58:$Q$58)</f>
        <v>#DIV/0!</v>
      </c>
      <c r="K10" s="9" t="e">
        <f>LOOKUP($B10,$E$13:$Q$13,$E$59:$Q$59)</f>
        <v>#DIV/0!</v>
      </c>
      <c r="L10" s="64">
        <f t="shared" si="2"/>
        <v>0</v>
      </c>
      <c r="M10" s="7">
        <f>M9</f>
        <v>2011</v>
      </c>
      <c r="N10" s="8" t="str">
        <f t="shared" si="4"/>
        <v>total</v>
      </c>
      <c r="O10" s="9" t="e">
        <f>LOOKUP($M10,$E$13:$Q$13,$E$52:$Q$52)</f>
        <v>#DIV/0!</v>
      </c>
      <c r="P10" s="9" t="e">
        <f>LOOKUP($M10,$E$13:$Q$13,$E$53:$Q$53)</f>
        <v>#DIV/0!</v>
      </c>
      <c r="Q10" s="9" t="e">
        <f>LOOKUP($M10,$E$13:$Q$13,$E$54:$Q$54)</f>
        <v>#DIV/0!</v>
      </c>
      <c r="R10" s="9" t="e">
        <f>LOOKUP($M10,$E$13:$Q$13,$E$55:$Q$55)</f>
        <v>#DIV/0!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>
        <f t="shared" si="0"/>
        <v>0</v>
      </c>
      <c r="X10" s="7">
        <f>X9</f>
        <v>2005</v>
      </c>
      <c r="Y10" s="8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 t="e">
        <f>LOOKUP($X10,$E$13:$Q$13,$E$59:$Q$59)</f>
        <v>#DIV/0!</v>
      </c>
    </row>
    <row r="11" spans="1:33">
      <c r="A11" s="43"/>
    </row>
    <row r="12" spans="1:33">
      <c r="A12" s="43"/>
    </row>
    <row r="13" spans="1:33">
      <c r="A13" s="4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4">
        <v>2007</v>
      </c>
      <c r="M13" s="7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43"/>
      <c r="D14" s="33" t="s">
        <v>28</v>
      </c>
    </row>
    <row r="15" spans="1:33">
      <c r="A15" s="43"/>
      <c r="D15" s="33" t="s">
        <v>37</v>
      </c>
      <c r="J15" s="7"/>
      <c r="K15" s="7"/>
      <c r="N15" s="7"/>
      <c r="O15" s="7"/>
      <c r="P15" s="7"/>
    </row>
    <row r="16" spans="1:33">
      <c r="A16" s="43"/>
      <c r="D16" s="33" t="s">
        <v>38</v>
      </c>
      <c r="J16" s="7"/>
      <c r="K16" s="7"/>
      <c r="N16" s="7"/>
      <c r="O16" s="7"/>
      <c r="P16" s="7"/>
    </row>
    <row r="17" spans="1:23">
      <c r="A17" s="43"/>
      <c r="D17" s="33" t="s">
        <v>56</v>
      </c>
      <c r="N17" s="7"/>
      <c r="O17" s="7"/>
    </row>
    <row r="18" spans="1:23">
      <c r="A18" s="43"/>
      <c r="D18" s="33" t="s">
        <v>121</v>
      </c>
      <c r="E18" s="130" t="e">
        <f t="shared" ref="E18:Q20" si="6">E15/E$14*1000</f>
        <v>#DIV/0!</v>
      </c>
      <c r="F18" s="130" t="e">
        <f t="shared" si="6"/>
        <v>#DIV/0!</v>
      </c>
      <c r="G18" s="130" t="e">
        <f t="shared" si="6"/>
        <v>#DIV/0!</v>
      </c>
      <c r="H18" s="130" t="e">
        <f t="shared" si="6"/>
        <v>#DIV/0!</v>
      </c>
      <c r="I18" s="130" t="e">
        <f t="shared" si="6"/>
        <v>#DIV/0!</v>
      </c>
      <c r="J18" s="130" t="e">
        <f t="shared" si="6"/>
        <v>#DIV/0!</v>
      </c>
      <c r="K18" s="130" t="e">
        <f t="shared" si="6"/>
        <v>#DIV/0!</v>
      </c>
      <c r="L18" s="131" t="e">
        <f t="shared" si="6"/>
        <v>#DIV/0!</v>
      </c>
      <c r="M18" s="130" t="e">
        <f t="shared" si="6"/>
        <v>#DIV/0!</v>
      </c>
      <c r="N18" s="130" t="e">
        <f t="shared" si="6"/>
        <v>#DIV/0!</v>
      </c>
      <c r="O18" s="130" t="e">
        <f t="shared" si="6"/>
        <v>#DIV/0!</v>
      </c>
      <c r="P18" s="130" t="e">
        <f t="shared" si="6"/>
        <v>#DIV/0!</v>
      </c>
      <c r="Q18" s="130" t="e">
        <f t="shared" si="6"/>
        <v>#DIV/0!</v>
      </c>
    </row>
    <row r="19" spans="1:23">
      <c r="A19" s="43"/>
      <c r="D19" s="33" t="s">
        <v>43</v>
      </c>
      <c r="E19" s="130" t="e">
        <f t="shared" si="6"/>
        <v>#DIV/0!</v>
      </c>
      <c r="F19" s="130" t="e">
        <f t="shared" si="6"/>
        <v>#DIV/0!</v>
      </c>
      <c r="G19" s="130" t="e">
        <f t="shared" si="6"/>
        <v>#DIV/0!</v>
      </c>
      <c r="H19" s="130" t="e">
        <f t="shared" si="6"/>
        <v>#DIV/0!</v>
      </c>
      <c r="I19" s="130" t="e">
        <f t="shared" si="6"/>
        <v>#DIV/0!</v>
      </c>
      <c r="J19" s="130" t="e">
        <f t="shared" si="6"/>
        <v>#DIV/0!</v>
      </c>
      <c r="K19" s="130" t="e">
        <f t="shared" si="6"/>
        <v>#DIV/0!</v>
      </c>
      <c r="L19" s="131" t="e">
        <f t="shared" si="6"/>
        <v>#DIV/0!</v>
      </c>
      <c r="M19" s="130" t="e">
        <f t="shared" si="6"/>
        <v>#DIV/0!</v>
      </c>
      <c r="N19" s="130" t="e">
        <f t="shared" si="6"/>
        <v>#DIV/0!</v>
      </c>
      <c r="O19" s="130" t="e">
        <f t="shared" si="6"/>
        <v>#DIV/0!</v>
      </c>
      <c r="P19" s="130" t="e">
        <f t="shared" si="6"/>
        <v>#DIV/0!</v>
      </c>
      <c r="Q19" s="130" t="e">
        <f t="shared" si="6"/>
        <v>#DIV/0!</v>
      </c>
    </row>
    <row r="20" spans="1:23">
      <c r="A20" s="43"/>
      <c r="D20" s="33" t="s">
        <v>107</v>
      </c>
      <c r="E20" s="130" t="e">
        <f t="shared" si="6"/>
        <v>#DIV/0!</v>
      </c>
      <c r="F20" s="130" t="e">
        <f t="shared" si="6"/>
        <v>#DIV/0!</v>
      </c>
      <c r="G20" s="130" t="e">
        <f t="shared" ref="G20:Q20" si="7">G17/G$14*1000</f>
        <v>#DIV/0!</v>
      </c>
      <c r="H20" s="130" t="e">
        <f t="shared" si="7"/>
        <v>#DIV/0!</v>
      </c>
      <c r="I20" s="130" t="e">
        <f t="shared" si="7"/>
        <v>#DIV/0!</v>
      </c>
      <c r="J20" s="130" t="e">
        <f t="shared" si="7"/>
        <v>#DIV/0!</v>
      </c>
      <c r="K20" s="130" t="e">
        <f t="shared" si="7"/>
        <v>#DIV/0!</v>
      </c>
      <c r="L20" s="130" t="e">
        <f t="shared" si="7"/>
        <v>#DIV/0!</v>
      </c>
      <c r="M20" s="130" t="e">
        <f t="shared" si="7"/>
        <v>#DIV/0!</v>
      </c>
      <c r="N20" s="130" t="e">
        <f t="shared" si="7"/>
        <v>#DIV/0!</v>
      </c>
      <c r="O20" s="130" t="e">
        <f t="shared" si="7"/>
        <v>#DIV/0!</v>
      </c>
      <c r="P20" s="130" t="e">
        <f t="shared" si="7"/>
        <v>#DIV/0!</v>
      </c>
      <c r="Q20" s="130" t="e">
        <f t="shared" si="7"/>
        <v>#DIV/0!</v>
      </c>
    </row>
    <row r="21" spans="1:23">
      <c r="D21" s="33" t="s">
        <v>203</v>
      </c>
      <c r="E21" s="130" t="e">
        <f>E17/E15</f>
        <v>#DIV/0!</v>
      </c>
      <c r="F21" s="130" t="e">
        <f t="shared" ref="F21:Q21" si="8">F17/F15</f>
        <v>#DIV/0!</v>
      </c>
      <c r="G21" s="130" t="e">
        <f t="shared" si="8"/>
        <v>#DIV/0!</v>
      </c>
      <c r="H21" s="130" t="e">
        <f t="shared" si="8"/>
        <v>#DIV/0!</v>
      </c>
      <c r="I21" s="130" t="e">
        <f t="shared" si="8"/>
        <v>#DIV/0!</v>
      </c>
      <c r="J21" s="130" t="e">
        <f t="shared" si="8"/>
        <v>#DIV/0!</v>
      </c>
      <c r="K21" s="130" t="e">
        <f t="shared" si="8"/>
        <v>#DIV/0!</v>
      </c>
      <c r="L21" s="130" t="e">
        <f t="shared" si="8"/>
        <v>#DIV/0!</v>
      </c>
      <c r="M21" s="130" t="e">
        <f t="shared" si="8"/>
        <v>#DIV/0!</v>
      </c>
      <c r="N21" s="130" t="e">
        <f t="shared" si="8"/>
        <v>#DIV/0!</v>
      </c>
      <c r="O21" s="130" t="e">
        <f t="shared" si="8"/>
        <v>#DIV/0!</v>
      </c>
      <c r="P21" s="130" t="e">
        <f t="shared" si="8"/>
        <v>#DIV/0!</v>
      </c>
      <c r="Q21" s="130" t="e">
        <f t="shared" si="8"/>
        <v>#DIV/0!</v>
      </c>
    </row>
    <row r="22" spans="1:23">
      <c r="A22" s="43"/>
      <c r="D22" s="33" t="s">
        <v>204</v>
      </c>
      <c r="E22" s="130" t="e">
        <f>SUM(E17:F17)/SUM(E15:F15)</f>
        <v>#DIV/0!</v>
      </c>
      <c r="F22" s="130" t="e">
        <f t="shared" ref="F22:Q22" si="9">SUM(F17:G17)/SUM(F15:G15)</f>
        <v>#DIV/0!</v>
      </c>
      <c r="G22" s="130" t="e">
        <f t="shared" si="9"/>
        <v>#DIV/0!</v>
      </c>
      <c r="H22" s="130" t="e">
        <f t="shared" si="9"/>
        <v>#DIV/0!</v>
      </c>
      <c r="I22" s="130" t="e">
        <f t="shared" si="9"/>
        <v>#DIV/0!</v>
      </c>
      <c r="J22" s="130" t="e">
        <f t="shared" si="9"/>
        <v>#DIV/0!</v>
      </c>
      <c r="K22" s="130" t="e">
        <f t="shared" si="9"/>
        <v>#DIV/0!</v>
      </c>
      <c r="L22" s="130" t="e">
        <f t="shared" si="9"/>
        <v>#DIV/0!</v>
      </c>
      <c r="M22" s="130" t="e">
        <f t="shared" si="9"/>
        <v>#DIV/0!</v>
      </c>
      <c r="N22" s="130" t="e">
        <f t="shared" si="9"/>
        <v>#DIV/0!</v>
      </c>
      <c r="O22" s="130" t="e">
        <f t="shared" si="9"/>
        <v>#DIV/0!</v>
      </c>
      <c r="P22" s="130" t="e">
        <f t="shared" si="9"/>
        <v>#DIV/0!</v>
      </c>
      <c r="Q22" s="130" t="e">
        <f t="shared" si="9"/>
        <v>#DIV/0!</v>
      </c>
    </row>
    <row r="23" spans="1:23">
      <c r="A23" s="43"/>
      <c r="D23" s="49" t="s">
        <v>209</v>
      </c>
      <c r="E23" s="130"/>
      <c r="F23" s="130" t="e">
        <f>(E18-F18)/E18</f>
        <v>#DIV/0!</v>
      </c>
      <c r="G23" s="130" t="e">
        <f t="shared" ref="G23:Q23" si="10">(F18-G18)/F18</f>
        <v>#DIV/0!</v>
      </c>
      <c r="H23" s="130" t="e">
        <f t="shared" si="10"/>
        <v>#DIV/0!</v>
      </c>
      <c r="I23" s="130" t="e">
        <f t="shared" si="10"/>
        <v>#DIV/0!</v>
      </c>
      <c r="J23" s="130" t="e">
        <f t="shared" si="10"/>
        <v>#DIV/0!</v>
      </c>
      <c r="K23" s="130" t="e">
        <f t="shared" si="10"/>
        <v>#DIV/0!</v>
      </c>
      <c r="L23" s="130" t="e">
        <f>(K18-L18)/K18</f>
        <v>#DIV/0!</v>
      </c>
      <c r="M23" s="130" t="e">
        <f t="shared" si="10"/>
        <v>#DIV/0!</v>
      </c>
      <c r="N23" s="130" t="e">
        <f t="shared" si="10"/>
        <v>#DIV/0!</v>
      </c>
      <c r="O23" s="130" t="e">
        <f t="shared" si="10"/>
        <v>#DIV/0!</v>
      </c>
      <c r="P23" s="130" t="e">
        <f t="shared" si="10"/>
        <v>#DIV/0!</v>
      </c>
      <c r="Q23" s="130" t="e">
        <f t="shared" si="10"/>
        <v>#DIV/0!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 t="e">
        <f t="shared" ref="G24:P24" si="11">(F18-H18)/F18</f>
        <v>#DIV/0!</v>
      </c>
      <c r="H24" s="130" t="e">
        <f t="shared" si="11"/>
        <v>#DIV/0!</v>
      </c>
      <c r="I24" s="130" t="e">
        <f t="shared" si="11"/>
        <v>#DIV/0!</v>
      </c>
      <c r="J24" s="130" t="e">
        <f t="shared" si="11"/>
        <v>#DIV/0!</v>
      </c>
      <c r="K24" s="130" t="e">
        <f t="shared" si="11"/>
        <v>#DIV/0!</v>
      </c>
      <c r="L24" s="130" t="e">
        <f t="shared" si="11"/>
        <v>#DIV/0!</v>
      </c>
      <c r="M24" s="130" t="e">
        <f t="shared" si="11"/>
        <v>#DIV/0!</v>
      </c>
      <c r="N24" s="130" t="e">
        <f t="shared" si="11"/>
        <v>#DIV/0!</v>
      </c>
      <c r="O24" s="130" t="e">
        <f t="shared" si="11"/>
        <v>#DIV/0!</v>
      </c>
      <c r="P24" s="130" t="e">
        <f t="shared" si="11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 t="e">
        <f t="shared" ref="G25:O25" si="12">(F18-I18)/F18</f>
        <v>#DIV/0!</v>
      </c>
      <c r="H25" s="130" t="e">
        <f t="shared" si="12"/>
        <v>#DIV/0!</v>
      </c>
      <c r="I25" s="130" t="e">
        <f t="shared" si="12"/>
        <v>#DIV/0!</v>
      </c>
      <c r="J25" s="130" t="e">
        <f t="shared" si="12"/>
        <v>#DIV/0!</v>
      </c>
      <c r="K25" s="130" t="e">
        <f t="shared" si="12"/>
        <v>#DIV/0!</v>
      </c>
      <c r="L25" s="130" t="e">
        <f t="shared" si="12"/>
        <v>#DIV/0!</v>
      </c>
      <c r="M25" s="130" t="e">
        <f t="shared" si="12"/>
        <v>#DIV/0!</v>
      </c>
      <c r="N25" s="130" t="e">
        <f t="shared" si="12"/>
        <v>#DIV/0!</v>
      </c>
      <c r="O25" s="130" t="e">
        <f t="shared" si="12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 t="e">
        <f t="shared" ref="G26:N26" si="13">(F18-J18)/F18</f>
        <v>#DIV/0!</v>
      </c>
      <c r="H26" s="130" t="e">
        <f t="shared" si="13"/>
        <v>#DIV/0!</v>
      </c>
      <c r="I26" s="130" t="e">
        <f t="shared" si="13"/>
        <v>#DIV/0!</v>
      </c>
      <c r="J26" s="130" t="e">
        <f t="shared" si="13"/>
        <v>#DIV/0!</v>
      </c>
      <c r="K26" s="130" t="e">
        <f t="shared" si="13"/>
        <v>#DIV/0!</v>
      </c>
      <c r="L26" s="130" t="e">
        <f t="shared" si="13"/>
        <v>#DIV/0!</v>
      </c>
      <c r="M26" s="130" t="e">
        <f t="shared" si="13"/>
        <v>#DIV/0!</v>
      </c>
      <c r="N26" s="130" t="e">
        <f t="shared" si="13"/>
        <v>#DIV/0!</v>
      </c>
      <c r="O26" s="130"/>
      <c r="P26" s="130"/>
      <c r="Q26" s="130"/>
      <c r="W26" s="63"/>
    </row>
    <row r="27" spans="1:23">
      <c r="A27" s="43"/>
      <c r="D27" s="33" t="s">
        <v>213</v>
      </c>
      <c r="E27" s="130" t="e">
        <f>SUM(E17:G17)/SUM(E15:G15)</f>
        <v>#DIV/0!</v>
      </c>
      <c r="F27" s="130" t="e">
        <f t="shared" ref="F27:O27" si="14">SUM(F17:H17)/SUM(F15:H15)</f>
        <v>#DIV/0!</v>
      </c>
      <c r="G27" s="130" t="e">
        <f t="shared" si="14"/>
        <v>#DIV/0!</v>
      </c>
      <c r="H27" s="130" t="e">
        <f t="shared" si="14"/>
        <v>#DIV/0!</v>
      </c>
      <c r="I27" s="130" t="e">
        <f t="shared" si="14"/>
        <v>#DIV/0!</v>
      </c>
      <c r="J27" s="130" t="e">
        <f t="shared" si="14"/>
        <v>#DIV/0!</v>
      </c>
      <c r="K27" s="130" t="e">
        <f t="shared" si="14"/>
        <v>#DIV/0!</v>
      </c>
      <c r="L27" s="130" t="e">
        <f t="shared" si="14"/>
        <v>#DIV/0!</v>
      </c>
      <c r="M27" s="130" t="e">
        <f t="shared" si="14"/>
        <v>#DIV/0!</v>
      </c>
      <c r="N27" s="130" t="e">
        <f t="shared" si="14"/>
        <v>#DIV/0!</v>
      </c>
      <c r="O27" s="130" t="e">
        <f t="shared" si="14"/>
        <v>#DIV/0!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15">F14</f>
        <v>0</v>
      </c>
      <c r="G31" s="7">
        <f t="shared" si="15"/>
        <v>0</v>
      </c>
      <c r="H31" s="7">
        <f t="shared" si="15"/>
        <v>0</v>
      </c>
      <c r="I31" s="7">
        <f t="shared" si="15"/>
        <v>0</v>
      </c>
      <c r="J31" s="7">
        <f t="shared" si="15"/>
        <v>0</v>
      </c>
      <c r="K31" s="7">
        <f t="shared" si="15"/>
        <v>0</v>
      </c>
      <c r="L31" s="64">
        <f t="shared" si="15"/>
        <v>0</v>
      </c>
      <c r="M31" s="7">
        <f t="shared" si="15"/>
        <v>0</v>
      </c>
      <c r="N31" s="7">
        <f t="shared" si="15"/>
        <v>0</v>
      </c>
      <c r="O31" s="7">
        <f t="shared" si="15"/>
        <v>0</v>
      </c>
      <c r="P31" s="7">
        <f t="shared" si="15"/>
        <v>0</v>
      </c>
      <c r="Q31" s="7">
        <f t="shared" si="15"/>
        <v>0</v>
      </c>
      <c r="W31" s="64"/>
    </row>
    <row r="32" spans="1:23">
      <c r="A32" s="43"/>
      <c r="D32" s="33" t="s">
        <v>40</v>
      </c>
      <c r="E32" s="7"/>
      <c r="F32" s="7"/>
      <c r="G32" s="7"/>
      <c r="H32" s="7"/>
      <c r="I32" s="7"/>
      <c r="J32" s="7"/>
      <c r="K32" s="7"/>
      <c r="N32" s="7"/>
      <c r="O32" s="7"/>
      <c r="P32" s="7"/>
    </row>
    <row r="33" spans="1:23">
      <c r="A33" s="43"/>
      <c r="D33" s="33" t="s">
        <v>41</v>
      </c>
      <c r="E33" s="7"/>
      <c r="F33" s="7"/>
      <c r="G33" s="7"/>
      <c r="H33" s="7"/>
      <c r="I33" s="7"/>
      <c r="J33" s="7"/>
      <c r="K33" s="7"/>
      <c r="N33" s="7"/>
      <c r="O33" s="7"/>
      <c r="P33" s="7"/>
    </row>
    <row r="34" spans="1:23">
      <c r="A34" s="43"/>
      <c r="D34" s="33" t="s">
        <v>42</v>
      </c>
      <c r="I34" s="7"/>
      <c r="J34" s="7"/>
      <c r="N34" s="7"/>
      <c r="O34" s="7"/>
    </row>
    <row r="35" spans="1:23">
      <c r="A35" s="43"/>
      <c r="D35" s="33" t="s">
        <v>122</v>
      </c>
      <c r="E35" s="130" t="e">
        <f t="shared" ref="E35:Q35" si="16">E32/E$14*1000</f>
        <v>#DIV/0!</v>
      </c>
      <c r="F35" s="130" t="e">
        <f t="shared" si="16"/>
        <v>#DIV/0!</v>
      </c>
      <c r="G35" s="130" t="e">
        <f t="shared" si="16"/>
        <v>#DIV/0!</v>
      </c>
      <c r="H35" s="130" t="e">
        <f t="shared" si="16"/>
        <v>#DIV/0!</v>
      </c>
      <c r="I35" s="130" t="e">
        <f t="shared" si="16"/>
        <v>#DIV/0!</v>
      </c>
      <c r="J35" s="130" t="e">
        <f t="shared" si="16"/>
        <v>#DIV/0!</v>
      </c>
      <c r="K35" s="130" t="e">
        <f t="shared" si="16"/>
        <v>#DIV/0!</v>
      </c>
      <c r="L35" s="131" t="e">
        <f t="shared" si="16"/>
        <v>#DIV/0!</v>
      </c>
      <c r="M35" s="130" t="e">
        <f t="shared" si="16"/>
        <v>#DIV/0!</v>
      </c>
      <c r="N35" s="130" t="e">
        <f t="shared" si="16"/>
        <v>#DIV/0!</v>
      </c>
      <c r="O35" s="130" t="e">
        <f t="shared" si="16"/>
        <v>#DIV/0!</v>
      </c>
      <c r="P35" s="130" t="e">
        <f t="shared" si="16"/>
        <v>#DIV/0!</v>
      </c>
      <c r="Q35" s="130" t="e">
        <f t="shared" si="16"/>
        <v>#DIV/0!</v>
      </c>
    </row>
    <row r="36" spans="1:23">
      <c r="A36" s="43"/>
      <c r="D36" s="33" t="s">
        <v>45</v>
      </c>
      <c r="E36" s="130" t="e">
        <f t="shared" ref="E36:Q36" si="17">E33/E$14*1000</f>
        <v>#DIV/0!</v>
      </c>
      <c r="F36" s="130" t="e">
        <f t="shared" si="17"/>
        <v>#DIV/0!</v>
      </c>
      <c r="G36" s="130" t="e">
        <f t="shared" si="17"/>
        <v>#DIV/0!</v>
      </c>
      <c r="H36" s="130" t="e">
        <f t="shared" si="17"/>
        <v>#DIV/0!</v>
      </c>
      <c r="I36" s="130" t="e">
        <f t="shared" si="17"/>
        <v>#DIV/0!</v>
      </c>
      <c r="J36" s="130" t="e">
        <f t="shared" si="17"/>
        <v>#DIV/0!</v>
      </c>
      <c r="K36" s="130" t="e">
        <f t="shared" si="17"/>
        <v>#DIV/0!</v>
      </c>
      <c r="L36" s="131" t="e">
        <f t="shared" si="17"/>
        <v>#DIV/0!</v>
      </c>
      <c r="M36" s="130" t="e">
        <f t="shared" si="17"/>
        <v>#DIV/0!</v>
      </c>
      <c r="N36" s="130" t="e">
        <f t="shared" si="17"/>
        <v>#DIV/0!</v>
      </c>
      <c r="O36" s="130" t="e">
        <f t="shared" si="17"/>
        <v>#DIV/0!</v>
      </c>
      <c r="P36" s="130" t="e">
        <f t="shared" si="17"/>
        <v>#DIV/0!</v>
      </c>
      <c r="Q36" s="130" t="e">
        <f t="shared" si="17"/>
        <v>#DIV/0!</v>
      </c>
    </row>
    <row r="37" spans="1:23">
      <c r="A37" s="43"/>
      <c r="D37" s="33" t="s">
        <v>108</v>
      </c>
      <c r="E37" s="130" t="e">
        <f t="shared" ref="E37:Q37" si="18">E34/E$14*1000</f>
        <v>#DIV/0!</v>
      </c>
      <c r="F37" s="130" t="e">
        <f t="shared" si="18"/>
        <v>#DIV/0!</v>
      </c>
      <c r="G37" s="130" t="e">
        <f t="shared" si="18"/>
        <v>#DIV/0!</v>
      </c>
      <c r="H37" s="130" t="e">
        <f t="shared" si="18"/>
        <v>#DIV/0!</v>
      </c>
      <c r="I37" s="130" t="e">
        <f t="shared" si="18"/>
        <v>#DIV/0!</v>
      </c>
      <c r="J37" s="130" t="e">
        <f t="shared" si="18"/>
        <v>#DIV/0!</v>
      </c>
      <c r="K37" s="130" t="e">
        <f t="shared" si="18"/>
        <v>#DIV/0!</v>
      </c>
      <c r="L37" s="130" t="e">
        <f t="shared" si="18"/>
        <v>#DIV/0!</v>
      </c>
      <c r="M37" s="130" t="e">
        <f t="shared" si="18"/>
        <v>#DIV/0!</v>
      </c>
      <c r="N37" s="130" t="e">
        <f t="shared" si="18"/>
        <v>#DIV/0!</v>
      </c>
      <c r="O37" s="130" t="e">
        <f t="shared" si="18"/>
        <v>#DIV/0!</v>
      </c>
      <c r="P37" s="130" t="e">
        <f t="shared" si="18"/>
        <v>#DIV/0!</v>
      </c>
      <c r="Q37" s="130" t="e">
        <f t="shared" si="18"/>
        <v>#DIV/0!</v>
      </c>
    </row>
    <row r="38" spans="1:23">
      <c r="A38" s="43"/>
      <c r="D38" s="33" t="s">
        <v>214</v>
      </c>
      <c r="E38" s="130" t="e">
        <f>E34/E32</f>
        <v>#DIV/0!</v>
      </c>
      <c r="F38" s="130" t="e">
        <f t="shared" ref="F38:Q38" si="19">F34/F32</f>
        <v>#DIV/0!</v>
      </c>
      <c r="G38" s="130" t="e">
        <f t="shared" si="19"/>
        <v>#DIV/0!</v>
      </c>
      <c r="H38" s="130" t="e">
        <f t="shared" si="19"/>
        <v>#DIV/0!</v>
      </c>
      <c r="I38" s="130" t="e">
        <f t="shared" si="19"/>
        <v>#DIV/0!</v>
      </c>
      <c r="J38" s="130" t="e">
        <f t="shared" si="19"/>
        <v>#DIV/0!</v>
      </c>
      <c r="K38" s="130" t="e">
        <f t="shared" si="19"/>
        <v>#DIV/0!</v>
      </c>
      <c r="L38" s="130" t="e">
        <f t="shared" si="19"/>
        <v>#DIV/0!</v>
      </c>
      <c r="M38" s="130" t="e">
        <f t="shared" si="19"/>
        <v>#DIV/0!</v>
      </c>
      <c r="N38" s="130" t="e">
        <f t="shared" si="19"/>
        <v>#DIV/0!</v>
      </c>
      <c r="O38" s="130" t="e">
        <f t="shared" si="19"/>
        <v>#DIV/0!</v>
      </c>
      <c r="P38" s="130" t="e">
        <f t="shared" si="19"/>
        <v>#DIV/0!</v>
      </c>
      <c r="Q38" s="130" t="e">
        <f t="shared" si="19"/>
        <v>#DIV/0!</v>
      </c>
    </row>
    <row r="39" spans="1:23">
      <c r="A39" s="43"/>
      <c r="D39" s="33" t="s">
        <v>215</v>
      </c>
      <c r="E39" s="130" t="e">
        <f>SUM(E34:F34)/SUM(E32:F32)</f>
        <v>#DIV/0!</v>
      </c>
      <c r="F39" s="130" t="e">
        <f t="shared" ref="F39:Q39" si="20">SUM(F34:G34)/SUM(F32:G32)</f>
        <v>#DIV/0!</v>
      </c>
      <c r="G39" s="130" t="e">
        <f t="shared" si="20"/>
        <v>#DIV/0!</v>
      </c>
      <c r="H39" s="130" t="e">
        <f t="shared" si="20"/>
        <v>#DIV/0!</v>
      </c>
      <c r="I39" s="130" t="e">
        <f t="shared" si="20"/>
        <v>#DIV/0!</v>
      </c>
      <c r="J39" s="130" t="e">
        <f t="shared" si="20"/>
        <v>#DIV/0!</v>
      </c>
      <c r="K39" s="130" t="e">
        <f t="shared" si="20"/>
        <v>#DIV/0!</v>
      </c>
      <c r="L39" s="130" t="e">
        <f t="shared" si="20"/>
        <v>#DIV/0!</v>
      </c>
      <c r="M39" s="130" t="e">
        <f t="shared" si="20"/>
        <v>#DIV/0!</v>
      </c>
      <c r="N39" s="130" t="e">
        <f t="shared" si="20"/>
        <v>#DIV/0!</v>
      </c>
      <c r="O39" s="130" t="e">
        <f t="shared" si="20"/>
        <v>#DIV/0!</v>
      </c>
      <c r="P39" s="130" t="e">
        <f t="shared" si="20"/>
        <v>#DIV/0!</v>
      </c>
      <c r="Q39" s="130" t="e">
        <f t="shared" si="20"/>
        <v>#DIV/0!</v>
      </c>
    </row>
    <row r="40" spans="1:23">
      <c r="A40" s="43"/>
      <c r="D40" s="49" t="s">
        <v>208</v>
      </c>
      <c r="E40" s="130"/>
      <c r="F40" s="130" t="e">
        <f>(E35-F35)/E35</f>
        <v>#DIV/0!</v>
      </c>
      <c r="G40" s="130" t="e">
        <f t="shared" ref="G40:K40" si="21">(F35-G35)/F35</f>
        <v>#DIV/0!</v>
      </c>
      <c r="H40" s="130" t="e">
        <f t="shared" si="21"/>
        <v>#DIV/0!</v>
      </c>
      <c r="I40" s="130" t="e">
        <f t="shared" si="21"/>
        <v>#DIV/0!</v>
      </c>
      <c r="J40" s="130" t="e">
        <f t="shared" si="21"/>
        <v>#DIV/0!</v>
      </c>
      <c r="K40" s="130" t="e">
        <f t="shared" si="21"/>
        <v>#DIV/0!</v>
      </c>
      <c r="L40" s="130" t="e">
        <f>(K35-L35)/K35</f>
        <v>#DIV/0!</v>
      </c>
      <c r="M40" s="130" t="e">
        <f t="shared" ref="M40:Q40" si="22">(L35-M35)/L35</f>
        <v>#DIV/0!</v>
      </c>
      <c r="N40" s="130" t="e">
        <f t="shared" si="22"/>
        <v>#DIV/0!</v>
      </c>
      <c r="O40" s="130" t="e">
        <f t="shared" si="22"/>
        <v>#DIV/0!</v>
      </c>
      <c r="P40" s="130" t="e">
        <f t="shared" si="22"/>
        <v>#DIV/0!</v>
      </c>
      <c r="Q40" s="130" t="e">
        <f t="shared" si="22"/>
        <v>#DIV/0!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 t="e">
        <f t="shared" ref="G41:P41" si="23">(F35-H35)/F35</f>
        <v>#DIV/0!</v>
      </c>
      <c r="H41" s="130" t="e">
        <f t="shared" si="23"/>
        <v>#DIV/0!</v>
      </c>
      <c r="I41" s="130" t="e">
        <f t="shared" si="23"/>
        <v>#DIV/0!</v>
      </c>
      <c r="J41" s="130" t="e">
        <f t="shared" si="23"/>
        <v>#DIV/0!</v>
      </c>
      <c r="K41" s="130" t="e">
        <f t="shared" si="23"/>
        <v>#DIV/0!</v>
      </c>
      <c r="L41" s="130" t="e">
        <f t="shared" si="23"/>
        <v>#DIV/0!</v>
      </c>
      <c r="M41" s="130" t="e">
        <f t="shared" si="23"/>
        <v>#DIV/0!</v>
      </c>
      <c r="N41" s="130" t="e">
        <f t="shared" si="23"/>
        <v>#DIV/0!</v>
      </c>
      <c r="O41" s="130" t="e">
        <f t="shared" si="23"/>
        <v>#DIV/0!</v>
      </c>
      <c r="P41" s="130" t="e">
        <f t="shared" si="23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 t="e">
        <f t="shared" ref="G42" si="24">(F35-I35)/F35</f>
        <v>#DIV/0!</v>
      </c>
      <c r="H42" s="130" t="e">
        <f t="shared" ref="H42" si="25">(G35-J35)/G35</f>
        <v>#DIV/0!</v>
      </c>
      <c r="I42" s="130" t="e">
        <f t="shared" ref="I42" si="26">(H35-K35)/H35</f>
        <v>#DIV/0!</v>
      </c>
      <c r="J42" s="130" t="e">
        <f t="shared" ref="J42" si="27">(I35-L35)/I35</f>
        <v>#DIV/0!</v>
      </c>
      <c r="K42" s="130" t="e">
        <f t="shared" ref="K42" si="28">(J35-M35)/J35</f>
        <v>#DIV/0!</v>
      </c>
      <c r="L42" s="130" t="e">
        <f t="shared" ref="L42" si="29">(K35-N35)/K35</f>
        <v>#DIV/0!</v>
      </c>
      <c r="M42" s="130" t="e">
        <f t="shared" ref="M42" si="30">(L35-O35)/L35</f>
        <v>#DIV/0!</v>
      </c>
      <c r="N42" s="130" t="e">
        <f t="shared" ref="N42" si="31">(M35-P35)/M35</f>
        <v>#DIV/0!</v>
      </c>
      <c r="O42" s="130" t="e">
        <f t="shared" ref="O42" si="32">(N35-Q35)/N35</f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 t="e">
        <f t="shared" ref="G43" si="33">(F35-J35)/F35</f>
        <v>#DIV/0!</v>
      </c>
      <c r="H43" s="130" t="e">
        <f t="shared" ref="H43" si="34">(G35-K35)/G35</f>
        <v>#DIV/0!</v>
      </c>
      <c r="I43" s="130" t="e">
        <f t="shared" ref="I43" si="35">(H35-L35)/H35</f>
        <v>#DIV/0!</v>
      </c>
      <c r="J43" s="130" t="e">
        <f t="shared" ref="J43" si="36">(I35-M35)/I35</f>
        <v>#DIV/0!</v>
      </c>
      <c r="K43" s="130" t="e">
        <f t="shared" ref="K43" si="37">(J35-N35)/J35</f>
        <v>#DIV/0!</v>
      </c>
      <c r="L43" s="130" t="e">
        <f t="shared" ref="L43" si="38">(K35-O35)/K35</f>
        <v>#DIV/0!</v>
      </c>
      <c r="M43" s="130" t="e">
        <f t="shared" ref="M43" si="39">(L35-P35)/L35</f>
        <v>#DIV/0!</v>
      </c>
      <c r="N43" s="130" t="e">
        <f t="shared" ref="N43" si="40">(M35-Q35)/M35</f>
        <v>#DIV/0!</v>
      </c>
      <c r="O43" s="130"/>
      <c r="P43" s="130"/>
      <c r="Q43" s="130"/>
      <c r="W43" s="63"/>
    </row>
    <row r="44" spans="1:23">
      <c r="A44" s="43"/>
      <c r="D44" s="33" t="s">
        <v>219</v>
      </c>
      <c r="E44" s="130" t="e">
        <f>SUM(E34:G34)/SUM(E32:G32)</f>
        <v>#DIV/0!</v>
      </c>
      <c r="F44" s="130" t="e">
        <f t="shared" ref="F44" si="41">SUM(F34:H34)/SUM(F32:H32)</f>
        <v>#DIV/0!</v>
      </c>
      <c r="G44" s="130" t="e">
        <f t="shared" ref="G44" si="42">SUM(G34:I34)/SUM(G32:I32)</f>
        <v>#DIV/0!</v>
      </c>
      <c r="H44" s="130" t="e">
        <f t="shared" ref="H44" si="43">SUM(H34:J34)/SUM(H32:J32)</f>
        <v>#DIV/0!</v>
      </c>
      <c r="I44" s="130" t="e">
        <f t="shared" ref="I44" si="44">SUM(I34:K34)/SUM(I32:K32)</f>
        <v>#DIV/0!</v>
      </c>
      <c r="J44" s="130" t="e">
        <f t="shared" ref="J44" si="45">SUM(J34:L34)/SUM(J32:L32)</f>
        <v>#DIV/0!</v>
      </c>
      <c r="K44" s="130" t="e">
        <f t="shared" ref="K44" si="46">SUM(K34:M34)/SUM(K32:M32)</f>
        <v>#DIV/0!</v>
      </c>
      <c r="L44" s="130" t="e">
        <f t="shared" ref="L44" si="47">SUM(L34:N34)/SUM(L32:N32)</f>
        <v>#DIV/0!</v>
      </c>
      <c r="M44" s="130" t="e">
        <f t="shared" ref="M44" si="48">SUM(M34:O34)/SUM(M32:O32)</f>
        <v>#DIV/0!</v>
      </c>
      <c r="N44" s="130" t="e">
        <f t="shared" ref="N44" si="49">SUM(N34:P34)/SUM(N32:P32)</f>
        <v>#DIV/0!</v>
      </c>
      <c r="O44" s="130" t="e">
        <f t="shared" ref="O44" si="50">SUM(O34:Q34)/SUM(O32:Q32)</f>
        <v>#DIV/0!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Q46" si="51">F31</f>
        <v>0</v>
      </c>
      <c r="G46" s="7">
        <f t="shared" si="51"/>
        <v>0</v>
      </c>
      <c r="H46" s="7">
        <f t="shared" si="51"/>
        <v>0</v>
      </c>
      <c r="I46" s="7">
        <f t="shared" si="51"/>
        <v>0</v>
      </c>
      <c r="J46" s="7">
        <f t="shared" si="51"/>
        <v>0</v>
      </c>
      <c r="K46" s="7">
        <f t="shared" si="51"/>
        <v>0</v>
      </c>
      <c r="L46" s="64">
        <f t="shared" si="51"/>
        <v>0</v>
      </c>
      <c r="M46" s="7">
        <f t="shared" si="51"/>
        <v>0</v>
      </c>
      <c r="N46" s="7">
        <f t="shared" si="51"/>
        <v>0</v>
      </c>
      <c r="O46" s="7">
        <f t="shared" si="51"/>
        <v>0</v>
      </c>
      <c r="P46" s="7">
        <f t="shared" si="51"/>
        <v>0</v>
      </c>
      <c r="Q46" s="7">
        <f t="shared" si="51"/>
        <v>0</v>
      </c>
      <c r="W46" s="64"/>
    </row>
    <row r="47" spans="1:23" s="7" customFormat="1">
      <c r="A47" s="43"/>
      <c r="D47" s="69" t="s">
        <v>32</v>
      </c>
      <c r="E47" s="7">
        <f t="shared" ref="E47:Q49" si="52">E32+E15</f>
        <v>0</v>
      </c>
      <c r="F47" s="7">
        <f t="shared" si="52"/>
        <v>0</v>
      </c>
      <c r="G47" s="7">
        <f t="shared" si="52"/>
        <v>0</v>
      </c>
      <c r="H47" s="7">
        <f t="shared" si="52"/>
        <v>0</v>
      </c>
      <c r="I47" s="7">
        <f t="shared" si="52"/>
        <v>0</v>
      </c>
      <c r="J47" s="7">
        <f t="shared" si="52"/>
        <v>0</v>
      </c>
      <c r="K47" s="7">
        <f t="shared" si="52"/>
        <v>0</v>
      </c>
      <c r="L47" s="64">
        <f t="shared" si="52"/>
        <v>0</v>
      </c>
      <c r="M47" s="7">
        <f t="shared" si="52"/>
        <v>0</v>
      </c>
      <c r="N47" s="7">
        <f t="shared" si="52"/>
        <v>0</v>
      </c>
      <c r="O47" s="7">
        <f t="shared" si="52"/>
        <v>0</v>
      </c>
      <c r="P47" s="7">
        <f t="shared" si="52"/>
        <v>0</v>
      </c>
      <c r="Q47" s="7">
        <f t="shared" si="52"/>
        <v>0</v>
      </c>
      <c r="W47" s="64"/>
    </row>
    <row r="48" spans="1:23" s="7" customFormat="1">
      <c r="A48" s="43"/>
      <c r="D48" s="69" t="s">
        <v>33</v>
      </c>
      <c r="E48" s="7">
        <f t="shared" si="52"/>
        <v>0</v>
      </c>
      <c r="F48" s="7">
        <f t="shared" si="52"/>
        <v>0</v>
      </c>
      <c r="G48" s="7">
        <f t="shared" si="52"/>
        <v>0</v>
      </c>
      <c r="H48" s="7">
        <f t="shared" si="52"/>
        <v>0</v>
      </c>
      <c r="I48" s="7">
        <f t="shared" si="52"/>
        <v>0</v>
      </c>
      <c r="J48" s="7">
        <f t="shared" si="52"/>
        <v>0</v>
      </c>
      <c r="K48" s="7">
        <f t="shared" si="52"/>
        <v>0</v>
      </c>
      <c r="L48" s="64">
        <f t="shared" si="52"/>
        <v>0</v>
      </c>
      <c r="M48" s="7">
        <f t="shared" si="52"/>
        <v>0</v>
      </c>
      <c r="N48" s="7">
        <f t="shared" si="52"/>
        <v>0</v>
      </c>
      <c r="O48" s="7">
        <f t="shared" si="52"/>
        <v>0</v>
      </c>
      <c r="P48" s="7">
        <f t="shared" si="52"/>
        <v>0</v>
      </c>
      <c r="Q48" s="7">
        <f t="shared" si="52"/>
        <v>0</v>
      </c>
      <c r="W48" s="64"/>
    </row>
    <row r="49" spans="1:23" s="7" customFormat="1">
      <c r="A49" s="43"/>
      <c r="D49" s="69" t="s">
        <v>34</v>
      </c>
      <c r="E49" s="7">
        <f t="shared" si="52"/>
        <v>0</v>
      </c>
      <c r="F49" s="7">
        <f t="shared" si="52"/>
        <v>0</v>
      </c>
      <c r="G49" s="7">
        <f t="shared" si="52"/>
        <v>0</v>
      </c>
      <c r="H49" s="7">
        <f t="shared" si="52"/>
        <v>0</v>
      </c>
      <c r="I49" s="7">
        <f t="shared" si="52"/>
        <v>0</v>
      </c>
      <c r="J49" s="7">
        <f t="shared" si="52"/>
        <v>0</v>
      </c>
      <c r="K49" s="7">
        <f t="shared" si="52"/>
        <v>0</v>
      </c>
      <c r="L49" s="64">
        <f t="shared" si="52"/>
        <v>0</v>
      </c>
      <c r="M49" s="7">
        <f t="shared" si="52"/>
        <v>0</v>
      </c>
      <c r="N49" s="7">
        <f t="shared" si="52"/>
        <v>0</v>
      </c>
      <c r="O49" s="7">
        <f t="shared" si="52"/>
        <v>0</v>
      </c>
      <c r="P49" s="7">
        <f t="shared" si="52"/>
        <v>0</v>
      </c>
      <c r="Q49" s="7">
        <f t="shared" si="52"/>
        <v>0</v>
      </c>
      <c r="W49" s="64"/>
    </row>
    <row r="50" spans="1:23" s="7" customFormat="1">
      <c r="A50" s="43"/>
      <c r="D50" s="69" t="s">
        <v>123</v>
      </c>
      <c r="E50" s="130" t="e">
        <f t="shared" ref="E50:Q50" si="53">E47/E$14*1000</f>
        <v>#DIV/0!</v>
      </c>
      <c r="F50" s="130" t="e">
        <f t="shared" si="53"/>
        <v>#DIV/0!</v>
      </c>
      <c r="G50" s="130" t="e">
        <f t="shared" si="53"/>
        <v>#DIV/0!</v>
      </c>
      <c r="H50" s="130" t="e">
        <f t="shared" si="53"/>
        <v>#DIV/0!</v>
      </c>
      <c r="I50" s="130" t="e">
        <f t="shared" si="53"/>
        <v>#DIV/0!</v>
      </c>
      <c r="J50" s="130" t="e">
        <f t="shared" si="53"/>
        <v>#DIV/0!</v>
      </c>
      <c r="K50" s="130" t="e">
        <f t="shared" si="53"/>
        <v>#DIV/0!</v>
      </c>
      <c r="L50" s="131" t="e">
        <f t="shared" si="53"/>
        <v>#DIV/0!</v>
      </c>
      <c r="M50" s="130" t="e">
        <f t="shared" si="53"/>
        <v>#DIV/0!</v>
      </c>
      <c r="N50" s="130" t="e">
        <f t="shared" si="53"/>
        <v>#DIV/0!</v>
      </c>
      <c r="O50" s="130" t="e">
        <f t="shared" si="53"/>
        <v>#DIV/0!</v>
      </c>
      <c r="P50" s="130" t="e">
        <f t="shared" si="53"/>
        <v>#DIV/0!</v>
      </c>
      <c r="Q50" s="130" t="e">
        <f t="shared" si="53"/>
        <v>#DIV/0!</v>
      </c>
      <c r="W50" s="64"/>
    </row>
    <row r="51" spans="1:23" s="7" customFormat="1">
      <c r="A51" s="43"/>
      <c r="D51" s="69" t="s">
        <v>47</v>
      </c>
      <c r="E51" s="130" t="e">
        <f t="shared" ref="E51:Q51" si="54">E48/E$14*1000</f>
        <v>#DIV/0!</v>
      </c>
      <c r="F51" s="130" t="e">
        <f t="shared" si="54"/>
        <v>#DIV/0!</v>
      </c>
      <c r="G51" s="130" t="e">
        <f t="shared" si="54"/>
        <v>#DIV/0!</v>
      </c>
      <c r="H51" s="130" t="e">
        <f t="shared" si="54"/>
        <v>#DIV/0!</v>
      </c>
      <c r="I51" s="130" t="e">
        <f t="shared" si="54"/>
        <v>#DIV/0!</v>
      </c>
      <c r="J51" s="130" t="e">
        <f t="shared" si="54"/>
        <v>#DIV/0!</v>
      </c>
      <c r="K51" s="130" t="e">
        <f t="shared" si="54"/>
        <v>#DIV/0!</v>
      </c>
      <c r="L51" s="131" t="e">
        <f t="shared" si="54"/>
        <v>#DIV/0!</v>
      </c>
      <c r="M51" s="130" t="e">
        <f t="shared" si="54"/>
        <v>#DIV/0!</v>
      </c>
      <c r="N51" s="130" t="e">
        <f t="shared" si="54"/>
        <v>#DIV/0!</v>
      </c>
      <c r="O51" s="130" t="e">
        <f t="shared" si="54"/>
        <v>#DIV/0!</v>
      </c>
      <c r="P51" s="130" t="e">
        <f t="shared" si="54"/>
        <v>#DIV/0!</v>
      </c>
      <c r="Q51" s="130" t="e">
        <f t="shared" si="54"/>
        <v>#DIV/0!</v>
      </c>
      <c r="W51" s="64"/>
    </row>
    <row r="52" spans="1:23" s="8" customFormat="1">
      <c r="A52" s="43"/>
      <c r="B52" s="7"/>
      <c r="D52" s="48" t="s">
        <v>48</v>
      </c>
      <c r="E52" s="130" t="e">
        <f t="shared" ref="E52:Q52" si="55">E49/E$14*1000</f>
        <v>#DIV/0!</v>
      </c>
      <c r="F52" s="130" t="e">
        <f t="shared" si="55"/>
        <v>#DIV/0!</v>
      </c>
      <c r="G52" s="130" t="e">
        <f t="shared" si="55"/>
        <v>#DIV/0!</v>
      </c>
      <c r="H52" s="130" t="e">
        <f t="shared" si="55"/>
        <v>#DIV/0!</v>
      </c>
      <c r="I52" s="130" t="e">
        <f t="shared" si="55"/>
        <v>#DIV/0!</v>
      </c>
      <c r="J52" s="130" t="e">
        <f t="shared" si="55"/>
        <v>#DIV/0!</v>
      </c>
      <c r="K52" s="130" t="e">
        <f t="shared" si="55"/>
        <v>#DIV/0!</v>
      </c>
      <c r="L52" s="130" t="e">
        <f t="shared" si="55"/>
        <v>#DIV/0!</v>
      </c>
      <c r="M52" s="130" t="e">
        <f t="shared" si="55"/>
        <v>#DIV/0!</v>
      </c>
      <c r="N52" s="130" t="e">
        <f t="shared" si="55"/>
        <v>#DIV/0!</v>
      </c>
      <c r="O52" s="130" t="e">
        <f t="shared" si="55"/>
        <v>#DIV/0!</v>
      </c>
      <c r="P52" s="130" t="e">
        <f t="shared" si="55"/>
        <v>#DIV/0!</v>
      </c>
      <c r="Q52" s="130" t="e">
        <f t="shared" si="55"/>
        <v>#DIV/0!</v>
      </c>
      <c r="W52" s="65"/>
    </row>
    <row r="53" spans="1:23" s="8" customFormat="1">
      <c r="A53" s="7"/>
      <c r="B53" s="7"/>
      <c r="D53" s="33" t="s">
        <v>220</v>
      </c>
      <c r="E53" s="130" t="e">
        <f>E49/E47</f>
        <v>#DIV/0!</v>
      </c>
      <c r="F53" s="130" t="e">
        <f t="shared" ref="F53:Q53" si="56">F49/F47</f>
        <v>#DIV/0!</v>
      </c>
      <c r="G53" s="130" t="e">
        <f t="shared" si="56"/>
        <v>#DIV/0!</v>
      </c>
      <c r="H53" s="130" t="e">
        <f t="shared" si="56"/>
        <v>#DIV/0!</v>
      </c>
      <c r="I53" s="130" t="e">
        <f t="shared" si="56"/>
        <v>#DIV/0!</v>
      </c>
      <c r="J53" s="130" t="e">
        <f t="shared" si="56"/>
        <v>#DIV/0!</v>
      </c>
      <c r="K53" s="130" t="e">
        <f t="shared" si="56"/>
        <v>#DIV/0!</v>
      </c>
      <c r="L53" s="130" t="e">
        <f t="shared" si="56"/>
        <v>#DIV/0!</v>
      </c>
      <c r="M53" s="130" t="e">
        <f t="shared" si="56"/>
        <v>#DIV/0!</v>
      </c>
      <c r="N53" s="130" t="e">
        <f t="shared" si="56"/>
        <v>#DIV/0!</v>
      </c>
      <c r="O53" s="130" t="e">
        <f t="shared" si="56"/>
        <v>#DIV/0!</v>
      </c>
      <c r="P53" s="130" t="e">
        <f t="shared" si="56"/>
        <v>#DIV/0!</v>
      </c>
      <c r="Q53" s="130" t="e">
        <f t="shared" si="56"/>
        <v>#DIV/0!</v>
      </c>
      <c r="W53" s="65"/>
    </row>
    <row r="54" spans="1:23" s="8" customFormat="1">
      <c r="A54" s="7"/>
      <c r="B54" s="7"/>
      <c r="D54" s="33" t="s">
        <v>221</v>
      </c>
      <c r="E54" s="130" t="e">
        <f>SUM(E49:F49)/SUM(E47:F47)</f>
        <v>#DIV/0!</v>
      </c>
      <c r="F54" s="130" t="e">
        <f t="shared" ref="F54:Q54" si="57">SUM(F49:G49)/SUM(F47:G47)</f>
        <v>#DIV/0!</v>
      </c>
      <c r="G54" s="130" t="e">
        <f t="shared" si="57"/>
        <v>#DIV/0!</v>
      </c>
      <c r="H54" s="130" t="e">
        <f t="shared" si="57"/>
        <v>#DIV/0!</v>
      </c>
      <c r="I54" s="130" t="e">
        <f t="shared" si="57"/>
        <v>#DIV/0!</v>
      </c>
      <c r="J54" s="130" t="e">
        <f t="shared" si="57"/>
        <v>#DIV/0!</v>
      </c>
      <c r="K54" s="130" t="e">
        <f t="shared" si="57"/>
        <v>#DIV/0!</v>
      </c>
      <c r="L54" s="130" t="e">
        <f t="shared" si="57"/>
        <v>#DIV/0!</v>
      </c>
      <c r="M54" s="130" t="e">
        <f t="shared" si="57"/>
        <v>#DIV/0!</v>
      </c>
      <c r="N54" s="130" t="e">
        <f t="shared" si="57"/>
        <v>#DIV/0!</v>
      </c>
      <c r="O54" s="130" t="e">
        <f t="shared" si="57"/>
        <v>#DIV/0!</v>
      </c>
      <c r="P54" s="130" t="e">
        <f t="shared" si="57"/>
        <v>#DIV/0!</v>
      </c>
      <c r="Q54" s="130" t="e">
        <f t="shared" si="57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 t="e">
        <f t="shared" ref="G55:K55" si="58">(F50-G50)/F50</f>
        <v>#DIV/0!</v>
      </c>
      <c r="H55" s="130" t="e">
        <f t="shared" si="58"/>
        <v>#DIV/0!</v>
      </c>
      <c r="I55" s="130" t="e">
        <f t="shared" si="58"/>
        <v>#DIV/0!</v>
      </c>
      <c r="J55" s="130" t="e">
        <f t="shared" si="58"/>
        <v>#DIV/0!</v>
      </c>
      <c r="K55" s="130" t="e">
        <f t="shared" si="58"/>
        <v>#DIV/0!</v>
      </c>
      <c r="L55" s="130" t="e">
        <f>(K50-L50)/K50</f>
        <v>#DIV/0!</v>
      </c>
      <c r="M55" s="130" t="e">
        <f t="shared" ref="M55:Q55" si="59">(L50-M50)/L50</f>
        <v>#DIV/0!</v>
      </c>
      <c r="N55" s="130" t="e">
        <f t="shared" si="59"/>
        <v>#DIV/0!</v>
      </c>
      <c r="O55" s="130" t="e">
        <f t="shared" si="59"/>
        <v>#DIV/0!</v>
      </c>
      <c r="P55" s="130" t="e">
        <f t="shared" si="59"/>
        <v>#DIV/0!</v>
      </c>
      <c r="Q55" s="130" t="e">
        <f t="shared" si="59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 t="e">
        <f t="shared" ref="G56:P56" si="60">(F50-H50)/F50</f>
        <v>#DIV/0!</v>
      </c>
      <c r="H56" s="130" t="e">
        <f t="shared" si="60"/>
        <v>#DIV/0!</v>
      </c>
      <c r="I56" s="130" t="e">
        <f t="shared" si="60"/>
        <v>#DIV/0!</v>
      </c>
      <c r="J56" s="130" t="e">
        <f t="shared" si="60"/>
        <v>#DIV/0!</v>
      </c>
      <c r="K56" s="130" t="e">
        <f t="shared" si="60"/>
        <v>#DIV/0!</v>
      </c>
      <c r="L56" s="130" t="e">
        <f t="shared" si="60"/>
        <v>#DIV/0!</v>
      </c>
      <c r="M56" s="130" t="e">
        <f t="shared" si="60"/>
        <v>#DIV/0!</v>
      </c>
      <c r="N56" s="130" t="e">
        <f t="shared" si="60"/>
        <v>#DIV/0!</v>
      </c>
      <c r="O56" s="130" t="e">
        <f t="shared" si="60"/>
        <v>#DIV/0!</v>
      </c>
      <c r="P56" s="130" t="e">
        <f t="shared" si="60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 t="e">
        <f t="shared" ref="G57" si="61">(F50-I50)/F50</f>
        <v>#DIV/0!</v>
      </c>
      <c r="H57" s="130" t="e">
        <f t="shared" ref="H57" si="62">(G50-J50)/G50</f>
        <v>#DIV/0!</v>
      </c>
      <c r="I57" s="130" t="e">
        <f t="shared" ref="I57" si="63">(H50-K50)/H50</f>
        <v>#DIV/0!</v>
      </c>
      <c r="J57" s="130" t="e">
        <f t="shared" ref="J57" si="64">(I50-L50)/I50</f>
        <v>#DIV/0!</v>
      </c>
      <c r="K57" s="130" t="e">
        <f t="shared" ref="K57" si="65">(J50-M50)/J50</f>
        <v>#DIV/0!</v>
      </c>
      <c r="L57" s="130" t="e">
        <f t="shared" ref="L57" si="66">(K50-N50)/K50</f>
        <v>#DIV/0!</v>
      </c>
      <c r="M57" s="130" t="e">
        <f t="shared" ref="M57" si="67">(L50-O50)/L50</f>
        <v>#DIV/0!</v>
      </c>
      <c r="N57" s="130" t="e">
        <f t="shared" ref="N57" si="68">(M50-P50)/M50</f>
        <v>#DIV/0!</v>
      </c>
      <c r="O57" s="130" t="e">
        <f t="shared" ref="O57" si="69">(N50-Q50)/N50</f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 t="e">
        <f t="shared" ref="G58" si="70">(F50-J50)/F50</f>
        <v>#DIV/0!</v>
      </c>
      <c r="H58" s="130" t="e">
        <f t="shared" ref="H58" si="71">(G50-K50)/G50</f>
        <v>#DIV/0!</v>
      </c>
      <c r="I58" s="130" t="e">
        <f t="shared" ref="I58" si="72">(H50-L50)/H50</f>
        <v>#DIV/0!</v>
      </c>
      <c r="J58" s="130" t="e">
        <f t="shared" ref="J58" si="73">(I50-M50)/I50</f>
        <v>#DIV/0!</v>
      </c>
      <c r="K58" s="130" t="e">
        <f t="shared" ref="K58" si="74">(J50-N50)/J50</f>
        <v>#DIV/0!</v>
      </c>
      <c r="L58" s="130" t="e">
        <f t="shared" ref="L58" si="75">(K50-O50)/K50</f>
        <v>#DIV/0!</v>
      </c>
      <c r="M58" s="130" t="e">
        <f t="shared" ref="M58" si="76">(L50-P50)/L50</f>
        <v>#DIV/0!</v>
      </c>
      <c r="N58" s="130" t="e">
        <f t="shared" ref="N58" si="77">(M50-Q50)/M50</f>
        <v>#DIV/0!</v>
      </c>
      <c r="O58" s="130"/>
      <c r="P58" s="130"/>
      <c r="Q58" s="130"/>
      <c r="W58" s="63"/>
    </row>
    <row r="59" spans="1:23">
      <c r="A59" s="43"/>
      <c r="D59" s="33" t="s">
        <v>226</v>
      </c>
      <c r="E59" s="130" t="e">
        <f>SUM(E49:G49)/SUM(E47:G47)</f>
        <v>#DIV/0!</v>
      </c>
      <c r="F59" s="130" t="e">
        <f t="shared" ref="F59" si="78">SUM(F49:H49)/SUM(F47:H47)</f>
        <v>#DIV/0!</v>
      </c>
      <c r="G59" s="130" t="e">
        <f t="shared" ref="G59" si="79">SUM(G49:I49)/SUM(G47:I47)</f>
        <v>#DIV/0!</v>
      </c>
      <c r="H59" s="130" t="e">
        <f t="shared" ref="H59" si="80">SUM(H49:J49)/SUM(H47:J47)</f>
        <v>#DIV/0!</v>
      </c>
      <c r="I59" s="130" t="e">
        <f t="shared" ref="I59" si="81">SUM(I49:K49)/SUM(I47:K47)</f>
        <v>#DIV/0!</v>
      </c>
      <c r="J59" s="130" t="e">
        <f t="shared" ref="J59" si="82">SUM(J49:L49)/SUM(J47:L47)</f>
        <v>#DIV/0!</v>
      </c>
      <c r="K59" s="130" t="e">
        <f t="shared" ref="K59" si="83">SUM(K49:M49)/SUM(K47:M47)</f>
        <v>#DIV/0!</v>
      </c>
      <c r="L59" s="130" t="e">
        <f t="shared" ref="L59" si="84">SUM(L49:N49)/SUM(L47:N47)</f>
        <v>#DIV/0!</v>
      </c>
      <c r="M59" s="130" t="e">
        <f t="shared" ref="M59" si="85">SUM(M49:O49)/SUM(M47:O47)</f>
        <v>#DIV/0!</v>
      </c>
      <c r="N59" s="130" t="e">
        <f t="shared" ref="N59" si="86">SUM(N49:P49)/SUM(N47:P47)</f>
        <v>#DIV/0!</v>
      </c>
      <c r="O59" s="130" t="e">
        <f t="shared" ref="O59" si="87">SUM(O49:Q49)/SUM(O47:Q47)</f>
        <v>#DIV/0!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1">
      <c r="A65" s="7" t="s">
        <v>205</v>
      </c>
    </row>
    <row r="66" spans="1:1">
      <c r="A66" s="7" t="s">
        <v>206</v>
      </c>
    </row>
    <row r="67" spans="1:1">
      <c r="A67" s="7" t="s">
        <v>207</v>
      </c>
    </row>
  </sheetData>
  <pageMargins left="0.7" right="0.7" top="0.75" bottom="0.75" header="0.3" footer="0.3"/>
  <ignoredErrors>
    <ignoredError sqref="E18:Q20 E26:F26 E25:F25 E24:P24 E23:K23 E21 M23:Q23 E50:Q52 E35:Q37 D2:U9 V2:AG4 V6:AG7 V5:W5 Y5:AG5 V9:AG10 V8:W8 Y8:AG8 D10:H10 J10:U10 P44:Q44 P59:Q59 E40:Q43 E55:Q58" evalError="1"/>
    <ignoredError sqref="X5 X8" evalError="1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topLeftCell="A5" zoomScaleNormal="100" workbookViewId="0">
      <selection activeCell="D35" sqref="D35:D44"/>
    </sheetView>
  </sheetViews>
  <sheetFormatPr defaultRowHeight="14.4"/>
  <cols>
    <col min="1" max="1" width="6.77734375" customWidth="1"/>
    <col min="2" max="2" width="7.109375" customWidth="1"/>
    <col min="3" max="3" width="7.88671875" customWidth="1"/>
    <col min="4" max="4" width="15.44140625" customWidth="1"/>
    <col min="5" max="11" width="9" customWidth="1"/>
  </cols>
  <sheetData>
    <row r="1" spans="1:23" ht="27">
      <c r="A1" s="3"/>
      <c r="B1" t="s">
        <v>54</v>
      </c>
      <c r="C1" t="s">
        <v>55</v>
      </c>
      <c r="D1" s="5" t="s">
        <v>2</v>
      </c>
      <c r="E1" s="5" t="s">
        <v>31</v>
      </c>
      <c r="F1" s="5" t="s">
        <v>3</v>
      </c>
      <c r="G1" s="6" t="s">
        <v>52</v>
      </c>
      <c r="I1" t="s">
        <v>53</v>
      </c>
      <c r="J1" t="s">
        <v>54</v>
      </c>
      <c r="K1" t="s">
        <v>55</v>
      </c>
      <c r="L1" s="5" t="s">
        <v>2</v>
      </c>
      <c r="M1" s="5" t="s">
        <v>31</v>
      </c>
      <c r="N1" s="5" t="s">
        <v>3</v>
      </c>
      <c r="O1" s="6" t="s">
        <v>52</v>
      </c>
      <c r="Q1" t="s">
        <v>53</v>
      </c>
      <c r="R1" t="s">
        <v>54</v>
      </c>
      <c r="S1" t="s">
        <v>55</v>
      </c>
      <c r="T1" s="5" t="s">
        <v>2</v>
      </c>
      <c r="U1" s="5" t="s">
        <v>31</v>
      </c>
      <c r="V1" s="5" t="s">
        <v>3</v>
      </c>
      <c r="W1" s="6" t="s">
        <v>52</v>
      </c>
    </row>
    <row r="2" spans="1:23" ht="16.8" customHeight="1">
      <c r="A2" s="37" t="str">
        <f>C14</f>
        <v>Loudon</v>
      </c>
      <c r="B2">
        <f>K13</f>
        <v>2006</v>
      </c>
      <c r="C2" t="s">
        <v>30</v>
      </c>
      <c r="D2" s="8">
        <f>LOOKUP($B2,$E$13:$Q$13,$E$18:$Q$18)</f>
        <v>62.052063596671886</v>
      </c>
      <c r="E2" s="8">
        <f>LOOKUP($B2,$E$13:$Q$13,E$19:Q$19)</f>
        <v>38.01795864568745</v>
      </c>
      <c r="F2" s="8">
        <f>LOOKUP($B2,$E$13:$Q$13,E$20:Q$20)</f>
        <v>0</v>
      </c>
      <c r="G2" s="8">
        <f>LOOKUP($B2,$E$13:$Q$13,E$21:Q$21)</f>
        <v>-15.4254880962188</v>
      </c>
      <c r="I2" t="str">
        <f t="shared" ref="I2:I7" si="0">A2</f>
        <v>Loudon</v>
      </c>
      <c r="J2">
        <f>N13</f>
        <v>2009</v>
      </c>
      <c r="K2" t="str">
        <f t="shared" ref="K2:K7" si="1">C2</f>
        <v>total</v>
      </c>
      <c r="L2" s="8">
        <f>LOOKUP($J2,$E$13:$Q$13,$E$18:$Q$18)</f>
        <v>86.683417085427138</v>
      </c>
      <c r="M2" s="8">
        <f>LOOKUP($J2,$E$13:$Q$13,E$19:Q$19)</f>
        <v>53.772963176538433</v>
      </c>
      <c r="N2" s="8">
        <f>LOOKUP($J2,$E$13:$Q$13,E$20:Q$20)</f>
        <v>17.526155366998928</v>
      </c>
      <c r="O2" s="8">
        <f>LOOKUP($J2,$E$13:$Q$13,E$21:Q$21)</f>
        <v>33.590081555317582</v>
      </c>
      <c r="Q2" t="str">
        <f t="shared" ref="Q2:Q7" si="2">I2</f>
        <v>Loudon</v>
      </c>
      <c r="R2">
        <f>H13</f>
        <v>2003</v>
      </c>
      <c r="S2" t="str">
        <f t="shared" ref="S2:S7" si="3">K2</f>
        <v>total</v>
      </c>
      <c r="T2" s="8">
        <f>LOOKUP($R2,$E$13:$Q$13,$E$18:$Q$18)</f>
        <v>0</v>
      </c>
      <c r="U2" s="8">
        <f>LOOKUP($R2,$E$13:$Q$13,E$19:Q$19)</f>
        <v>0</v>
      </c>
      <c r="V2" s="8">
        <f>LOOKUP($R2,$E$13:$Q$13,E$20:Q$20)</f>
        <v>0</v>
      </c>
      <c r="W2" s="8">
        <f>LOOKUP($R2,$E$13:$Q$13,E$21:Q$21)</f>
        <v>0</v>
      </c>
    </row>
    <row r="3" spans="1:23">
      <c r="A3" s="38" t="str">
        <f>C32</f>
        <v>Monroe</v>
      </c>
      <c r="B3">
        <f>K13</f>
        <v>2006</v>
      </c>
      <c r="C3" t="s">
        <v>30</v>
      </c>
      <c r="D3" s="8">
        <f>LOOKUP($B3,$E$13:$Q$13,$E$35:$Q$35)</f>
        <v>62.961881443877893</v>
      </c>
      <c r="E3" s="8">
        <f>LOOKUP($B3,$E$13:$Q$13,$E$36:$Q$36)</f>
        <v>28.347447157393471</v>
      </c>
      <c r="F3" s="8">
        <f>LOOKUP($B3,$E$13:$Q$13,$E$37:$Q$37)</f>
        <v>12.150918527061537</v>
      </c>
      <c r="G3" s="8">
        <f>LOOKUP($B3,$E$13:$Q$13,$E$38:$Q$38)</f>
        <v>-69.79042655944653</v>
      </c>
      <c r="I3" t="str">
        <f t="shared" si="0"/>
        <v>Monroe</v>
      </c>
      <c r="J3">
        <f>J2</f>
        <v>2009</v>
      </c>
      <c r="K3" t="str">
        <f t="shared" si="1"/>
        <v>total</v>
      </c>
      <c r="L3" s="8">
        <f>LOOKUP($J3,$E$13:$Q$13,$E$35:$Q$35)</f>
        <v>132.72984568386531</v>
      </c>
      <c r="M3" s="8">
        <f>LOOKUP($J3,$E$13:$Q$13,$E$36:$Q$36)</f>
        <v>86.502392237022406</v>
      </c>
      <c r="N3" s="8">
        <f>LOOKUP($J3,$E$13:$Q$13,$E$37:$Q$37)</f>
        <v>33.754839772633659</v>
      </c>
      <c r="O3" s="8">
        <f>LOOKUP($J3,$E$13:$Q$13,$E$38:$Q$38)</f>
        <v>0.69633190323231986</v>
      </c>
      <c r="Q3" t="str">
        <f t="shared" si="2"/>
        <v>Monroe</v>
      </c>
      <c r="R3">
        <f>R2</f>
        <v>2003</v>
      </c>
      <c r="S3" t="str">
        <f t="shared" si="3"/>
        <v>total</v>
      </c>
      <c r="T3" s="8">
        <f>LOOKUP($R3,$E$13:$Q$13,$E$35:$Q$35)</f>
        <v>0</v>
      </c>
      <c r="U3" s="8">
        <f>LOOKUP($R3,$E$13:$Q$13,$E$36:$Q$36)</f>
        <v>0</v>
      </c>
      <c r="V3" s="8">
        <f>LOOKUP($R3,$E$13:$Q$13,$E$37:$Q$37)</f>
        <v>0</v>
      </c>
      <c r="W3" s="8">
        <f>LOOKUP($R3,$E$13:$Q$13,$E$38:$Q$38)</f>
        <v>0</v>
      </c>
    </row>
    <row r="4" spans="1:23">
      <c r="A4" s="38" t="str">
        <f>A2</f>
        <v>Loudon</v>
      </c>
      <c r="B4">
        <f>L13</f>
        <v>2007</v>
      </c>
      <c r="C4" t="s">
        <v>30</v>
      </c>
      <c r="D4" s="8">
        <f>LOOKUP($B4,$E$13:$Q$13,$E$18:$Q$18)</f>
        <v>73.029079825356291</v>
      </c>
      <c r="E4" s="8">
        <f>LOOKUP($B4,$E$13:$Q$13,E$19:Q$19)</f>
        <v>50.230661504242526</v>
      </c>
      <c r="F4" s="8">
        <f>LOOKUP($B4,$E$13:$Q$13,E$20:Q$20)</f>
        <v>0</v>
      </c>
      <c r="G4" s="8">
        <f>LOOKUP($B4,$E$13:$Q$13,E$21:Q$21)</f>
        <v>-25.04324903204548</v>
      </c>
      <c r="I4" t="str">
        <f t="shared" si="0"/>
        <v>Loudon</v>
      </c>
      <c r="J4">
        <f>O13</f>
        <v>2010</v>
      </c>
      <c r="K4" t="str">
        <f t="shared" si="1"/>
        <v>total</v>
      </c>
      <c r="L4" s="8">
        <f>LOOKUP($J4,$E$13:$Q$13,$E$18:$Q$18)</f>
        <v>53.505231073399784</v>
      </c>
      <c r="M4" s="8">
        <f ca="1">LOOKUP($J4,$E$13:$Q$13,E$19:Y$19)</f>
        <v>24.40481093994563</v>
      </c>
      <c r="N4" s="8">
        <f>LOOKUP($J4,$E$13:$Q$13,E$20:Q$20)</f>
        <v>17.443776258340886</v>
      </c>
      <c r="O4" s="8">
        <f>LOOKUP($B4,$E$13:$Q$13,E$21:Q$21)</f>
        <v>-25.04324903204548</v>
      </c>
      <c r="Q4" t="str">
        <f t="shared" si="2"/>
        <v>Loudon</v>
      </c>
      <c r="R4">
        <f>I13</f>
        <v>2004</v>
      </c>
      <c r="S4" t="str">
        <f t="shared" si="3"/>
        <v>total</v>
      </c>
      <c r="T4" s="8">
        <f>LOOKUP($R4,$E$13:$Q$13,$E$18:$Q$18)</f>
        <v>0</v>
      </c>
      <c r="U4" s="8">
        <f>LOOKUP($R4,$E$13:$Q$13,E$19:Q$19)</f>
        <v>0</v>
      </c>
      <c r="V4" s="8">
        <f>LOOKUP($R4,$E$13:$Q$13,E$20:Q$20)</f>
        <v>0</v>
      </c>
      <c r="W4" s="8">
        <f>LOOKUP($R4,$E$13:$Q$13,E$21:Q$21)</f>
        <v>0</v>
      </c>
    </row>
    <row r="5" spans="1:23">
      <c r="A5" s="38" t="str">
        <f>A3</f>
        <v>Monroe</v>
      </c>
      <c r="B5">
        <f>B4</f>
        <v>2007</v>
      </c>
      <c r="C5" t="s">
        <v>30</v>
      </c>
      <c r="D5" s="8">
        <f>LOOKUP($B5,$E$13:$Q$13,$E$35:$Q$35)</f>
        <v>101.48475931624699</v>
      </c>
      <c r="E5" s="8">
        <f>LOOKUP($B5,$E$13:$Q$13,$E$36:$Q$36)</f>
        <v>59.570071205552686</v>
      </c>
      <c r="F5" s="8">
        <f>LOOKUP($B5,$E$13:$Q$13,$E$37:$Q$37)</f>
        <v>15.343108987560754</v>
      </c>
      <c r="G5" s="8">
        <f>LOOKUP($B5,$E$13:$Q$13,$E$38:$Q$38)</f>
        <v>-61.344594442822164</v>
      </c>
      <c r="I5" t="str">
        <f t="shared" si="0"/>
        <v>Monroe</v>
      </c>
      <c r="J5">
        <f>J4</f>
        <v>2010</v>
      </c>
      <c r="K5" t="str">
        <f t="shared" si="1"/>
        <v>total</v>
      </c>
      <c r="L5" s="8">
        <f>LOOKUP($J5,$E$13:$Q$13,$E$35:$Q$35)</f>
        <v>123.61014398346774</v>
      </c>
      <c r="M5" s="8">
        <f>LOOKUP($J5,$E$13:$Q$13,$E$36:$Q$36)</f>
        <v>69.588265684314564</v>
      </c>
      <c r="N5" s="8">
        <f>LOOKUP($J5,$E$13:$Q$13,$E$37:$Q$37)</f>
        <v>30.830381415273088</v>
      </c>
      <c r="O5" s="8">
        <f>LOOKUP($J5,$E$13:$Q$13,$E$38:$Q$38)</f>
        <v>0</v>
      </c>
      <c r="Q5" t="str">
        <f t="shared" si="2"/>
        <v>Monroe</v>
      </c>
      <c r="R5">
        <f>R4</f>
        <v>2004</v>
      </c>
      <c r="S5" t="str">
        <f t="shared" si="3"/>
        <v>total</v>
      </c>
      <c r="T5" s="8">
        <f>LOOKUP($R5,$E$13:$Q$13,$E$35:$Q$35)</f>
        <v>0</v>
      </c>
      <c r="U5" s="8">
        <f>LOOKUP($R5,$E$13:$Q$13,$E$36:$Q$36)</f>
        <v>0</v>
      </c>
      <c r="V5" s="8">
        <f>LOOKUP($R5,$E$13:$Q$13,$E$37:$Q$37)</f>
        <v>0</v>
      </c>
      <c r="W5" s="8">
        <f>LOOKUP($R5,$E$13:$Q$13,$E$38:$Q$38)</f>
        <v>0</v>
      </c>
    </row>
    <row r="6" spans="1:23">
      <c r="A6" s="38" t="str">
        <f>A4</f>
        <v>Loudon</v>
      </c>
      <c r="B6">
        <f>M13</f>
        <v>2008</v>
      </c>
      <c r="C6" t="s">
        <v>30</v>
      </c>
      <c r="D6" s="8">
        <f>LOOKUP($B6,$E$13:$Q$13,$E$18:$Q$18)</f>
        <v>87.095312628717366</v>
      </c>
      <c r="E6" s="8">
        <f>LOOKUP($B6,$E$13:$Q$13,E$19:Q$19)</f>
        <v>56.676826756734492</v>
      </c>
      <c r="F6" s="8">
        <f>LOOKUP($B6,$E$13:$Q$13,E$20:Q$20)</f>
        <v>2.2448307109317076</v>
      </c>
      <c r="G6" s="8">
        <f>LOOKUP($B6,$E$13:$Q$13,E$21:Q$21)</f>
        <v>-13.654337260070847</v>
      </c>
      <c r="I6" t="str">
        <f t="shared" si="0"/>
        <v>Loudon</v>
      </c>
      <c r="J6">
        <f>P13</f>
        <v>2011</v>
      </c>
      <c r="K6" t="str">
        <f t="shared" si="1"/>
        <v>total</v>
      </c>
      <c r="L6" s="8">
        <f>LOOKUP($J6,$E$13:$Q$13,$E$18:$Q$18)</f>
        <v>0</v>
      </c>
      <c r="M6" s="8">
        <f>LOOKUP($J6,$E$13:$Q$13,E$19:Q$19)</f>
        <v>0</v>
      </c>
      <c r="N6" s="8">
        <f>LOOKUP($J6,$E$13:$Q$13,E$20:Q$20)</f>
        <v>0</v>
      </c>
      <c r="O6" s="8">
        <f>LOOKUP($J6,$E$13:$Q$13,E$21:Q$21)</f>
        <v>0</v>
      </c>
      <c r="Q6" t="str">
        <f t="shared" si="2"/>
        <v>Loudon</v>
      </c>
      <c r="R6">
        <f>J13</f>
        <v>2005</v>
      </c>
      <c r="S6" t="str">
        <f t="shared" si="3"/>
        <v>total</v>
      </c>
      <c r="T6" s="8">
        <f>LOOKUP($R6,$E$13:$Q$13,$E$18:$Q$18)</f>
        <v>57.603591729137491</v>
      </c>
      <c r="U6" s="8">
        <f>LOOKUP($R6,$E$13:$Q$13,E$19:Q$19)</f>
        <v>36.761677238652275</v>
      </c>
      <c r="V6" s="8">
        <f>LOOKUP($R6,$E$13:$Q$13,E$20:Q$20)</f>
        <v>0</v>
      </c>
      <c r="W6" s="8">
        <f>LOOKUP($R6,$E$13:$Q$13,E$21:Q$21)</f>
        <v>0</v>
      </c>
    </row>
    <row r="7" spans="1:23">
      <c r="A7" s="38" t="str">
        <f>A5</f>
        <v>Monroe</v>
      </c>
      <c r="B7">
        <f>B6</f>
        <v>2008</v>
      </c>
      <c r="C7" t="s">
        <v>30</v>
      </c>
      <c r="D7" s="8">
        <f>LOOKUP($B7,$E$13:$Q$13,$E$35:$Q$35)</f>
        <v>124.30647588670006</v>
      </c>
      <c r="E7" s="8">
        <f>LOOKUP($B7,$E$13:$Q$13,$E$36:$Q$36)</f>
        <v>82.099777623037355</v>
      </c>
      <c r="F7" s="8">
        <f>LOOKUP($B7,$E$13:$Q$13,$E$37:$Q$37)</f>
        <v>14.869429112776999</v>
      </c>
      <c r="G7" s="8">
        <f>LOOKUP($B7,$E$13:$Q$13,$E$38:$Q$38)</f>
        <v>-31.245086367618313</v>
      </c>
      <c r="I7" t="str">
        <f t="shared" si="0"/>
        <v>Monroe</v>
      </c>
      <c r="J7">
        <f>J6</f>
        <v>2011</v>
      </c>
      <c r="K7" t="str">
        <f t="shared" si="1"/>
        <v>total</v>
      </c>
      <c r="L7" s="8">
        <f>LOOKUP($J7,$E$13:$Q$13,$E$35:$Q$35)</f>
        <v>0</v>
      </c>
      <c r="M7" s="8">
        <f>LOOKUP($J7,$E$13:$Q$13,$E$36:$Q$36)</f>
        <v>0</v>
      </c>
      <c r="N7" s="8">
        <f>LOOKUP($J7,$E$13:$Q$13,$E$37:$Q$37)</f>
        <v>0</v>
      </c>
      <c r="O7" s="8">
        <f>LOOKUP($J7,$E$13:$Q$13,$E$38:$Q$38)</f>
        <v>0</v>
      </c>
      <c r="Q7" t="str">
        <f t="shared" si="2"/>
        <v>Monroe</v>
      </c>
      <c r="R7">
        <f>R6</f>
        <v>2005</v>
      </c>
      <c r="S7" t="str">
        <f t="shared" si="3"/>
        <v>total</v>
      </c>
      <c r="T7" s="8">
        <f>LOOKUP($R7,$E$13:$Q$13,$E$35:$Q$35)</f>
        <v>31.694332756800467</v>
      </c>
      <c r="U7" s="8">
        <f>LOOKUP($R7,$E$13:$Q$13,$E$36:$Q$36)</f>
        <v>15.723623621375145</v>
      </c>
      <c r="V7" s="8">
        <f>LOOKUP($R7,$E$13:$Q$13,$E$37:$Q$37)</f>
        <v>7.8466100996787222</v>
      </c>
      <c r="W7" s="8">
        <f>LOOKUP($R7,$E$13:$Q$13,$E$38:$Q$38)</f>
        <v>0</v>
      </c>
    </row>
    <row r="8" spans="1:23">
      <c r="A8" s="3"/>
    </row>
    <row r="9" spans="1:23">
      <c r="A9" s="3"/>
    </row>
    <row r="10" spans="1:23">
      <c r="A10" s="3"/>
    </row>
    <row r="11" spans="1:23">
      <c r="A11" s="3"/>
    </row>
    <row r="12" spans="1:23">
      <c r="A12" s="3"/>
    </row>
    <row r="13" spans="1:23">
      <c r="A13" s="3"/>
      <c r="C13" s="32"/>
      <c r="D13" s="32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23">
      <c r="A14" s="3"/>
      <c r="C14" s="32" t="s">
        <v>91</v>
      </c>
      <c r="D14" t="s">
        <v>28</v>
      </c>
      <c r="J14" s="4">
        <v>48556</v>
      </c>
      <c r="K14" s="4">
        <v>48556</v>
      </c>
      <c r="L14" s="4">
        <v>48556</v>
      </c>
      <c r="M14" s="4">
        <v>48556</v>
      </c>
      <c r="N14" s="4">
        <v>48556</v>
      </c>
      <c r="O14" s="4">
        <v>48556</v>
      </c>
    </row>
    <row r="15" spans="1:23">
      <c r="A15" s="3"/>
      <c r="B15" t="s">
        <v>96</v>
      </c>
      <c r="C15" s="4">
        <v>48556</v>
      </c>
      <c r="D15" t="s">
        <v>92</v>
      </c>
      <c r="J15">
        <v>2797</v>
      </c>
      <c r="K15">
        <v>3013</v>
      </c>
      <c r="L15" s="39">
        <v>3546</v>
      </c>
      <c r="M15" s="39">
        <v>4229</v>
      </c>
      <c r="N15" s="39">
        <v>4209</v>
      </c>
      <c r="O15" s="39">
        <v>2598</v>
      </c>
      <c r="P15" s="39"/>
    </row>
    <row r="16" spans="1:23">
      <c r="A16" s="3"/>
      <c r="B16" t="s">
        <v>97</v>
      </c>
      <c r="C16" s="4">
        <v>43387</v>
      </c>
      <c r="D16" t="s">
        <v>93</v>
      </c>
      <c r="J16">
        <v>1785</v>
      </c>
      <c r="K16">
        <v>1846</v>
      </c>
      <c r="L16" s="39">
        <v>2439</v>
      </c>
      <c r="M16" s="39">
        <v>2752</v>
      </c>
      <c r="N16" s="39">
        <v>2611</v>
      </c>
      <c r="O16" s="39">
        <v>1185</v>
      </c>
      <c r="P16" s="39"/>
    </row>
    <row r="17" spans="1:17">
      <c r="A17" s="3"/>
      <c r="D17" t="s">
        <v>34</v>
      </c>
      <c r="M17">
        <v>109</v>
      </c>
      <c r="N17">
        <v>851</v>
      </c>
      <c r="O17">
        <v>847</v>
      </c>
    </row>
    <row r="18" spans="1:17">
      <c r="A18" s="3"/>
      <c r="D18" s="69" t="s">
        <v>123</v>
      </c>
      <c r="E18" s="8"/>
      <c r="F18" s="8"/>
      <c r="G18" s="8"/>
      <c r="H18" s="8"/>
      <c r="I18" s="8"/>
      <c r="J18" s="8">
        <f>J15/J$14*1000</f>
        <v>57.603591729137491</v>
      </c>
      <c r="K18" s="8">
        <f t="shared" ref="K18:O19" si="4">K15/K$14*1000</f>
        <v>62.052063596671886</v>
      </c>
      <c r="L18" s="8">
        <f t="shared" si="4"/>
        <v>73.029079825356291</v>
      </c>
      <c r="M18" s="8">
        <f t="shared" si="4"/>
        <v>87.095312628717366</v>
      </c>
      <c r="N18" s="8">
        <f t="shared" si="4"/>
        <v>86.683417085427138</v>
      </c>
      <c r="O18" s="8">
        <f t="shared" si="4"/>
        <v>53.505231073399784</v>
      </c>
      <c r="P18" s="8"/>
      <c r="Q18" s="8"/>
    </row>
    <row r="19" spans="1:17">
      <c r="A19" s="3"/>
      <c r="D19" s="69" t="s">
        <v>47</v>
      </c>
      <c r="E19" s="8"/>
      <c r="F19" s="8"/>
      <c r="G19" s="8"/>
      <c r="H19" s="8"/>
      <c r="I19" s="8"/>
      <c r="J19" s="8">
        <f>J16/J$14*1000</f>
        <v>36.761677238652275</v>
      </c>
      <c r="K19" s="8">
        <f t="shared" si="4"/>
        <v>38.01795864568745</v>
      </c>
      <c r="L19" s="8">
        <f t="shared" si="4"/>
        <v>50.230661504242526</v>
      </c>
      <c r="M19" s="8">
        <f t="shared" si="4"/>
        <v>56.676826756734492</v>
      </c>
      <c r="N19" s="8">
        <f t="shared" si="4"/>
        <v>53.772963176538433</v>
      </c>
      <c r="O19" s="8">
        <f t="shared" si="4"/>
        <v>24.40481093994563</v>
      </c>
      <c r="P19" s="8"/>
      <c r="Q19" s="8"/>
    </row>
    <row r="20" spans="1:17">
      <c r="A20" s="3"/>
      <c r="D20" s="48" t="s">
        <v>48</v>
      </c>
      <c r="E20" s="8"/>
      <c r="F20" s="8"/>
      <c r="G20" s="8"/>
      <c r="H20" s="8"/>
      <c r="I20" s="8"/>
      <c r="J20" s="8"/>
      <c r="K20" s="8"/>
      <c r="L20" s="8">
        <f>L17/L$14*1000</f>
        <v>0</v>
      </c>
      <c r="M20" s="8">
        <f>M17/M$14*1000</f>
        <v>2.2448307109317076</v>
      </c>
      <c r="N20" s="8">
        <f>N17/N$14*1000</f>
        <v>17.526155366998928</v>
      </c>
      <c r="O20" s="8">
        <f>O17/O$14*1000</f>
        <v>17.443776258340886</v>
      </c>
      <c r="P20" s="8"/>
      <c r="Q20" s="8"/>
    </row>
    <row r="21" spans="1:17">
      <c r="A21" s="3"/>
      <c r="D21" s="33" t="s">
        <v>220</v>
      </c>
      <c r="E21" s="8"/>
      <c r="F21" s="8"/>
      <c r="G21" s="8"/>
      <c r="H21" s="8"/>
      <c r="I21" s="8"/>
      <c r="J21" s="8"/>
      <c r="K21" s="8">
        <f>J18-L18</f>
        <v>-15.4254880962188</v>
      </c>
      <c r="L21" s="8">
        <f>K18-M18</f>
        <v>-25.04324903204548</v>
      </c>
      <c r="M21" s="8">
        <f>L18-N18</f>
        <v>-13.654337260070847</v>
      </c>
      <c r="N21" s="8">
        <f>M18-O18</f>
        <v>33.590081555317582</v>
      </c>
      <c r="O21" s="8"/>
      <c r="P21" s="8"/>
      <c r="Q21" s="8"/>
    </row>
    <row r="22" spans="1:17">
      <c r="A22" s="3"/>
      <c r="D22" s="33" t="s">
        <v>221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</row>
    <row r="23" spans="1:17">
      <c r="A23" s="3"/>
      <c r="D23" s="49" t="s">
        <v>222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17">
      <c r="A24" s="3"/>
      <c r="D24" s="49" t="s">
        <v>223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17">
      <c r="A25" s="3"/>
      <c r="D25" s="49" t="s">
        <v>224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17">
      <c r="A26" s="3"/>
      <c r="D26" s="49" t="s">
        <v>225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>
      <c r="A27" s="3"/>
      <c r="D27" s="33" t="s">
        <v>226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>
      <c r="A28" s="3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17">
      <c r="A29" s="3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17">
      <c r="A30" s="3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17">
      <c r="A31" s="3"/>
      <c r="D31" t="s">
        <v>28</v>
      </c>
      <c r="E31" s="8"/>
      <c r="F31" s="8"/>
      <c r="G31" s="8"/>
      <c r="H31" s="8"/>
      <c r="I31" s="8"/>
      <c r="J31" s="4">
        <v>44519</v>
      </c>
      <c r="K31" s="4">
        <v>44519</v>
      </c>
      <c r="L31" s="4">
        <v>44519</v>
      </c>
      <c r="M31" s="4">
        <v>44519</v>
      </c>
      <c r="N31" s="4">
        <v>44519</v>
      </c>
      <c r="O31" s="4">
        <v>44519</v>
      </c>
      <c r="P31" s="8"/>
      <c r="Q31" s="8"/>
    </row>
    <row r="32" spans="1:17">
      <c r="A32" s="3"/>
      <c r="C32" s="32" t="s">
        <v>94</v>
      </c>
      <c r="D32" t="s">
        <v>92</v>
      </c>
      <c r="J32" s="35">
        <v>1411</v>
      </c>
      <c r="K32" s="35">
        <v>2803</v>
      </c>
      <c r="L32" s="35">
        <v>4518</v>
      </c>
      <c r="M32" s="35">
        <v>5534</v>
      </c>
      <c r="N32" s="35">
        <v>5909</v>
      </c>
      <c r="O32" s="35">
        <v>5503</v>
      </c>
    </row>
    <row r="33" spans="1:17">
      <c r="A33" s="3"/>
      <c r="B33" t="s">
        <v>96</v>
      </c>
      <c r="C33" s="4">
        <v>44519</v>
      </c>
      <c r="D33" t="s">
        <v>93</v>
      </c>
      <c r="J33" s="35">
        <v>700</v>
      </c>
      <c r="K33" s="35">
        <v>1262</v>
      </c>
      <c r="L33" s="35">
        <v>2652</v>
      </c>
      <c r="M33" s="35">
        <v>3655</v>
      </c>
      <c r="N33" s="35">
        <v>3851</v>
      </c>
      <c r="O33" s="35">
        <v>3098</v>
      </c>
    </row>
    <row r="34" spans="1:17">
      <c r="A34" s="3"/>
      <c r="B34" t="s">
        <v>97</v>
      </c>
      <c r="C34" s="36">
        <v>43185</v>
      </c>
      <c r="D34" t="s">
        <v>34</v>
      </c>
      <c r="J34" s="35">
        <v>381</v>
      </c>
      <c r="K34" s="35">
        <v>590</v>
      </c>
      <c r="L34" s="35">
        <v>745</v>
      </c>
      <c r="M34" s="35">
        <v>722</v>
      </c>
      <c r="N34" s="35">
        <v>1639</v>
      </c>
      <c r="O34" s="35">
        <v>1497</v>
      </c>
    </row>
    <row r="35" spans="1:17">
      <c r="A35" s="3"/>
      <c r="D35" s="69" t="s">
        <v>123</v>
      </c>
      <c r="E35" s="8"/>
      <c r="F35" s="8"/>
      <c r="G35" s="8"/>
      <c r="H35" s="8"/>
      <c r="I35" s="8"/>
      <c r="J35" s="8">
        <f t="shared" ref="J35:O36" si="5">J32/J$31*1000</f>
        <v>31.694332756800467</v>
      </c>
      <c r="K35" s="8">
        <f t="shared" si="5"/>
        <v>62.961881443877893</v>
      </c>
      <c r="L35" s="8">
        <f t="shared" si="5"/>
        <v>101.48475931624699</v>
      </c>
      <c r="M35" s="8">
        <f t="shared" si="5"/>
        <v>124.30647588670006</v>
      </c>
      <c r="N35" s="8">
        <f t="shared" si="5"/>
        <v>132.72984568386531</v>
      </c>
      <c r="O35" s="8">
        <f t="shared" si="5"/>
        <v>123.61014398346774</v>
      </c>
      <c r="P35" s="8"/>
      <c r="Q35" s="8"/>
    </row>
    <row r="36" spans="1:17">
      <c r="A36" s="3"/>
      <c r="D36" s="69" t="s">
        <v>47</v>
      </c>
      <c r="E36" s="8"/>
      <c r="F36" s="8"/>
      <c r="G36" s="8"/>
      <c r="H36" s="8"/>
      <c r="I36" s="8"/>
      <c r="J36" s="8">
        <f t="shared" si="5"/>
        <v>15.723623621375145</v>
      </c>
      <c r="K36" s="8">
        <f t="shared" si="5"/>
        <v>28.347447157393471</v>
      </c>
      <c r="L36" s="8">
        <f t="shared" si="5"/>
        <v>59.570071205552686</v>
      </c>
      <c r="M36" s="8">
        <f t="shared" si="5"/>
        <v>82.099777623037355</v>
      </c>
      <c r="N36" s="8">
        <f t="shared" si="5"/>
        <v>86.502392237022406</v>
      </c>
      <c r="O36" s="8">
        <f t="shared" si="5"/>
        <v>69.588265684314564</v>
      </c>
      <c r="P36" s="8"/>
      <c r="Q36" s="8"/>
    </row>
    <row r="37" spans="1:17">
      <c r="A37" s="3"/>
      <c r="D37" s="48" t="s">
        <v>48</v>
      </c>
      <c r="E37" s="8"/>
      <c r="F37" s="8"/>
      <c r="G37" s="8"/>
      <c r="H37" s="8"/>
      <c r="I37" s="8"/>
      <c r="J37" s="8">
        <f t="shared" ref="J37:O37" si="6">J34/J$14*1000</f>
        <v>7.8466100996787222</v>
      </c>
      <c r="K37" s="8">
        <f t="shared" si="6"/>
        <v>12.150918527061537</v>
      </c>
      <c r="L37" s="8">
        <f t="shared" si="6"/>
        <v>15.343108987560754</v>
      </c>
      <c r="M37" s="8">
        <f t="shared" si="6"/>
        <v>14.869429112776999</v>
      </c>
      <c r="N37" s="8">
        <f t="shared" si="6"/>
        <v>33.754839772633659</v>
      </c>
      <c r="O37" s="8">
        <f t="shared" si="6"/>
        <v>30.830381415273088</v>
      </c>
      <c r="P37" s="8"/>
      <c r="Q37" s="8"/>
    </row>
    <row r="38" spans="1:17">
      <c r="A38" s="3"/>
      <c r="D38" s="33" t="s">
        <v>220</v>
      </c>
      <c r="E38" s="8"/>
      <c r="F38" s="8"/>
      <c r="G38" s="8"/>
      <c r="H38" s="8"/>
      <c r="I38" s="8"/>
      <c r="J38" s="8"/>
      <c r="K38" s="8">
        <f>J35-L35</f>
        <v>-69.79042655944653</v>
      </c>
      <c r="L38" s="8">
        <f>K35-M35</f>
        <v>-61.344594442822164</v>
      </c>
      <c r="M38" s="8">
        <f>L35-N35</f>
        <v>-31.245086367618313</v>
      </c>
      <c r="N38" s="8">
        <f>M35-O35</f>
        <v>0.69633190323231986</v>
      </c>
      <c r="O38" s="8"/>
      <c r="P38" s="8"/>
      <c r="Q38" s="8"/>
    </row>
    <row r="39" spans="1:17">
      <c r="A39" s="3"/>
      <c r="D39" s="33" t="s">
        <v>221</v>
      </c>
      <c r="E39" s="8"/>
      <c r="F39" s="8"/>
      <c r="G39" s="8"/>
      <c r="H39" s="8"/>
      <c r="I39" s="8"/>
      <c r="J39" s="8"/>
      <c r="K39" s="32"/>
      <c r="L39" s="31"/>
      <c r="M39" s="31"/>
      <c r="N39" s="31"/>
      <c r="O39" s="8"/>
      <c r="P39" s="8"/>
      <c r="Q39" s="8"/>
    </row>
    <row r="40" spans="1:17">
      <c r="A40" s="3"/>
      <c r="D40" s="49" t="s">
        <v>222</v>
      </c>
      <c r="E40" s="8"/>
      <c r="F40" s="8"/>
      <c r="G40" s="8"/>
      <c r="H40" s="8"/>
      <c r="I40" s="8"/>
      <c r="J40" s="8"/>
      <c r="K40" s="32"/>
      <c r="O40" s="8"/>
      <c r="P40" s="8"/>
      <c r="Q40" s="8"/>
    </row>
    <row r="41" spans="1:17">
      <c r="A41" s="3"/>
      <c r="C41" s="32"/>
      <c r="D41" s="49" t="s">
        <v>223</v>
      </c>
    </row>
    <row r="42" spans="1:17">
      <c r="A42" s="3"/>
      <c r="D42" s="49" t="s">
        <v>224</v>
      </c>
    </row>
    <row r="43" spans="1:17">
      <c r="A43" s="3"/>
      <c r="D43" s="49" t="s">
        <v>225</v>
      </c>
    </row>
    <row r="44" spans="1:17">
      <c r="A44" s="3"/>
      <c r="D44" s="33" t="s">
        <v>226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</row>
    <row r="45" spans="1:17">
      <c r="A45" s="3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</row>
    <row r="46" spans="1:17">
      <c r="A46" s="3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</row>
    <row r="47" spans="1:17">
      <c r="A47" s="3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17">
      <c r="A48" s="3"/>
      <c r="L48" s="31"/>
      <c r="M48" s="31"/>
      <c r="N48" s="31"/>
    </row>
    <row r="49" spans="1:17">
      <c r="A49" s="34"/>
      <c r="B49" s="35"/>
      <c r="C49" s="35"/>
      <c r="D49" s="35"/>
      <c r="E49" s="27"/>
    </row>
    <row r="50" spans="1:17">
      <c r="A50" s="34"/>
      <c r="B50" s="35"/>
      <c r="C50" s="35"/>
      <c r="D50" s="35"/>
      <c r="E50" s="31"/>
    </row>
    <row r="51" spans="1:17">
      <c r="A51" s="34"/>
      <c r="B51" s="35"/>
      <c r="C51" s="35"/>
      <c r="D51" s="35"/>
      <c r="E51" s="32"/>
    </row>
    <row r="52" spans="1:17">
      <c r="A52" s="34"/>
      <c r="B52" s="35"/>
      <c r="C52" s="35"/>
      <c r="D52" s="35"/>
      <c r="E52" s="31"/>
      <c r="K52" s="8"/>
      <c r="L52" s="8"/>
      <c r="M52" s="8"/>
      <c r="N52" s="8"/>
      <c r="O52" s="8"/>
      <c r="P52" s="8"/>
      <c r="Q52" s="8"/>
    </row>
    <row r="53" spans="1:17">
      <c r="A53" s="34"/>
      <c r="B53" s="35"/>
      <c r="C53" s="35"/>
      <c r="D53" s="35"/>
      <c r="E53" s="31"/>
      <c r="K53" s="8"/>
      <c r="L53" s="8"/>
      <c r="M53" s="8"/>
      <c r="N53" s="8"/>
      <c r="O53" s="8"/>
      <c r="P53" s="8"/>
      <c r="Q53" s="8"/>
    </row>
    <row r="54" spans="1:17">
      <c r="A54" s="34"/>
      <c r="B54" s="35"/>
      <c r="C54" s="35"/>
      <c r="D54" s="35"/>
      <c r="E54" s="32"/>
      <c r="K54" s="8"/>
      <c r="L54" s="8"/>
      <c r="M54" s="8"/>
      <c r="N54" s="8"/>
      <c r="O54" s="8"/>
      <c r="P54" s="8"/>
      <c r="Q54" s="8"/>
    </row>
    <row r="55" spans="1:17">
      <c r="A55" s="32"/>
      <c r="B55" s="32"/>
      <c r="C55" s="33"/>
      <c r="D55" s="32"/>
      <c r="E55" s="32"/>
      <c r="K55" s="8"/>
      <c r="L55" s="8"/>
      <c r="M55" s="8"/>
      <c r="N55" s="8"/>
      <c r="O55" s="8"/>
      <c r="P55" s="8"/>
      <c r="Q55" s="8"/>
    </row>
    <row r="56" spans="1:17">
      <c r="A56" s="32"/>
      <c r="B56" s="32"/>
      <c r="C56" s="31"/>
      <c r="D56" s="31"/>
      <c r="E56" s="31"/>
    </row>
    <row r="57" spans="1:17">
      <c r="B57" s="32"/>
      <c r="C57" s="31"/>
      <c r="D57" s="32"/>
      <c r="E57" s="32"/>
    </row>
    <row r="58" spans="1:17">
      <c r="A58" s="32"/>
      <c r="B58" s="32"/>
      <c r="C58" s="33"/>
      <c r="D58" s="31"/>
      <c r="E58" s="32"/>
    </row>
    <row r="59" spans="1:17">
      <c r="A59" t="s">
        <v>35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workbookViewId="0">
      <selection activeCell="AG10" sqref="D1:AG10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style="33" customWidth="1"/>
    <col min="5" max="11" width="7.109375" customWidth="1"/>
    <col min="12" max="12" width="7.109375" style="62" customWidth="1"/>
    <col min="13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0" hidden="1" customWidth="1"/>
  </cols>
  <sheetData>
    <row r="1" spans="1:33" s="30" customFormat="1">
      <c r="A1" s="46">
        <f>A11</f>
        <v>0</v>
      </c>
      <c r="B1" s="30" t="s">
        <v>54</v>
      </c>
      <c r="C1" s="30" t="s">
        <v>55</v>
      </c>
      <c r="D1" s="44" t="s">
        <v>3</v>
      </c>
      <c r="E1" s="47" t="s">
        <v>103</v>
      </c>
      <c r="F1" s="47" t="s">
        <v>112</v>
      </c>
      <c r="G1" t="s">
        <v>147</v>
      </c>
      <c r="H1" s="9" t="s">
        <v>118</v>
      </c>
      <c r="I1" s="9" t="s">
        <v>148</v>
      </c>
      <c r="J1" s="9" t="s">
        <v>149</v>
      </c>
      <c r="K1" s="30" t="s">
        <v>167</v>
      </c>
      <c r="L1" s="61" t="s">
        <v>53</v>
      </c>
      <c r="M1" s="30" t="s">
        <v>54</v>
      </c>
      <c r="N1" s="30" t="s">
        <v>55</v>
      </c>
      <c r="O1" s="47" t="s">
        <v>3</v>
      </c>
      <c r="P1" s="47" t="s">
        <v>103</v>
      </c>
      <c r="Q1" s="47" t="s">
        <v>112</v>
      </c>
      <c r="R1" t="s">
        <v>147</v>
      </c>
      <c r="S1" s="9" t="s">
        <v>118</v>
      </c>
      <c r="T1" s="9" t="s">
        <v>148</v>
      </c>
      <c r="U1" s="9" t="s">
        <v>149</v>
      </c>
      <c r="V1" s="30" t="s">
        <v>167</v>
      </c>
      <c r="W1" s="61" t="s">
        <v>53</v>
      </c>
      <c r="X1" s="30" t="s">
        <v>54</v>
      </c>
      <c r="Y1" s="30" t="s">
        <v>55</v>
      </c>
      <c r="Z1" s="47" t="s">
        <v>3</v>
      </c>
      <c r="AA1" s="47" t="s">
        <v>103</v>
      </c>
      <c r="AB1" s="47" t="s">
        <v>112</v>
      </c>
      <c r="AC1" t="s">
        <v>147</v>
      </c>
      <c r="AD1" s="9" t="s">
        <v>118</v>
      </c>
      <c r="AE1" s="9" t="s">
        <v>148</v>
      </c>
      <c r="AF1" s="9" t="s">
        <v>149</v>
      </c>
      <c r="AG1" s="30" t="s">
        <v>167</v>
      </c>
    </row>
    <row r="2" spans="1:33" ht="16.8" customHeight="1">
      <c r="A2" s="3">
        <f>A1</f>
        <v>0</v>
      </c>
      <c r="B2">
        <f>K13</f>
        <v>2006</v>
      </c>
      <c r="C2" t="s">
        <v>50</v>
      </c>
      <c r="D2" s="48" t="e">
        <f>LOOKUP($B2,$E$13:$Q$13,$E$20:$Q$20)</f>
        <v>#DIV/0!</v>
      </c>
      <c r="E2" s="8" t="e">
        <f>LOOKUP($B2,$E$13:$Q$13,E$21:Q$21)</f>
        <v>#DIV/0!</v>
      </c>
      <c r="F2" s="8" t="e">
        <f>LOOKUP($B2,$E$13:$Q$13,E$22:Q$22)</f>
        <v>#DIV/0!</v>
      </c>
      <c r="G2" s="8" t="e">
        <f>LOOKUP($B2,$E$13:$Q$13,E$23:Q$23)</f>
        <v>#DIV/0!</v>
      </c>
      <c r="H2" s="8" t="e">
        <f>LOOKUP($B2,$E$13:$Q$13,E$24:Q$24)</f>
        <v>#DIV/0!</v>
      </c>
      <c r="I2" s="8" t="e">
        <f>LOOKUP($B2,$E$13:$Q$13,E$25:Q$25)</f>
        <v>#DIV/0!</v>
      </c>
      <c r="J2" s="8" t="e">
        <f>LOOKUP($B2,$E$13:$Q$13,E$26:Q$26)</f>
        <v>#DIV/0!</v>
      </c>
      <c r="K2" s="8" t="e">
        <f>LOOKUP($B2,$E$13:$Q$13,E$27:Q$27)</f>
        <v>#DIV/0!</v>
      </c>
      <c r="L2" s="62">
        <f>A2</f>
        <v>0</v>
      </c>
      <c r="M2">
        <f>N13</f>
        <v>2009</v>
      </c>
      <c r="N2" t="s">
        <v>50</v>
      </c>
      <c r="O2" s="8" t="e">
        <f>LOOKUP($M2,$E$13:$Q$13,$E$20:$Q$20)</f>
        <v>#DIV/0!</v>
      </c>
      <c r="P2" s="8" t="e">
        <f>LOOKUP($M2,$E$13:$Q$13,E$21:Q$21)</f>
        <v>#DIV/0!</v>
      </c>
      <c r="Q2" s="8" t="e">
        <f>LOOKUP($M2,$E$13:$Q$13,E$22:Q$22)</f>
        <v>#DIV/0!</v>
      </c>
      <c r="R2" s="8" t="e">
        <f>LOOKUP($M2,$E$13:$Q$13,E$23:Q$23)</f>
        <v>#DIV/0!</v>
      </c>
      <c r="S2" s="8" t="e">
        <f>LOOKUP($M2,$E$13:$Q$13,E$24:Q$24)</f>
        <v>#DIV/0!</v>
      </c>
      <c r="T2" s="8" t="e">
        <f>LOOKUP($M2,$E$13:$Q$13,E$25:Q$25)</f>
        <v>#DIV/0!</v>
      </c>
      <c r="U2" s="8" t="e">
        <f>LOOKUP($M2,$E$13:$Q$13,E$26:Q$26)</f>
        <v>#DIV/0!</v>
      </c>
      <c r="V2" s="8" t="e">
        <f>LOOKUP($M2,$E$13:$Q$13,E$27:Q$27)</f>
        <v>#DIV/0!</v>
      </c>
      <c r="W2" s="62">
        <f t="shared" ref="W2:W10" si="0">L2</f>
        <v>0</v>
      </c>
      <c r="X2">
        <f>H13</f>
        <v>2003</v>
      </c>
      <c r="Y2" t="s">
        <v>50</v>
      </c>
      <c r="Z2" s="8" t="e">
        <f>LOOKUP($X2,$E$13:$Q$13,$E$20:$Q$20)</f>
        <v>#DIV/0!</v>
      </c>
      <c r="AA2" s="8" t="e">
        <f>LOOKUP($X2,$E$13:$Q$13,E$21:Q$21)</f>
        <v>#DIV/0!</v>
      </c>
      <c r="AB2" s="8" t="e">
        <f>LOOKUP($X2,$E$13:$Q$13,E$22:Q$22)</f>
        <v>#DIV/0!</v>
      </c>
      <c r="AC2" s="8" t="e">
        <f>LOOKUP($X2,$E$13:$Q$13,$E$23:$Q$23)</f>
        <v>#DIV/0!</v>
      </c>
      <c r="AD2" s="8" t="e">
        <f>LOOKUP($X2,$E$13:$Q$13,$E$24:$Q$24)</f>
        <v>#DIV/0!</v>
      </c>
      <c r="AE2" s="8" t="e">
        <f>LOOKUP($X2,$E$13:$Q$13,$E$25:$Q$25)</f>
        <v>#DIV/0!</v>
      </c>
      <c r="AF2" s="8" t="e">
        <f>LOOKUP($X2,$E$13:$Q$13,$E$26:$Q$26)</f>
        <v>#DIV/0!</v>
      </c>
      <c r="AG2" s="8" t="e">
        <f>LOOKUP($X2,$E$13:$Q$13,$E$27:$Q$27)</f>
        <v>#DIV/0!</v>
      </c>
    </row>
    <row r="3" spans="1:33">
      <c r="A3" s="3">
        <f t="shared" ref="A3:A10" si="1">A2</f>
        <v>0</v>
      </c>
      <c r="B3">
        <f>K13</f>
        <v>2006</v>
      </c>
      <c r="C3" t="s">
        <v>51</v>
      </c>
      <c r="D3" s="48" t="e">
        <f>LOOKUP($B3,$E$13:$Q$13,$E$37:$Q$37)</f>
        <v>#DIV/0!</v>
      </c>
      <c r="E3" s="8" t="e">
        <f>LOOKUP($B3,$E$13:$Q$13,$E$38:$Q$38)</f>
        <v>#DIV/0!</v>
      </c>
      <c r="F3" s="8" t="e">
        <f>LOOKUP($B3,$E$13:$Q$13,$E$39:$Q$39)</f>
        <v>#DIV/0!</v>
      </c>
      <c r="G3" s="8" t="e">
        <f>LOOKUP($B3,$E$13:$Q$13,$E$40:$Q$40)</f>
        <v>#DIV/0!</v>
      </c>
      <c r="H3" s="8" t="e">
        <f>LOOKUP($B3,$E$13:$Q$13,$E$41:$Q$41)</f>
        <v>#DIV/0!</v>
      </c>
      <c r="I3" s="8" t="e">
        <f>LOOKUP($B3,$E$13:$Q$13,$E$42:$Q$42)</f>
        <v>#DIV/0!</v>
      </c>
      <c r="J3" s="8" t="e">
        <f>LOOKUP($B3,$E$13:$Q$13,$E$43:$Q$43)</f>
        <v>#DIV/0!</v>
      </c>
      <c r="K3" s="8" t="e">
        <f>LOOKUP($B3,$E$13:$Q$13,$E$44:$Q$44)</f>
        <v>#DIV/0!</v>
      </c>
      <c r="L3" s="62">
        <f t="shared" ref="L3:L10" si="2">A3</f>
        <v>0</v>
      </c>
      <c r="M3">
        <f>M2</f>
        <v>2009</v>
      </c>
      <c r="N3" t="s">
        <v>51</v>
      </c>
      <c r="O3" s="8" t="e">
        <f>LOOKUP($M3,$E$13:$Q$13,$E$37:$Q$37)</f>
        <v>#DIV/0!</v>
      </c>
      <c r="P3" s="8" t="e">
        <f>LOOKUP($M3,$E$13:$Q$13,$E$38:$Q$38)</f>
        <v>#DIV/0!</v>
      </c>
      <c r="Q3" s="8" t="e">
        <f>LOOKUP($M3,$E$13:$Q$13,$E$39:$Q$39)</f>
        <v>#DIV/0!</v>
      </c>
      <c r="R3" s="8" t="e">
        <f>LOOKUP($M3,$E$13:$Q$13,$E$40:$Q$40)</f>
        <v>#DIV/0!</v>
      </c>
      <c r="S3" s="8" t="e">
        <f>LOOKUP($M3,$E$13:$Q$13,$E$41:$Q$41)</f>
        <v>#DIV/0!</v>
      </c>
      <c r="T3" s="8" t="e">
        <f>LOOKUP($M3,$E$13:$Q$13,$E$42:$Q$42)</f>
        <v>#DIV/0!</v>
      </c>
      <c r="U3" s="8" t="e">
        <f>LOOKUP($M3,$E$13:$Q$13,$E$43:$Q$43)</f>
        <v>#DIV/0!</v>
      </c>
      <c r="V3" s="8" t="e">
        <f>LOOKUP($M3,$E$13:$Q$13,$E$44:$Q$44)</f>
        <v>#DIV/0!</v>
      </c>
      <c r="W3" s="62">
        <f t="shared" si="0"/>
        <v>0</v>
      </c>
      <c r="X3">
        <f>X2</f>
        <v>2003</v>
      </c>
      <c r="Y3" t="s">
        <v>51</v>
      </c>
      <c r="Z3" s="8" t="e">
        <f>LOOKUP($X3,$E$13:$Q$13,$E$37:$Q$37)</f>
        <v>#DIV/0!</v>
      </c>
      <c r="AA3" s="8" t="e">
        <f>LOOKUP($X3,$E$13:$Q$13,$E$38:$Q$38)</f>
        <v>#DIV/0!</v>
      </c>
      <c r="AB3" s="8" t="e">
        <f>LOOKUP($X3,$E$13:$Q$13,$E$39:$Q$39)</f>
        <v>#DIV/0!</v>
      </c>
      <c r="AC3" s="8" t="e">
        <f>LOOKUP($X3,$E$13:$Q$13,$E$40:$Q$40)</f>
        <v>#DIV/0!</v>
      </c>
      <c r="AD3" s="8" t="e">
        <f>LOOKUP($X3,$E$13:$Q$13,$E$41:$Q$41)</f>
        <v>#DIV/0!</v>
      </c>
      <c r="AE3" s="8" t="e">
        <f>LOOKUP($X3,$E$13:$Q$13,$E$42:$Q$42)</f>
        <v>#DIV/0!</v>
      </c>
      <c r="AF3" s="8" t="e">
        <f>LOOKUP($X3,$E$13:$Q$13,$E$43:$Q$43)</f>
        <v>#DIV/0!</v>
      </c>
      <c r="AG3" s="8" t="e">
        <f>LOOKUP($X3,$E$13:$Q$13,$E$44:$Q$44)</f>
        <v>#DIV/0!</v>
      </c>
    </row>
    <row r="4" spans="1:33">
      <c r="A4" s="3">
        <f t="shared" si="1"/>
        <v>0</v>
      </c>
      <c r="B4">
        <f>K13</f>
        <v>2006</v>
      </c>
      <c r="C4" t="s">
        <v>30</v>
      </c>
      <c r="D4" s="48" t="e">
        <f>LOOKUP($B4,$E$13:$Q$13,$E$52:$Q$52)</f>
        <v>#DIV/0!</v>
      </c>
      <c r="E4" s="8" t="e">
        <f>LOOKUP($B4,$E$13:$Q$13,$E$53:$Q$53)</f>
        <v>#DIV/0!</v>
      </c>
      <c r="F4" s="8" t="e">
        <f>LOOKUP($B4,$E$13:$Q$13,$E$54:$Q$54)</f>
        <v>#DIV/0!</v>
      </c>
      <c r="G4" s="8" t="e">
        <f>LOOKUP($B4,$E$13:$Q$13,$E$55:$Q$55)</f>
        <v>#DIV/0!</v>
      </c>
      <c r="H4" s="8" t="e">
        <f>LOOKUP($B4,$E$13:$Q$13,$E$56:$Q$56)</f>
        <v>#DIV/0!</v>
      </c>
      <c r="I4" s="8" t="e">
        <f>LOOKUP($B4,$E$13:$Q$13,$E$57:$Q$57)</f>
        <v>#DIV/0!</v>
      </c>
      <c r="J4" s="8" t="e">
        <f>LOOKUP($B4,$E$13:$Q$13,$E$58:$Q$58)</f>
        <v>#DIV/0!</v>
      </c>
      <c r="K4" s="8" t="e">
        <f>LOOKUP($B4,$E$13:$Q$13,$E$59:$Q$59)</f>
        <v>#DIV/0!</v>
      </c>
      <c r="L4" s="62">
        <f t="shared" si="2"/>
        <v>0</v>
      </c>
      <c r="M4">
        <f>M3</f>
        <v>2009</v>
      </c>
      <c r="N4" t="s">
        <v>30</v>
      </c>
      <c r="O4" s="8" t="e">
        <f>LOOKUP($M4,$E$13:$Q$13,$E$52:$Q$52)</f>
        <v>#DIV/0!</v>
      </c>
      <c r="P4" s="8" t="e">
        <f>LOOKUP($M4,$E$13:$Q$13,$E$53:$Q$53)</f>
        <v>#DIV/0!</v>
      </c>
      <c r="Q4" s="8" t="e">
        <f>LOOKUP($M4,$E$13:$Q$13,$E$54:$Q$54)</f>
        <v>#DIV/0!</v>
      </c>
      <c r="R4" s="8" t="e">
        <f>LOOKUP(M4,$E$13:$Q$13,$E$55:$Q$55)</f>
        <v>#DIV/0!</v>
      </c>
      <c r="S4" s="8" t="e">
        <f>LOOKUP(M4,$E$13:$Q$13,$E$56:$Q$56)</f>
        <v>#DIV/0!</v>
      </c>
      <c r="T4" s="8" t="e">
        <f>LOOKUP(M4,$E$13:$Q$13,$E$57:$Q$57)</f>
        <v>#DIV/0!</v>
      </c>
      <c r="U4" s="8" t="e">
        <f>LOOKUP(M4,$E$13:$Q$13,$E$58:$Q$58)</f>
        <v>#DIV/0!</v>
      </c>
      <c r="V4" s="8" t="e">
        <f>LOOKUP(M4,$E$13:$Q$13,$E$59:$Q$59)</f>
        <v>#DIV/0!</v>
      </c>
      <c r="W4" s="62">
        <f t="shared" si="0"/>
        <v>0</v>
      </c>
      <c r="X4">
        <f>X3</f>
        <v>2003</v>
      </c>
      <c r="Y4" t="s">
        <v>30</v>
      </c>
      <c r="Z4" s="8" t="e">
        <f>LOOKUP($X4,$E$13:$Q$13,$E$52:$Q$52)</f>
        <v>#DIV/0!</v>
      </c>
      <c r="AA4" s="8" t="e">
        <f>LOOKUP(X4,$E$13:$Q$13,$E$53:$Q$53)</f>
        <v>#DIV/0!</v>
      </c>
      <c r="AB4" s="8" t="e">
        <f>LOOKUP($X4,$E$13:$Q$13,$E$54:$Q$54)</f>
        <v>#DIV/0!</v>
      </c>
      <c r="AC4" s="8" t="e">
        <f>LOOKUP($X4,$E$13:$Q$13,$E$55:$Q$55)</f>
        <v>#DIV/0!</v>
      </c>
      <c r="AD4" s="8" t="e">
        <f>LOOKUP($X4,$E$13:$Q$13,$E$56:$Q$56)</f>
        <v>#DIV/0!</v>
      </c>
      <c r="AE4" s="8" t="e">
        <f>LOOKUP($X4,$E$13:$Q$13,$E$57:$Q$57)</f>
        <v>#DIV/0!</v>
      </c>
      <c r="AF4" s="8" t="e">
        <f>LOOKUP($X4,$E$13:$Q$13,$E$58:$Q$58)</f>
        <v>#DIV/0!</v>
      </c>
      <c r="AG4" s="8" t="e">
        <f>LOOKUP($X4,$E$13:$Q$13,$E$59:$Q$59)</f>
        <v>#DIV/0!</v>
      </c>
    </row>
    <row r="5" spans="1:33">
      <c r="A5" s="3">
        <f t="shared" si="1"/>
        <v>0</v>
      </c>
      <c r="B5">
        <f>L13</f>
        <v>2007</v>
      </c>
      <c r="C5" t="str">
        <f t="shared" ref="C5:C10" si="3">C2</f>
        <v>cat</v>
      </c>
      <c r="D5" s="48" t="e">
        <f>LOOKUP($B5,$E$13:$Q$13,$E$20:$Q$20)</f>
        <v>#DIV/0!</v>
      </c>
      <c r="E5" s="8" t="e">
        <f>LOOKUP($B5,$E$13:$Q$13,E$21:Q$21)</f>
        <v>#DIV/0!</v>
      </c>
      <c r="F5" s="8" t="e">
        <f>LOOKUP($B5,$E$13:$Q$13,E$22:Q$22)</f>
        <v>#DIV/0!</v>
      </c>
      <c r="G5" s="8" t="e">
        <f>LOOKUP($B5,$E$13:$Q$13,E$23:Q$23)</f>
        <v>#DIV/0!</v>
      </c>
      <c r="H5" s="8" t="e">
        <f>LOOKUP($B5,$E$13:$Q$13,E$24:Q$24)</f>
        <v>#DIV/0!</v>
      </c>
      <c r="I5" s="8" t="e">
        <f>LOOKUP($B5,$E$13:$Q$13,E$25:Q$25)</f>
        <v>#DIV/0!</v>
      </c>
      <c r="J5" s="8" t="e">
        <f>LOOKUP($B5,$E$13:$Q$13,E$26:Q$26)</f>
        <v>#DIV/0!</v>
      </c>
      <c r="K5" s="8" t="e">
        <f>LOOKUP($B5,$E$13:$Q$13,F$27:R$27)</f>
        <v>#DIV/0!</v>
      </c>
      <c r="L5" s="62">
        <f t="shared" si="2"/>
        <v>0</v>
      </c>
      <c r="M5">
        <f>O13</f>
        <v>2010</v>
      </c>
      <c r="N5" t="str">
        <f t="shared" ref="N5:N10" si="4">N2</f>
        <v>cat</v>
      </c>
      <c r="O5" s="8" t="e">
        <f>LOOKUP($M5,$E$13:$Q$13,$E$20:$Q$20)</f>
        <v>#DIV/0!</v>
      </c>
      <c r="P5" s="8" t="e">
        <f ca="1">LOOKUP($M5,$E$13:$Q$13,E$21:Y$21)</f>
        <v>#DIV/0!</v>
      </c>
      <c r="Q5" s="8" t="e">
        <f>LOOKUP($M5,$E$13:$Q$13,E$22:Q$22)</f>
        <v>#DIV/0!</v>
      </c>
      <c r="R5" s="8" t="e">
        <f>LOOKUP($M5,$E$13:$Q$13,E$23:Q$23)</f>
        <v>#DIV/0!</v>
      </c>
      <c r="S5" s="8" t="e">
        <f>LOOKUP($M5,$E$13:$Q$13,E$24:Q$24)</f>
        <v>#DIV/0!</v>
      </c>
      <c r="T5" s="8" t="e">
        <f>LOOKUP($M5,$E$13:$Q$13,E$25:Q$25)</f>
        <v>#DIV/0!</v>
      </c>
      <c r="U5" s="8" t="e">
        <f>LOOKUP($M5,$E$13:$Q$13,E$26:Q$26)</f>
        <v>#DIV/0!</v>
      </c>
      <c r="V5" s="8" t="e">
        <f>LOOKUP($M5,$E$13:$Q$13,E$27:Q$27)</f>
        <v>#DIV/0!</v>
      </c>
      <c r="W5" s="62">
        <f t="shared" si="0"/>
        <v>0</v>
      </c>
      <c r="X5">
        <f>I13</f>
        <v>2004</v>
      </c>
      <c r="Y5" t="str">
        <f t="shared" ref="Y5:Y10" si="5">Y2</f>
        <v>cat</v>
      </c>
      <c r="Z5" s="8" t="e">
        <f>LOOKUP($X5,$E$13:$Q$13,$E$20:$Q$20)</f>
        <v>#DIV/0!</v>
      </c>
      <c r="AA5" s="8" t="e">
        <f>LOOKUP($X5,$E$13:$Q$13,E$21:Q$21)</f>
        <v>#DIV/0!</v>
      </c>
      <c r="AB5" s="8" t="e">
        <f>LOOKUP($X5,$E$13:$Q$13,E$22:Q$22)</f>
        <v>#DIV/0!</v>
      </c>
      <c r="AC5" s="8" t="e">
        <f>LOOKUP($X5,$E$13:$Q$13,$E$23:$Q$23)</f>
        <v>#DIV/0!</v>
      </c>
      <c r="AD5" s="8" t="e">
        <f>LOOKUP($X5,$E$13:$Q$13,$E$24:$Q$24)</f>
        <v>#DIV/0!</v>
      </c>
      <c r="AE5" s="8" t="e">
        <f>LOOKUP($X5,$E$13:$Q$13,$E$25:$Q$25)</f>
        <v>#DIV/0!</v>
      </c>
      <c r="AF5" s="8" t="e">
        <f>LOOKUP($X5,$E$13:$Q$13,$E$26:$Q$26)</f>
        <v>#DIV/0!</v>
      </c>
      <c r="AG5" s="8" t="e">
        <f>LOOKUP($X5,$E$13:$Q$13,$E$27:$Q$27)</f>
        <v>#DIV/0!</v>
      </c>
    </row>
    <row r="6" spans="1:33">
      <c r="A6" s="3">
        <f t="shared" si="1"/>
        <v>0</v>
      </c>
      <c r="B6">
        <f>B5</f>
        <v>2007</v>
      </c>
      <c r="C6" t="str">
        <f t="shared" si="3"/>
        <v>dog</v>
      </c>
      <c r="D6" s="48" t="e">
        <f>LOOKUP($B6,$E$13:$Q$13,$E$37:$Q$37)</f>
        <v>#DIV/0!</v>
      </c>
      <c r="E6" s="8" t="e">
        <f>LOOKUP($B6,$E$13:$Q$13,$E$38:$Q$38)</f>
        <v>#DIV/0!</v>
      </c>
      <c r="F6" s="8" t="e">
        <f>LOOKUP($B6,$E$13:$Q$13,$E$39:$Q$39)</f>
        <v>#DIV/0!</v>
      </c>
      <c r="G6" s="8" t="e">
        <f>LOOKUP($B6,$E$13:$Q$13,$E$40:$Q$40)</f>
        <v>#DIV/0!</v>
      </c>
      <c r="H6" s="8" t="e">
        <f>LOOKUP($B6,$E$13:$Q$13,$E$41:$Q$41)</f>
        <v>#DIV/0!</v>
      </c>
      <c r="I6" s="8" t="e">
        <f>LOOKUP($B6,$E$13:$Q$13,$E$42:$Q$42)</f>
        <v>#DIV/0!</v>
      </c>
      <c r="J6" s="8" t="e">
        <f>LOOKUP($B6,$E$13:$Q$13,$E$43:$Q$43)</f>
        <v>#DIV/0!</v>
      </c>
      <c r="K6" s="8" t="e">
        <f>LOOKUP($B6,$E$13:$Q$13,$E$44:$Q$44)</f>
        <v>#DIV/0!</v>
      </c>
      <c r="L6" s="62">
        <f t="shared" si="2"/>
        <v>0</v>
      </c>
      <c r="M6">
        <f>M5</f>
        <v>2010</v>
      </c>
      <c r="N6" t="str">
        <f t="shared" si="4"/>
        <v>dog</v>
      </c>
      <c r="O6" s="8" t="e">
        <f>LOOKUP($M6,$E$13:$Q$13,$E$37:$Q$37)</f>
        <v>#DIV/0!</v>
      </c>
      <c r="P6" s="8" t="e">
        <f>LOOKUP($M6,$E$13:$Q$13,$E$38:$Q$38)</f>
        <v>#DIV/0!</v>
      </c>
      <c r="Q6" s="8" t="e">
        <f>LOOKUP($M6,$E$13:$Q$13,$E$39:$Q$39)</f>
        <v>#DIV/0!</v>
      </c>
      <c r="R6" s="8" t="e">
        <f>LOOKUP($M6,$E$13:$Q$13,$E$40:$Q$40)</f>
        <v>#DIV/0!</v>
      </c>
      <c r="S6" s="8" t="e">
        <f>LOOKUP($M6,$E$13:$Q$13,$E$41:$Q$41)</f>
        <v>#DIV/0!</v>
      </c>
      <c r="T6" s="8" t="e">
        <f>LOOKUP($M6,$E$13:$Q$13,$E$42:$Q$42)</f>
        <v>#DIV/0!</v>
      </c>
      <c r="U6" s="8" t="e">
        <f>LOOKUP($M6,$E$13:$Q$13,$E$43:$Q$43)</f>
        <v>#DIV/0!</v>
      </c>
      <c r="V6" s="8" t="e">
        <f>LOOKUP($M6,$E$13:$Q$13,$E$44:$Q$44)</f>
        <v>#DIV/0!</v>
      </c>
      <c r="W6" s="62">
        <f t="shared" si="0"/>
        <v>0</v>
      </c>
      <c r="X6">
        <f>X5</f>
        <v>2004</v>
      </c>
      <c r="Y6" t="str">
        <f t="shared" si="5"/>
        <v>dog</v>
      </c>
      <c r="Z6" s="8" t="e">
        <f>LOOKUP($X6,$E$13:$Q$13,$E$37:$Q$37)</f>
        <v>#DIV/0!</v>
      </c>
      <c r="AA6" s="8" t="e">
        <f>LOOKUP($X6,$E$13:$Q$13,$E$38:$Q$38)</f>
        <v>#DIV/0!</v>
      </c>
      <c r="AB6" s="8" t="e">
        <f>LOOKUP($X6,$E$13:$Q$13,$E$39:$Q$39)</f>
        <v>#DIV/0!</v>
      </c>
      <c r="AC6" s="8" t="e">
        <f>LOOKUP($X6,$E$13:$Q$13,$E$40:$Q$40)</f>
        <v>#DIV/0!</v>
      </c>
      <c r="AD6" s="8" t="e">
        <f>LOOKUP($X6,$E$13:$Q$13,$E$41:$Q$41)</f>
        <v>#DIV/0!</v>
      </c>
      <c r="AE6" s="8" t="e">
        <f>LOOKUP($X6,$E$13:$Q$13,$E$42:$Q$42)</f>
        <v>#DIV/0!</v>
      </c>
      <c r="AF6" s="8" t="e">
        <f>LOOKUP($X6,$E$13:$Q$13,$E$43:$Q$43)</f>
        <v>#DIV/0!</v>
      </c>
      <c r="AG6" s="8" t="e">
        <f>LOOKUP($X6,$E$13:$Q$13,$E$44:$Q$44)</f>
        <v>#DIV/0!</v>
      </c>
    </row>
    <row r="7" spans="1:33">
      <c r="A7" s="3">
        <f t="shared" si="1"/>
        <v>0</v>
      </c>
      <c r="B7">
        <f>B6</f>
        <v>2007</v>
      </c>
      <c r="C7" t="str">
        <f t="shared" si="3"/>
        <v>total</v>
      </c>
      <c r="D7" s="48" t="e">
        <f>LOOKUP($B7,$E$13:$Q$13,$E$52:$Q$52)</f>
        <v>#DIV/0!</v>
      </c>
      <c r="E7" s="8" t="e">
        <f>LOOKUP($B7,$E$13:$Q$13,$E$53:$Q$53)</f>
        <v>#DIV/0!</v>
      </c>
      <c r="F7" s="8" t="e">
        <f>LOOKUP($B7,$E$13:$Q$13,$E$54:$Q$54)</f>
        <v>#DIV/0!</v>
      </c>
      <c r="G7" s="8" t="e">
        <f>LOOKUP($B7,$E$13:$Q$13,$E$55:$Q$55)</f>
        <v>#DIV/0!</v>
      </c>
      <c r="H7" s="8" t="e">
        <f>LOOKUP($B7,$E$13:$Q$13,$E$56:$Q$56)</f>
        <v>#DIV/0!</v>
      </c>
      <c r="I7" s="8" t="e">
        <f>LOOKUP($B7,$E$13:$Q$13,$E$57:$Q$57)</f>
        <v>#DIV/0!</v>
      </c>
      <c r="J7" s="8" t="e">
        <f>LOOKUP($B7,$E$13:$Q$13,$E$58:$Q$58)</f>
        <v>#DIV/0!</v>
      </c>
      <c r="K7" s="8" t="e">
        <f>LOOKUP($B7,$E$13:$Q$13,$E$59:$Q$59)</f>
        <v>#DIV/0!</v>
      </c>
      <c r="L7" s="62">
        <f t="shared" si="2"/>
        <v>0</v>
      </c>
      <c r="M7">
        <f>M6</f>
        <v>2010</v>
      </c>
      <c r="N7" t="str">
        <f t="shared" si="4"/>
        <v>total</v>
      </c>
      <c r="O7" s="8" t="e">
        <f>LOOKUP($M7,$E$13:$Q$13,$E$52:$Q$52)</f>
        <v>#DIV/0!</v>
      </c>
      <c r="P7" s="8" t="e">
        <f>LOOKUP($M7,$E$13:$Q$13,$E$53:$Q$53)</f>
        <v>#DIV/0!</v>
      </c>
      <c r="Q7" s="8" t="e">
        <f>LOOKUP($M7,$E$13:$Q$13,$E$54:$Q$54)</f>
        <v>#DIV/0!</v>
      </c>
      <c r="R7" s="8" t="e">
        <f>LOOKUP($M7,$E$13:$Q$13,$E$55:$Q$55)</f>
        <v>#DIV/0!</v>
      </c>
      <c r="S7" s="8" t="e">
        <f>LOOKUP($M7,$E$13:$Q$13,$E$56:$Q$56)</f>
        <v>#DIV/0!</v>
      </c>
      <c r="T7" s="8" t="e">
        <f>LOOKUP($M7,$E$13:$Q$13,$E$57:$Q$57)</f>
        <v>#DIV/0!</v>
      </c>
      <c r="U7" s="8" t="e">
        <f>LOOKUP($M7,$E$13:$Q$13,$E$58:$Q$58)</f>
        <v>#DIV/0!</v>
      </c>
      <c r="V7" s="8" t="e">
        <f>LOOKUP($M7,$E$13:$Q$13,$E$59:$Q$59)</f>
        <v>#DIV/0!</v>
      </c>
      <c r="W7" s="62">
        <f t="shared" si="0"/>
        <v>0</v>
      </c>
      <c r="X7">
        <f>X6</f>
        <v>2004</v>
      </c>
      <c r="Y7" t="str">
        <f t="shared" si="5"/>
        <v>total</v>
      </c>
      <c r="Z7" s="8" t="e">
        <f>LOOKUP($X7,$E$13:$Q$13,$E$52:$Q$52)</f>
        <v>#DIV/0!</v>
      </c>
      <c r="AA7" s="8" t="e">
        <f>LOOKUP($X7,$E$13:$Q$13,$E$53:$Q$53)</f>
        <v>#DIV/0!</v>
      </c>
      <c r="AB7" s="8" t="e">
        <f>LOOKUP($X7,$E$13:$Q$13,$E$54:$Q$54)</f>
        <v>#DIV/0!</v>
      </c>
      <c r="AC7" s="8" t="e">
        <f>LOOKUP($X7,$E$13:$Q$13,$E$55:$Q$55)</f>
        <v>#DIV/0!</v>
      </c>
      <c r="AD7" s="8" t="e">
        <f>LOOKUP($X7,$E$13:$Q$13,$E$56:$Q$56)</f>
        <v>#DIV/0!</v>
      </c>
      <c r="AE7" s="8" t="e">
        <f>LOOKUP($X7,$E$13:$Q$13,$E$57:$Q$57)</f>
        <v>#DIV/0!</v>
      </c>
      <c r="AF7" s="8" t="e">
        <f>LOOKUP($X7,$E$13:$Q$13,$E$58:$Q$58)</f>
        <v>#DIV/0!</v>
      </c>
      <c r="AG7" s="8" t="e">
        <f>LOOKUP($X7,$E$13:$Q$13,$E$59:$Q$59)</f>
        <v>#DIV/0!</v>
      </c>
    </row>
    <row r="8" spans="1:33">
      <c r="A8" s="3">
        <f t="shared" si="1"/>
        <v>0</v>
      </c>
      <c r="B8">
        <f>M13</f>
        <v>2008</v>
      </c>
      <c r="C8" t="str">
        <f t="shared" si="3"/>
        <v>cat</v>
      </c>
      <c r="D8" s="48" t="e">
        <f>LOOKUP($B8,$E$13:$Q$13,$E$20:$Q$20)</f>
        <v>#DIV/0!</v>
      </c>
      <c r="E8" s="8" t="e">
        <f>LOOKUP($B8,$E$13:$Q$13,E$21:Q$21)</f>
        <v>#DIV/0!</v>
      </c>
      <c r="F8" s="8" t="e">
        <f>LOOKUP($B8,$E$13:$Q$13,E$22:Q$22)</f>
        <v>#DIV/0!</v>
      </c>
      <c r="G8" s="8" t="e">
        <f>LOOKUP($B8,$E$13:$Q$13,E$23:Q$23)</f>
        <v>#DIV/0!</v>
      </c>
      <c r="H8" s="8" t="e">
        <f>LOOKUP($B8,$E$13:$Q$13,E$24:Q$24)</f>
        <v>#DIV/0!</v>
      </c>
      <c r="I8" s="8" t="e">
        <f>LOOKUP($B8,$E$13:$Q$13,E$25:Q$25)</f>
        <v>#DIV/0!</v>
      </c>
      <c r="J8" s="8" t="e">
        <f>LOOKUP($B8,$E$13:$Q$13,E$26:Q$26)</f>
        <v>#DIV/0!</v>
      </c>
      <c r="K8" s="8" t="e">
        <f>LOOKUP($B8,$E$13:$Q$13,E$27:Q$27)</f>
        <v>#DIV/0!</v>
      </c>
      <c r="L8" s="62">
        <f t="shared" si="2"/>
        <v>0</v>
      </c>
      <c r="M8">
        <f>P13</f>
        <v>2011</v>
      </c>
      <c r="N8" t="str">
        <f t="shared" si="4"/>
        <v>cat</v>
      </c>
      <c r="O8" s="8" t="e">
        <f>LOOKUP($M8,$E$13:$Q$13,$E$20:$Q$20)</f>
        <v>#DIV/0!</v>
      </c>
      <c r="P8" s="8" t="e">
        <f>LOOKUP($M8,$E$13:$Q$13,E$21:Q$21)</f>
        <v>#DIV/0!</v>
      </c>
      <c r="Q8" s="8" t="e">
        <f>LOOKUP($M8,$E$13:$Q$13,E$22:Q$22)</f>
        <v>#DIV/0!</v>
      </c>
      <c r="R8" s="8" t="e">
        <f>LOOKUP($M8,$E$13:$Q$13,E$23:Q$23)</f>
        <v>#DIV/0!</v>
      </c>
      <c r="S8" s="8" t="e">
        <f>LOOKUP($M8,$E$13:$Q$13,E$24:Q$24)</f>
        <v>#DIV/0!</v>
      </c>
      <c r="T8" s="8" t="e">
        <f>LOOKUP($M8,$E$13:$Q$13,E$25:Q$25)</f>
        <v>#DIV/0!</v>
      </c>
      <c r="U8" s="8">
        <f>LOOKUP($M8,$E$13:$Q$13,E$26:Q$26)</f>
        <v>0</v>
      </c>
      <c r="V8" s="8" t="e">
        <f>LOOKUP($M8,$E$13:$Q$13,E$27:Q$27)</f>
        <v>#DIV/0!</v>
      </c>
      <c r="W8" s="62">
        <f t="shared" si="0"/>
        <v>0</v>
      </c>
      <c r="X8">
        <f>J13</f>
        <v>2005</v>
      </c>
      <c r="Y8" t="str">
        <f t="shared" si="5"/>
        <v>cat</v>
      </c>
      <c r="Z8" s="8" t="e">
        <f>LOOKUP($X8,$E$13:$Q$13,$E$20:$Q$20)</f>
        <v>#DIV/0!</v>
      </c>
      <c r="AA8" s="8" t="e">
        <f>LOOKUP($X8,$E$13:$Q$13,E$21:Q$21)</f>
        <v>#DIV/0!</v>
      </c>
      <c r="AB8" s="8" t="e">
        <f>LOOKUP($X8,$E$13:$Q$13,E$22:Q$22)</f>
        <v>#DIV/0!</v>
      </c>
      <c r="AC8" s="8" t="e">
        <f>LOOKUP($X8,$E$13:$Q$13,$E$23:$Q$23)</f>
        <v>#DIV/0!</v>
      </c>
      <c r="AD8" s="8" t="e">
        <f>LOOKUP($X8,$E$13:$Q$13,$E$24:$Q$24)</f>
        <v>#DIV/0!</v>
      </c>
      <c r="AE8" s="8" t="e">
        <f>LOOKUP($X8,$E$13:$Q$13,$E$25:$Q$25)</f>
        <v>#DIV/0!</v>
      </c>
      <c r="AF8" s="8" t="e">
        <f>LOOKUP($X8,$E$13:$Q$13,$E$26:$Q$26)</f>
        <v>#DIV/0!</v>
      </c>
      <c r="AG8" s="8" t="e">
        <f>LOOKUP($X8,$E$13:$Q$13,$E$27:$Q$27)</f>
        <v>#DIV/0!</v>
      </c>
    </row>
    <row r="9" spans="1:33">
      <c r="A9" s="3">
        <f t="shared" si="1"/>
        <v>0</v>
      </c>
      <c r="B9">
        <f>B8</f>
        <v>2008</v>
      </c>
      <c r="C9" t="str">
        <f t="shared" si="3"/>
        <v>dog</v>
      </c>
      <c r="D9" s="48" t="e">
        <f>LOOKUP($B9,$E$13:$Q$13,$E$37:$Q$37)</f>
        <v>#DIV/0!</v>
      </c>
      <c r="E9" s="8" t="e">
        <f>LOOKUP($B9,$E$13:$Q$13,$E$38:$Q$38)</f>
        <v>#DIV/0!</v>
      </c>
      <c r="F9" s="8" t="e">
        <f>LOOKUP($B9,$E$13:$Q$13,$E$39:$Q$39)</f>
        <v>#DIV/0!</v>
      </c>
      <c r="G9" s="8" t="e">
        <f>LOOKUP($B9,$E$13:$Q$13,$E$40:$Q$40)</f>
        <v>#DIV/0!</v>
      </c>
      <c r="H9" s="8" t="e">
        <f>LOOKUP($B9,$E$13:$Q$13,$E$41:$Q$41)</f>
        <v>#DIV/0!</v>
      </c>
      <c r="I9" s="8" t="e">
        <f>LOOKUP($B9,$E$13:$Q$13,$E$42:$Q$42)</f>
        <v>#DIV/0!</v>
      </c>
      <c r="J9" s="8" t="e">
        <f>LOOKUP($B9,$E$13:$Q$13,$E$43:$Q$43)</f>
        <v>#DIV/0!</v>
      </c>
      <c r="K9" s="8" t="e">
        <f>LOOKUP($B9,$E$13:$Q$13,$E$44:$Q$44)</f>
        <v>#DIV/0!</v>
      </c>
      <c r="L9" s="62">
        <f t="shared" si="2"/>
        <v>0</v>
      </c>
      <c r="M9">
        <f>M8</f>
        <v>2011</v>
      </c>
      <c r="N9" t="str">
        <f t="shared" si="4"/>
        <v>dog</v>
      </c>
      <c r="O9" s="8" t="e">
        <f>LOOKUP($M9,$E$13:$Q$13,$E$37:$Q$37)</f>
        <v>#DIV/0!</v>
      </c>
      <c r="P9" s="8" t="e">
        <f>LOOKUP($M9,$E$13:$Q$13,$E$38:$Q$38)</f>
        <v>#DIV/0!</v>
      </c>
      <c r="Q9" s="8" t="e">
        <f>LOOKUP($M9,$E$13:$Q$13,$E$39:$Q$39)</f>
        <v>#DIV/0!</v>
      </c>
      <c r="R9" s="8" t="e">
        <f>LOOKUP($M9,$E$13:$Q$13,$E$40:$Q$40)</f>
        <v>#DIV/0!</v>
      </c>
      <c r="S9" s="8" t="e">
        <f>LOOKUP($M9,$E$13:$Q$13,$E$41:$Q$41)</f>
        <v>#DIV/0!</v>
      </c>
      <c r="T9" s="8" t="e">
        <f>LOOKUP($M9,$E$13:$Q$13,$E$42:$Q$42)</f>
        <v>#DIV/0!</v>
      </c>
      <c r="U9" s="8">
        <f>LOOKUP($M9,$E$13:$Q$13,$E$43:$Q$43)</f>
        <v>0</v>
      </c>
      <c r="V9" s="8" t="e">
        <f>LOOKUP($M9,$E$13:$Q$13,$E$44:$Q$44)</f>
        <v>#DIV/0!</v>
      </c>
      <c r="W9" s="62">
        <f t="shared" si="0"/>
        <v>0</v>
      </c>
      <c r="X9">
        <f>X8</f>
        <v>2005</v>
      </c>
      <c r="Y9" t="str">
        <f t="shared" si="5"/>
        <v>dog</v>
      </c>
      <c r="Z9" s="8" t="e">
        <f>LOOKUP($X9,$E$13:$Q$13,$E$37:$Q$37)</f>
        <v>#DIV/0!</v>
      </c>
      <c r="AA9" s="8" t="e">
        <f>LOOKUP($X9,$E$13:$Q$13,$E$38:$Q$38)</f>
        <v>#DIV/0!</v>
      </c>
      <c r="AB9" s="8" t="e">
        <f>LOOKUP($X9,$E$13:$Q$13,$E$39:$Q$39)</f>
        <v>#DIV/0!</v>
      </c>
      <c r="AC9" s="8" t="e">
        <f>LOOKUP($X9,$E$13:$Q$13,$E$40:$Q$40)</f>
        <v>#DIV/0!</v>
      </c>
      <c r="AD9" s="8" t="e">
        <f>LOOKUP($X9,$E$13:$Q$13,$E$41:$Q$41)</f>
        <v>#DIV/0!</v>
      </c>
      <c r="AE9" s="8" t="e">
        <f>LOOKUP($X9,$E$13:$Q$13,$E$42:$Q$42)</f>
        <v>#DIV/0!</v>
      </c>
      <c r="AF9" s="8" t="e">
        <f>LOOKUP($X9,$E$13:$Q$13,$E$43:$Q$43)</f>
        <v>#DIV/0!</v>
      </c>
      <c r="AG9" s="8" t="e">
        <f>LOOKUP($X9,$E$13:$Q$13,$E$44:$Q$44)</f>
        <v>#DIV/0!</v>
      </c>
    </row>
    <row r="10" spans="1:33">
      <c r="A10" s="3">
        <f t="shared" si="1"/>
        <v>0</v>
      </c>
      <c r="B10">
        <f>B9</f>
        <v>2008</v>
      </c>
      <c r="C10" t="str">
        <f t="shared" si="3"/>
        <v>total</v>
      </c>
      <c r="D10" s="48" t="e">
        <f>LOOKUP($B10,$E$13:$Q$13,$E$52:$Q$52)</f>
        <v>#DIV/0!</v>
      </c>
      <c r="E10" s="8" t="e">
        <f>LOOKUP($B10,$E$13:$Q$13,$E$53:$Q$53)</f>
        <v>#DIV/0!</v>
      </c>
      <c r="F10" s="8" t="e">
        <f>LOOKUP($B10,$E$13:$Q$13,$E$54:$Q$54)</f>
        <v>#DIV/0!</v>
      </c>
      <c r="G10" s="8" t="e">
        <f>LOOKUP($B10,$E$13:$Q$13,$E$55:$Q$55)</f>
        <v>#DIV/0!</v>
      </c>
      <c r="H10" s="8" t="e">
        <f>LOOKUP($B10,$E$13:$Q$13,$E$56:$Q$56)</f>
        <v>#DIV/0!</v>
      </c>
      <c r="I10" s="8" t="e">
        <f>LOOKUP($B10,$E$13:$Q$13,$E$57:$Q$57)</f>
        <v>#DIV/0!</v>
      </c>
      <c r="J10" s="8" t="e">
        <f>LOOKUP($B10,$E$13:$Q$13,$E$58:$Q$58)</f>
        <v>#DIV/0!</v>
      </c>
      <c r="K10" s="8" t="e">
        <f>LOOKUP($B10,$E$13:$Q$13,$E$59:$Q$59)</f>
        <v>#DIV/0!</v>
      </c>
      <c r="L10" s="62">
        <f t="shared" si="2"/>
        <v>0</v>
      </c>
      <c r="M10">
        <f>M9</f>
        <v>2011</v>
      </c>
      <c r="N10" t="str">
        <f t="shared" si="4"/>
        <v>total</v>
      </c>
      <c r="O10" s="8" t="e">
        <f>LOOKUP($M10,$E$13:$Q$13,$E$52:$Q$52)</f>
        <v>#DIV/0!</v>
      </c>
      <c r="P10" s="8" t="e">
        <f>LOOKUP($M10,$E$13:$Q$13,$E$53:$Q$53)</f>
        <v>#DIV/0!</v>
      </c>
      <c r="Q10" s="8" t="e">
        <f>LOOKUP($M10,$E$13:$Q$13,$E$54:$Q$54)</f>
        <v>#DIV/0!</v>
      </c>
      <c r="R10" s="8" t="e">
        <f>LOOKUP($M10,$E$13:$Q$13,$E$55:$Q$55)</f>
        <v>#DIV/0!</v>
      </c>
      <c r="S10" s="8" t="e">
        <f>LOOKUP($M10,$E$13:$Q$13,$E$56:$Q$56)</f>
        <v>#DIV/0!</v>
      </c>
      <c r="T10" s="8" t="e">
        <f>LOOKUP($M10,$E$13:$Q$13,$E$57:$Q$57)</f>
        <v>#DIV/0!</v>
      </c>
      <c r="U10" s="8">
        <f>LOOKUP($M10,$E$13:$Q$13,$E$58:$Q$58)</f>
        <v>0</v>
      </c>
      <c r="V10" s="8" t="e">
        <f>LOOKUP($M10,$E$13:$Q$13,$E$59:$Q$59)</f>
        <v>#DIV/0!</v>
      </c>
      <c r="W10" s="62">
        <f t="shared" si="0"/>
        <v>0</v>
      </c>
      <c r="X10">
        <f>X9</f>
        <v>2005</v>
      </c>
      <c r="Y10" t="str">
        <f t="shared" si="5"/>
        <v>total</v>
      </c>
      <c r="Z10" s="8" t="e">
        <f>LOOKUP($X10,$E$13:$Q$13,$E$52:$Q$52)</f>
        <v>#DIV/0!</v>
      </c>
      <c r="AA10" s="8" t="e">
        <f>LOOKUP($X10,$E$13:$Q$13,$E$53:$Q$53)</f>
        <v>#DIV/0!</v>
      </c>
      <c r="AB10" s="8" t="e">
        <f>LOOKUP($X10,$E$13:$Q$13,$E$54:$Q$54)</f>
        <v>#DIV/0!</v>
      </c>
      <c r="AC10" s="8" t="e">
        <f>LOOKUP($X10,$E$13:$Q$13,$E$55:$Q$55)</f>
        <v>#DIV/0!</v>
      </c>
      <c r="AD10" s="8" t="e">
        <f>LOOKUP($X10,$E$13:$Q$13,$E$56:$Q$56)</f>
        <v>#DIV/0!</v>
      </c>
      <c r="AE10" s="8" t="e">
        <f>LOOKUP($X10,$E$13:$Q$13,$E$57:$Q$57)</f>
        <v>#DIV/0!</v>
      </c>
      <c r="AF10" s="8" t="e">
        <f>LOOKUP($X10,$E$13:$Q$13,$E$58:$Q$58)</f>
        <v>#DIV/0!</v>
      </c>
      <c r="AG10" s="8" t="e">
        <f>LOOKUP($X10,$E$13:$Q$13,$E$59:$Q$59)</f>
        <v>#DIV/0!</v>
      </c>
    </row>
    <row r="11" spans="1:33">
      <c r="A11" s="3"/>
    </row>
    <row r="12" spans="1:33">
      <c r="A12" s="3"/>
    </row>
    <row r="13" spans="1:3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2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3"/>
      <c r="D14" s="33" t="s">
        <v>28</v>
      </c>
    </row>
    <row r="15" spans="1:33">
      <c r="A15" s="3"/>
      <c r="D15" s="33" t="s">
        <v>37</v>
      </c>
      <c r="J15" s="7"/>
      <c r="K15" s="7"/>
      <c r="L15" s="64"/>
      <c r="M15" s="7"/>
      <c r="N15" s="7"/>
      <c r="O15" s="7"/>
      <c r="P15" s="7"/>
    </row>
    <row r="16" spans="1:33">
      <c r="A16" s="3"/>
      <c r="D16" s="33" t="s">
        <v>38</v>
      </c>
      <c r="J16" s="7"/>
      <c r="K16" s="7"/>
      <c r="L16" s="64"/>
      <c r="M16" s="7"/>
      <c r="N16" s="7"/>
      <c r="O16" s="7"/>
      <c r="P16" s="7"/>
    </row>
    <row r="17" spans="1:23">
      <c r="A17" s="3"/>
      <c r="D17" s="33" t="s">
        <v>56</v>
      </c>
      <c r="M17" s="7"/>
      <c r="N17" s="7"/>
      <c r="O17" s="7"/>
    </row>
    <row r="18" spans="1:23">
      <c r="A18" s="3"/>
      <c r="D18" s="33" t="s">
        <v>121</v>
      </c>
      <c r="E18" s="8" t="e">
        <f t="shared" ref="E18:Q20" si="6">E15/E$14*1000</f>
        <v>#DIV/0!</v>
      </c>
      <c r="F18" s="8" t="e">
        <f t="shared" si="6"/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65" t="e">
        <f t="shared" si="6"/>
        <v>#DIV/0!</v>
      </c>
      <c r="M18" s="8" t="e">
        <f t="shared" si="6"/>
        <v>#DIV/0!</v>
      </c>
      <c r="N18" s="8" t="e">
        <f t="shared" si="6"/>
        <v>#DIV/0!</v>
      </c>
      <c r="O18" s="8" t="e">
        <f t="shared" si="6"/>
        <v>#DIV/0!</v>
      </c>
      <c r="P18" s="8" t="e">
        <f t="shared" si="6"/>
        <v>#DIV/0!</v>
      </c>
      <c r="Q18" s="8" t="e">
        <f t="shared" si="6"/>
        <v>#DIV/0!</v>
      </c>
    </row>
    <row r="19" spans="1:23">
      <c r="A19" s="3"/>
      <c r="D19" s="33" t="s">
        <v>43</v>
      </c>
      <c r="E19" s="8" t="e">
        <f t="shared" si="6"/>
        <v>#DIV/0!</v>
      </c>
      <c r="F19" s="8" t="e">
        <f t="shared" si="6"/>
        <v>#DIV/0!</v>
      </c>
      <c r="G19" s="8" t="e">
        <f t="shared" si="6"/>
        <v>#DIV/0!</v>
      </c>
      <c r="H19" s="8" t="e">
        <f t="shared" si="6"/>
        <v>#DIV/0!</v>
      </c>
      <c r="I19" s="8" t="e">
        <f t="shared" si="6"/>
        <v>#DIV/0!</v>
      </c>
      <c r="J19" s="8" t="e">
        <f t="shared" si="6"/>
        <v>#DIV/0!</v>
      </c>
      <c r="K19" s="8" t="e">
        <f t="shared" si="6"/>
        <v>#DIV/0!</v>
      </c>
      <c r="L19" s="65" t="e">
        <f t="shared" si="6"/>
        <v>#DIV/0!</v>
      </c>
      <c r="M19" s="8" t="e">
        <f t="shared" si="6"/>
        <v>#DIV/0!</v>
      </c>
      <c r="N19" s="8" t="e">
        <f t="shared" si="6"/>
        <v>#DIV/0!</v>
      </c>
      <c r="O19" s="8" t="e">
        <f t="shared" si="6"/>
        <v>#DIV/0!</v>
      </c>
      <c r="P19" s="8" t="e">
        <f t="shared" si="6"/>
        <v>#DIV/0!</v>
      </c>
      <c r="Q19" s="8" t="e">
        <f t="shared" si="6"/>
        <v>#DIV/0!</v>
      </c>
    </row>
    <row r="20" spans="1:23">
      <c r="A20" s="3"/>
      <c r="D20" s="33" t="s">
        <v>107</v>
      </c>
      <c r="E20" s="8" t="e">
        <f t="shared" si="6"/>
        <v>#DIV/0!</v>
      </c>
      <c r="F20" s="8" t="e">
        <f t="shared" si="6"/>
        <v>#DIV/0!</v>
      </c>
      <c r="G20" s="8" t="e">
        <f t="shared" si="6"/>
        <v>#DIV/0!</v>
      </c>
      <c r="H20" s="8" t="e">
        <f t="shared" si="6"/>
        <v>#DIV/0!</v>
      </c>
      <c r="I20" s="8" t="e">
        <f t="shared" si="6"/>
        <v>#DIV/0!</v>
      </c>
      <c r="J20" s="8" t="e">
        <f t="shared" si="6"/>
        <v>#DIV/0!</v>
      </c>
      <c r="K20" s="8" t="e">
        <f t="shared" si="6"/>
        <v>#DIV/0!</v>
      </c>
      <c r="L20" s="65" t="e">
        <f t="shared" si="6"/>
        <v>#DIV/0!</v>
      </c>
      <c r="M20" s="8" t="e">
        <f t="shared" si="6"/>
        <v>#DIV/0!</v>
      </c>
      <c r="N20" s="8" t="e">
        <f t="shared" si="6"/>
        <v>#DIV/0!</v>
      </c>
      <c r="O20" s="8" t="e">
        <f t="shared" si="6"/>
        <v>#DIV/0!</v>
      </c>
      <c r="P20" s="8" t="e">
        <f t="shared" si="6"/>
        <v>#DIV/0!</v>
      </c>
      <c r="Q20" s="8" t="e">
        <f t="shared" si="6"/>
        <v>#DIV/0!</v>
      </c>
    </row>
    <row r="21" spans="1:23">
      <c r="D21" s="33" t="s">
        <v>100</v>
      </c>
      <c r="E21" s="8"/>
      <c r="F21" s="8" t="e">
        <f>F17/E$15</f>
        <v>#DIV/0!</v>
      </c>
      <c r="G21" s="8" t="e">
        <f t="shared" ref="G21:Q21" si="7">G17/F$15</f>
        <v>#DIV/0!</v>
      </c>
      <c r="H21" s="8" t="e">
        <f t="shared" si="7"/>
        <v>#DIV/0!</v>
      </c>
      <c r="I21" s="8" t="e">
        <f>I17/H$15</f>
        <v>#DIV/0!</v>
      </c>
      <c r="J21" s="8" t="e">
        <f t="shared" si="7"/>
        <v>#DIV/0!</v>
      </c>
      <c r="K21" s="8" t="e">
        <f t="shared" si="7"/>
        <v>#DIV/0!</v>
      </c>
      <c r="L21" s="65" t="e">
        <f t="shared" si="7"/>
        <v>#DIV/0!</v>
      </c>
      <c r="M21" s="8" t="e">
        <f t="shared" si="7"/>
        <v>#DIV/0!</v>
      </c>
      <c r="N21" s="8" t="e">
        <f t="shared" si="7"/>
        <v>#DIV/0!</v>
      </c>
      <c r="O21" s="8" t="e">
        <f t="shared" si="7"/>
        <v>#DIV/0!</v>
      </c>
      <c r="P21" s="8" t="e">
        <f t="shared" si="7"/>
        <v>#DIV/0!</v>
      </c>
      <c r="Q21" s="8" t="e">
        <f t="shared" si="7"/>
        <v>#DIV/0!</v>
      </c>
    </row>
    <row r="22" spans="1:23">
      <c r="A22" s="3"/>
      <c r="D22" s="33" t="s">
        <v>109</v>
      </c>
      <c r="E22" s="8" t="e">
        <f>E17/E$16</f>
        <v>#DIV/0!</v>
      </c>
      <c r="F22" s="8" t="e">
        <f t="shared" ref="F22:Q22" si="8">F17/F$16</f>
        <v>#DIV/0!</v>
      </c>
      <c r="G22" s="8" t="e">
        <f t="shared" si="8"/>
        <v>#DIV/0!</v>
      </c>
      <c r="H22" s="8" t="e">
        <f t="shared" si="8"/>
        <v>#DIV/0!</v>
      </c>
      <c r="I22" s="8" t="e">
        <f t="shared" si="8"/>
        <v>#DIV/0!</v>
      </c>
      <c r="J22" s="8" t="e">
        <f t="shared" si="8"/>
        <v>#DIV/0!</v>
      </c>
      <c r="K22" s="8" t="e">
        <f t="shared" si="8"/>
        <v>#DIV/0!</v>
      </c>
      <c r="L22" s="65" t="e">
        <f t="shared" si="8"/>
        <v>#DIV/0!</v>
      </c>
      <c r="M22" s="8" t="e">
        <f t="shared" si="8"/>
        <v>#DIV/0!</v>
      </c>
      <c r="N22" s="8" t="e">
        <f t="shared" si="8"/>
        <v>#DIV/0!</v>
      </c>
      <c r="O22" s="8" t="e">
        <f t="shared" si="8"/>
        <v>#DIV/0!</v>
      </c>
      <c r="P22" s="8" t="e">
        <f t="shared" si="8"/>
        <v>#DIV/0!</v>
      </c>
      <c r="Q22" s="8" t="e">
        <f t="shared" si="8"/>
        <v>#DIV/0!</v>
      </c>
    </row>
    <row r="23" spans="1:23">
      <c r="A23" s="3"/>
      <c r="D23" s="33" t="s">
        <v>144</v>
      </c>
      <c r="E23" s="8"/>
      <c r="F23" s="8" t="e">
        <f>E18-G18</f>
        <v>#DIV/0!</v>
      </c>
      <c r="G23" s="8" t="e">
        <f t="shared" ref="G23:P23" si="9">F18-H18</f>
        <v>#DIV/0!</v>
      </c>
      <c r="H23" s="8" t="e">
        <f>G18-I18</f>
        <v>#DIV/0!</v>
      </c>
      <c r="I23" s="8" t="e">
        <f>H18-J18</f>
        <v>#DIV/0!</v>
      </c>
      <c r="J23" s="8" t="e">
        <f t="shared" si="9"/>
        <v>#DIV/0!</v>
      </c>
      <c r="K23" s="8" t="e">
        <f t="shared" si="9"/>
        <v>#DIV/0!</v>
      </c>
      <c r="L23" s="65" t="e">
        <f t="shared" si="9"/>
        <v>#DIV/0!</v>
      </c>
      <c r="M23" s="8" t="e">
        <f t="shared" si="9"/>
        <v>#DIV/0!</v>
      </c>
      <c r="N23" s="8" t="e">
        <f t="shared" si="9"/>
        <v>#DIV/0!</v>
      </c>
      <c r="O23" s="8" t="e">
        <f t="shared" si="9"/>
        <v>#DIV/0!</v>
      </c>
      <c r="P23" s="8" t="e">
        <f t="shared" si="9"/>
        <v>#DIV/0!</v>
      </c>
      <c r="Q23" s="8"/>
    </row>
    <row r="24" spans="1:23" s="9" customFormat="1">
      <c r="A24" s="41"/>
      <c r="D24" s="49" t="s">
        <v>114</v>
      </c>
      <c r="F24" s="9" t="e">
        <f>(E18-G18)/E18</f>
        <v>#DIV/0!</v>
      </c>
      <c r="G24" s="9" t="e">
        <f t="shared" ref="G24" si="10">(F18-H18)/F18</f>
        <v>#DIV/0!</v>
      </c>
      <c r="H24" s="9" t="e">
        <f>(G18-I18)/G18</f>
        <v>#DIV/0!</v>
      </c>
      <c r="I24" s="9" t="e">
        <f>(H18-J18)/H18</f>
        <v>#DIV/0!</v>
      </c>
      <c r="J24" s="9" t="e">
        <f t="shared" ref="J24" si="11">(I18-K18)/I18</f>
        <v>#DIV/0!</v>
      </c>
      <c r="K24" s="9" t="e">
        <f t="shared" ref="K24" si="12">(J18-L18)/J18</f>
        <v>#DIV/0!</v>
      </c>
      <c r="L24" s="63" t="e">
        <f t="shared" ref="L24" si="13">(K18-M18)/K18</f>
        <v>#DIV/0!</v>
      </c>
      <c r="M24" s="9" t="e">
        <f t="shared" ref="M24" si="14">(L18-N18)/L18</f>
        <v>#DIV/0!</v>
      </c>
      <c r="N24" s="9" t="e">
        <f t="shared" ref="N24" si="15">(M18-O18)/M18</f>
        <v>#DIV/0!</v>
      </c>
      <c r="O24" s="9" t="e">
        <f t="shared" ref="O24" si="16">(N18-P18)/N18</f>
        <v>#DIV/0!</v>
      </c>
      <c r="P24" s="9" t="e">
        <f t="shared" ref="P24" si="17">(O18-Q18)/O18</f>
        <v>#DIV/0!</v>
      </c>
      <c r="W24" s="63"/>
    </row>
    <row r="25" spans="1:23" s="9" customFormat="1">
      <c r="A25" s="41"/>
      <c r="D25" s="49" t="s">
        <v>145</v>
      </c>
      <c r="E25" s="8"/>
      <c r="F25" s="8" t="e">
        <f>E18-F18</f>
        <v>#DIV/0!</v>
      </c>
      <c r="G25" s="8" t="e">
        <f t="shared" ref="G25:Q25" si="18">F18-G18</f>
        <v>#DIV/0!</v>
      </c>
      <c r="H25" s="8" t="e">
        <f t="shared" si="18"/>
        <v>#DIV/0!</v>
      </c>
      <c r="I25" s="8" t="e">
        <f>H18-I18</f>
        <v>#DIV/0!</v>
      </c>
      <c r="J25" s="8" t="e">
        <f t="shared" si="18"/>
        <v>#DIV/0!</v>
      </c>
      <c r="K25" s="8" t="e">
        <f t="shared" si="18"/>
        <v>#DIV/0!</v>
      </c>
      <c r="L25" s="65" t="e">
        <f t="shared" si="18"/>
        <v>#DIV/0!</v>
      </c>
      <c r="M25" s="8" t="e">
        <f t="shared" si="18"/>
        <v>#DIV/0!</v>
      </c>
      <c r="N25" s="8" t="e">
        <f t="shared" si="18"/>
        <v>#DIV/0!</v>
      </c>
      <c r="O25" s="8" t="e">
        <f t="shared" si="18"/>
        <v>#DIV/0!</v>
      </c>
      <c r="P25" s="8" t="e">
        <f t="shared" si="18"/>
        <v>#DIV/0!</v>
      </c>
      <c r="Q25" s="8" t="e">
        <f t="shared" si="18"/>
        <v>#DIV/0!</v>
      </c>
      <c r="W25" s="63"/>
    </row>
    <row r="26" spans="1:23" s="9" customFormat="1">
      <c r="A26" s="41"/>
      <c r="D26" s="49" t="s">
        <v>146</v>
      </c>
      <c r="E26" s="8"/>
      <c r="F26" s="8" t="e">
        <f>E18-H18</f>
        <v>#DIV/0!</v>
      </c>
      <c r="G26" s="8" t="e">
        <f>F18-I18</f>
        <v>#DIV/0!</v>
      </c>
      <c r="H26" s="8" t="e">
        <f>G18-J18</f>
        <v>#DIV/0!</v>
      </c>
      <c r="I26" s="8" t="e">
        <f>H18-K18</f>
        <v>#DIV/0!</v>
      </c>
      <c r="J26" s="8" t="e">
        <f t="shared" ref="J26" si="19">I18-L18</f>
        <v>#DIV/0!</v>
      </c>
      <c r="K26" s="8" t="e">
        <f t="shared" ref="K26" si="20">J18-M18</f>
        <v>#DIV/0!</v>
      </c>
      <c r="L26" s="65" t="e">
        <f t="shared" ref="L26" si="21">K18-N18</f>
        <v>#DIV/0!</v>
      </c>
      <c r="M26" s="8" t="e">
        <f t="shared" ref="M26" si="22">L18-O18</f>
        <v>#DIV/0!</v>
      </c>
      <c r="N26" s="8" t="e">
        <f t="shared" ref="N26" si="23">M18-P18</f>
        <v>#DIV/0!</v>
      </c>
      <c r="O26" s="8" t="e">
        <f t="shared" ref="O26" si="24">N18-Q18</f>
        <v>#DIV/0!</v>
      </c>
      <c r="P26" s="8"/>
      <c r="W26" s="63"/>
    </row>
    <row r="27" spans="1:23">
      <c r="A27" s="3"/>
      <c r="D27" s="33" t="s">
        <v>164</v>
      </c>
      <c r="E27" s="8" t="e">
        <f>SUM(E17:F17)/E$14*1000</f>
        <v>#DIV/0!</v>
      </c>
      <c r="F27" s="8" t="e">
        <f t="shared" ref="F27:Q27" si="25">SUM(F17:G17)/F$14*1000</f>
        <v>#DIV/0!</v>
      </c>
      <c r="G27" s="8" t="e">
        <f t="shared" si="25"/>
        <v>#DIV/0!</v>
      </c>
      <c r="H27" s="8" t="e">
        <f t="shared" si="25"/>
        <v>#DIV/0!</v>
      </c>
      <c r="I27" s="8" t="e">
        <f t="shared" si="25"/>
        <v>#DIV/0!</v>
      </c>
      <c r="J27" s="8" t="e">
        <f t="shared" si="25"/>
        <v>#DIV/0!</v>
      </c>
      <c r="K27" s="8" t="e">
        <f t="shared" si="25"/>
        <v>#DIV/0!</v>
      </c>
      <c r="L27" s="8" t="e">
        <f t="shared" si="25"/>
        <v>#DIV/0!</v>
      </c>
      <c r="M27" s="8" t="e">
        <f t="shared" si="25"/>
        <v>#DIV/0!</v>
      </c>
      <c r="N27" s="8" t="e">
        <f t="shared" si="25"/>
        <v>#DIV/0!</v>
      </c>
      <c r="O27" s="8" t="e">
        <f t="shared" si="25"/>
        <v>#DIV/0!</v>
      </c>
      <c r="P27" s="8" t="e">
        <f t="shared" si="25"/>
        <v>#DIV/0!</v>
      </c>
      <c r="Q27" s="8" t="e">
        <f t="shared" si="25"/>
        <v>#DIV/0!</v>
      </c>
    </row>
    <row r="28" spans="1:23">
      <c r="A28" s="3"/>
      <c r="E28" s="8"/>
      <c r="F28" s="8"/>
      <c r="G28" s="8"/>
      <c r="H28" s="8"/>
      <c r="I28" s="8"/>
      <c r="J28" s="8"/>
      <c r="K28" s="8"/>
      <c r="L28" s="65"/>
      <c r="M28" s="8"/>
      <c r="N28" s="8"/>
      <c r="O28" s="8"/>
      <c r="P28" s="8"/>
      <c r="Q28" s="8"/>
    </row>
    <row r="29" spans="1:23">
      <c r="A29" s="3"/>
      <c r="E29" s="8"/>
      <c r="F29" s="8"/>
      <c r="G29" s="8"/>
      <c r="H29" s="8"/>
      <c r="I29" s="8"/>
      <c r="J29" s="8"/>
      <c r="K29" s="8"/>
      <c r="L29" s="65"/>
      <c r="M29" s="8"/>
      <c r="N29" s="8"/>
      <c r="O29" s="8"/>
      <c r="P29" s="8"/>
      <c r="Q29" s="8"/>
    </row>
    <row r="30" spans="1:23">
      <c r="A30" s="3"/>
      <c r="E30" s="8"/>
      <c r="F30" s="8"/>
      <c r="G30" s="8"/>
      <c r="H30" s="8"/>
      <c r="I30" s="8"/>
      <c r="J30" s="8"/>
      <c r="K30" s="8"/>
      <c r="L30" s="65"/>
      <c r="M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>
        <f t="shared" ref="F31:Q31" si="26">F14</f>
        <v>0</v>
      </c>
      <c r="G31" s="7">
        <f t="shared" si="26"/>
        <v>0</v>
      </c>
      <c r="H31" s="7">
        <f t="shared" si="26"/>
        <v>0</v>
      </c>
      <c r="I31" s="7">
        <f t="shared" si="26"/>
        <v>0</v>
      </c>
      <c r="J31" s="7">
        <f t="shared" si="26"/>
        <v>0</v>
      </c>
      <c r="K31" s="7">
        <f t="shared" si="26"/>
        <v>0</v>
      </c>
      <c r="L31" s="64">
        <f t="shared" si="26"/>
        <v>0</v>
      </c>
      <c r="M31" s="7">
        <f t="shared" si="26"/>
        <v>0</v>
      </c>
      <c r="N31" s="7">
        <f t="shared" si="26"/>
        <v>0</v>
      </c>
      <c r="O31" s="7">
        <f t="shared" si="26"/>
        <v>0</v>
      </c>
      <c r="P31" s="7">
        <f t="shared" si="26"/>
        <v>0</v>
      </c>
      <c r="Q31" s="7">
        <f t="shared" si="26"/>
        <v>0</v>
      </c>
      <c r="W31" s="64"/>
    </row>
    <row r="32" spans="1:23">
      <c r="A32" s="3"/>
      <c r="D32" s="33" t="s">
        <v>40</v>
      </c>
      <c r="E32" s="7"/>
      <c r="F32" s="7"/>
      <c r="G32" s="7"/>
      <c r="H32" s="7"/>
      <c r="I32" s="7"/>
      <c r="J32" s="7"/>
      <c r="K32" s="7"/>
      <c r="L32" s="64"/>
      <c r="M32" s="7"/>
      <c r="N32" s="7"/>
      <c r="O32" s="7"/>
      <c r="P32" s="7"/>
    </row>
    <row r="33" spans="1:23">
      <c r="A33" s="3"/>
      <c r="D33" s="33" t="s">
        <v>41</v>
      </c>
      <c r="E33" s="7"/>
      <c r="F33" s="7"/>
      <c r="G33" s="7"/>
      <c r="H33" s="7"/>
      <c r="I33" s="7"/>
      <c r="J33" s="7"/>
      <c r="K33" s="7"/>
      <c r="L33" s="64"/>
      <c r="M33" s="7"/>
      <c r="N33" s="7"/>
      <c r="O33" s="7"/>
      <c r="P33" s="7"/>
    </row>
    <row r="34" spans="1:23">
      <c r="A34" s="3"/>
      <c r="D34" s="33" t="s">
        <v>42</v>
      </c>
      <c r="I34" s="7"/>
      <c r="J34" s="7"/>
      <c r="M34" s="7"/>
      <c r="N34" s="7"/>
      <c r="O34" s="7"/>
    </row>
    <row r="35" spans="1:23">
      <c r="A35" s="3"/>
      <c r="D35" s="33" t="s">
        <v>122</v>
      </c>
      <c r="E35" s="8" t="e">
        <f>E32/E$31*1000</f>
        <v>#DIV/0!</v>
      </c>
      <c r="F35" s="8" t="e">
        <f t="shared" ref="F35:Q37" si="27">F32/F$31*1000</f>
        <v>#DIV/0!</v>
      </c>
      <c r="G35" s="8" t="e">
        <f t="shared" si="27"/>
        <v>#DIV/0!</v>
      </c>
      <c r="H35" s="8" t="e">
        <f t="shared" si="27"/>
        <v>#DIV/0!</v>
      </c>
      <c r="I35" s="8" t="e">
        <f t="shared" si="27"/>
        <v>#DIV/0!</v>
      </c>
      <c r="J35" s="8" t="e">
        <f t="shared" si="27"/>
        <v>#DIV/0!</v>
      </c>
      <c r="K35" s="8" t="e">
        <f t="shared" si="27"/>
        <v>#DIV/0!</v>
      </c>
      <c r="L35" s="65" t="e">
        <f t="shared" si="27"/>
        <v>#DIV/0!</v>
      </c>
      <c r="M35" s="8" t="e">
        <f t="shared" si="27"/>
        <v>#DIV/0!</v>
      </c>
      <c r="N35" s="8" t="e">
        <f t="shared" si="27"/>
        <v>#DIV/0!</v>
      </c>
      <c r="O35" s="8" t="e">
        <f t="shared" si="27"/>
        <v>#DIV/0!</v>
      </c>
      <c r="P35" s="8" t="e">
        <f t="shared" si="27"/>
        <v>#DIV/0!</v>
      </c>
      <c r="Q35" s="8" t="e">
        <f t="shared" si="27"/>
        <v>#DIV/0!</v>
      </c>
    </row>
    <row r="36" spans="1:23">
      <c r="A36" s="3"/>
      <c r="D36" s="33" t="s">
        <v>45</v>
      </c>
      <c r="E36" s="8" t="e">
        <f>E33/E$31*1000</f>
        <v>#DIV/0!</v>
      </c>
      <c r="F36" s="8" t="e">
        <f t="shared" si="27"/>
        <v>#DIV/0!</v>
      </c>
      <c r="G36" s="8" t="e">
        <f t="shared" si="27"/>
        <v>#DIV/0!</v>
      </c>
      <c r="H36" s="8" t="e">
        <f t="shared" si="27"/>
        <v>#DIV/0!</v>
      </c>
      <c r="I36" s="8" t="e">
        <f t="shared" si="27"/>
        <v>#DIV/0!</v>
      </c>
      <c r="J36" s="8" t="e">
        <f t="shared" si="27"/>
        <v>#DIV/0!</v>
      </c>
      <c r="K36" s="8" t="e">
        <f t="shared" si="27"/>
        <v>#DIV/0!</v>
      </c>
      <c r="L36" s="65" t="e">
        <f t="shared" si="27"/>
        <v>#DIV/0!</v>
      </c>
      <c r="M36" s="8" t="e">
        <f t="shared" si="27"/>
        <v>#DIV/0!</v>
      </c>
      <c r="N36" s="8" t="e">
        <f t="shared" si="27"/>
        <v>#DIV/0!</v>
      </c>
      <c r="O36" s="8" t="e">
        <f t="shared" si="27"/>
        <v>#DIV/0!</v>
      </c>
      <c r="P36" s="8" t="e">
        <f t="shared" si="27"/>
        <v>#DIV/0!</v>
      </c>
      <c r="Q36" s="8" t="e">
        <f t="shared" si="27"/>
        <v>#DIV/0!</v>
      </c>
    </row>
    <row r="37" spans="1:23">
      <c r="A37" s="3"/>
      <c r="D37" s="33" t="s">
        <v>108</v>
      </c>
      <c r="E37" s="8" t="e">
        <f>E34/E$31*1000</f>
        <v>#DIV/0!</v>
      </c>
      <c r="F37" s="8" t="e">
        <f t="shared" si="27"/>
        <v>#DIV/0!</v>
      </c>
      <c r="G37" s="8" t="e">
        <f t="shared" si="27"/>
        <v>#DIV/0!</v>
      </c>
      <c r="H37" s="8" t="e">
        <f t="shared" si="27"/>
        <v>#DIV/0!</v>
      </c>
      <c r="I37" s="8" t="e">
        <f t="shared" si="27"/>
        <v>#DIV/0!</v>
      </c>
      <c r="J37" s="8" t="e">
        <f t="shared" si="27"/>
        <v>#DIV/0!</v>
      </c>
      <c r="K37" s="8" t="e">
        <f t="shared" si="27"/>
        <v>#DIV/0!</v>
      </c>
      <c r="L37" s="65" t="e">
        <f t="shared" si="27"/>
        <v>#DIV/0!</v>
      </c>
      <c r="M37" s="8" t="e">
        <f t="shared" si="27"/>
        <v>#DIV/0!</v>
      </c>
      <c r="N37" s="8" t="e">
        <f t="shared" si="27"/>
        <v>#DIV/0!</v>
      </c>
      <c r="O37" s="8" t="e">
        <f t="shared" si="27"/>
        <v>#DIV/0!</v>
      </c>
      <c r="P37" s="8" t="e">
        <f t="shared" si="27"/>
        <v>#DIV/0!</v>
      </c>
      <c r="Q37" s="8" t="e">
        <f t="shared" si="27"/>
        <v>#DIV/0!</v>
      </c>
    </row>
    <row r="38" spans="1:23">
      <c r="A38" s="3"/>
      <c r="D38" s="33" t="s">
        <v>101</v>
      </c>
      <c r="E38" s="8" t="e">
        <f>E34/E$32</f>
        <v>#DIV/0!</v>
      </c>
      <c r="F38" s="8" t="e">
        <f>F34/E$15</f>
        <v>#DIV/0!</v>
      </c>
      <c r="G38" s="8" t="e">
        <f t="shared" ref="G38:Q38" si="28">G34/F$15</f>
        <v>#DIV/0!</v>
      </c>
      <c r="H38" s="8" t="e">
        <f t="shared" si="28"/>
        <v>#DIV/0!</v>
      </c>
      <c r="I38" s="8" t="e">
        <f>I34/H$15</f>
        <v>#DIV/0!</v>
      </c>
      <c r="J38" s="8" t="e">
        <f t="shared" si="28"/>
        <v>#DIV/0!</v>
      </c>
      <c r="K38" s="8" t="e">
        <f t="shared" si="28"/>
        <v>#DIV/0!</v>
      </c>
      <c r="L38" s="65" t="e">
        <f t="shared" si="28"/>
        <v>#DIV/0!</v>
      </c>
      <c r="M38" s="8" t="e">
        <f t="shared" si="28"/>
        <v>#DIV/0!</v>
      </c>
      <c r="N38" s="8" t="e">
        <f t="shared" si="28"/>
        <v>#DIV/0!</v>
      </c>
      <c r="O38" s="8" t="e">
        <f t="shared" si="28"/>
        <v>#DIV/0!</v>
      </c>
      <c r="P38" s="8" t="e">
        <f t="shared" si="28"/>
        <v>#DIV/0!</v>
      </c>
      <c r="Q38" s="8" t="e">
        <f t="shared" si="28"/>
        <v>#DIV/0!</v>
      </c>
    </row>
    <row r="39" spans="1:23">
      <c r="A39" s="3"/>
      <c r="D39" s="33" t="s">
        <v>110</v>
      </c>
      <c r="E39" s="8" t="e">
        <f>E34/E$33</f>
        <v>#DIV/0!</v>
      </c>
      <c r="F39" s="8" t="e">
        <f t="shared" ref="F39:Q39" si="29">F34/F$33</f>
        <v>#DIV/0!</v>
      </c>
      <c r="G39" s="8" t="e">
        <f t="shared" si="29"/>
        <v>#DIV/0!</v>
      </c>
      <c r="H39" s="8" t="e">
        <f t="shared" si="29"/>
        <v>#DIV/0!</v>
      </c>
      <c r="I39" s="8" t="e">
        <f t="shared" si="29"/>
        <v>#DIV/0!</v>
      </c>
      <c r="J39" s="8" t="e">
        <f t="shared" si="29"/>
        <v>#DIV/0!</v>
      </c>
      <c r="K39" s="8" t="e">
        <f t="shared" si="29"/>
        <v>#DIV/0!</v>
      </c>
      <c r="L39" s="65" t="e">
        <f t="shared" si="29"/>
        <v>#DIV/0!</v>
      </c>
      <c r="M39" s="8" t="e">
        <f t="shared" si="29"/>
        <v>#DIV/0!</v>
      </c>
      <c r="N39" s="8" t="e">
        <f t="shared" si="29"/>
        <v>#DIV/0!</v>
      </c>
      <c r="O39" s="8" t="e">
        <f t="shared" si="29"/>
        <v>#DIV/0!</v>
      </c>
      <c r="P39" s="8" t="e">
        <f t="shared" si="29"/>
        <v>#DIV/0!</v>
      </c>
      <c r="Q39" s="8" t="e">
        <f t="shared" si="29"/>
        <v>#DIV/0!</v>
      </c>
    </row>
    <row r="40" spans="1:23">
      <c r="A40" s="3"/>
      <c r="D40" s="33" t="s">
        <v>141</v>
      </c>
      <c r="E40" s="8"/>
      <c r="F40" s="8" t="e">
        <f>E35-G35</f>
        <v>#DIV/0!</v>
      </c>
      <c r="G40" s="8" t="e">
        <f t="shared" ref="G40:P40" si="30">F35-H35</f>
        <v>#DIV/0!</v>
      </c>
      <c r="H40" s="8" t="e">
        <f>G35-I35</f>
        <v>#DIV/0!</v>
      </c>
      <c r="I40" s="8" t="e">
        <f>H35-J35</f>
        <v>#DIV/0!</v>
      </c>
      <c r="J40" s="8" t="e">
        <f t="shared" si="30"/>
        <v>#DIV/0!</v>
      </c>
      <c r="K40" s="8" t="e">
        <f t="shared" si="30"/>
        <v>#DIV/0!</v>
      </c>
      <c r="L40" s="65" t="e">
        <f t="shared" si="30"/>
        <v>#DIV/0!</v>
      </c>
      <c r="M40" s="8" t="e">
        <f t="shared" si="30"/>
        <v>#DIV/0!</v>
      </c>
      <c r="N40" s="8" t="e">
        <f t="shared" si="30"/>
        <v>#DIV/0!</v>
      </c>
      <c r="O40" s="8" t="e">
        <f t="shared" si="30"/>
        <v>#DIV/0!</v>
      </c>
      <c r="P40" s="8" t="e">
        <f t="shared" si="30"/>
        <v>#DIV/0!</v>
      </c>
      <c r="Q40" s="8"/>
    </row>
    <row r="41" spans="1:23" s="9" customFormat="1">
      <c r="A41" s="41"/>
      <c r="D41" s="49" t="s">
        <v>115</v>
      </c>
      <c r="F41" s="9" t="e">
        <f>(E35-G35)/E35</f>
        <v>#DIV/0!</v>
      </c>
      <c r="G41" s="9" t="e">
        <f t="shared" ref="G41" si="31">(F35-H35)/F35</f>
        <v>#DIV/0!</v>
      </c>
      <c r="H41" s="9" t="e">
        <f>(G35-I35)/G35</f>
        <v>#DIV/0!</v>
      </c>
      <c r="I41" s="9" t="e">
        <f>(H35-J35)/H35</f>
        <v>#DIV/0!</v>
      </c>
      <c r="J41" s="9" t="e">
        <f t="shared" ref="J41" si="32">(I35-K35)/I35</f>
        <v>#DIV/0!</v>
      </c>
      <c r="K41" s="9" t="e">
        <f t="shared" ref="K41" si="33">(J35-L35)/J35</f>
        <v>#DIV/0!</v>
      </c>
      <c r="L41" s="63" t="e">
        <f t="shared" ref="L41" si="34">(K35-M35)/K35</f>
        <v>#DIV/0!</v>
      </c>
      <c r="M41" s="9" t="e">
        <f t="shared" ref="M41" si="35">(L35-N35)/L35</f>
        <v>#DIV/0!</v>
      </c>
      <c r="N41" s="9" t="e">
        <f t="shared" ref="N41" si="36">(M35-O35)/M35</f>
        <v>#DIV/0!</v>
      </c>
      <c r="O41" s="9" t="e">
        <f t="shared" ref="O41" si="37">(N35-P35)/N35</f>
        <v>#DIV/0!</v>
      </c>
      <c r="P41" s="9" t="e">
        <f t="shared" ref="P41" si="38">(O35-Q35)/O35</f>
        <v>#DIV/0!</v>
      </c>
      <c r="W41" s="63"/>
    </row>
    <row r="42" spans="1:23" s="9" customFormat="1">
      <c r="A42" s="41"/>
      <c r="D42" s="49" t="s">
        <v>142</v>
      </c>
      <c r="E42" s="8"/>
      <c r="F42" s="8" t="e">
        <f>E35-F35</f>
        <v>#DIV/0!</v>
      </c>
      <c r="G42" s="8" t="e">
        <f t="shared" ref="G42:P42" si="39">F35-G35</f>
        <v>#DIV/0!</v>
      </c>
      <c r="H42" s="8" t="e">
        <f t="shared" si="39"/>
        <v>#DIV/0!</v>
      </c>
      <c r="I42" s="8" t="e">
        <f>H35-I35</f>
        <v>#DIV/0!</v>
      </c>
      <c r="J42" s="8" t="e">
        <f t="shared" si="39"/>
        <v>#DIV/0!</v>
      </c>
      <c r="K42" s="8" t="e">
        <f t="shared" si="39"/>
        <v>#DIV/0!</v>
      </c>
      <c r="L42" s="65" t="e">
        <f t="shared" si="39"/>
        <v>#DIV/0!</v>
      </c>
      <c r="M42" s="8" t="e">
        <f t="shared" si="39"/>
        <v>#DIV/0!</v>
      </c>
      <c r="N42" s="8" t="e">
        <f t="shared" si="39"/>
        <v>#DIV/0!</v>
      </c>
      <c r="O42" s="8" t="e">
        <f t="shared" si="39"/>
        <v>#DIV/0!</v>
      </c>
      <c r="P42" s="8" t="e">
        <f t="shared" si="39"/>
        <v>#DIV/0!</v>
      </c>
      <c r="Q42" s="8" t="e">
        <f>P35-Q35</f>
        <v>#DIV/0!</v>
      </c>
      <c r="W42" s="63"/>
    </row>
    <row r="43" spans="1:23" s="9" customFormat="1">
      <c r="A43" s="41"/>
      <c r="D43" s="49" t="s">
        <v>143</v>
      </c>
      <c r="E43" s="8"/>
      <c r="F43" s="8" t="e">
        <f>E35-H35</f>
        <v>#DIV/0!</v>
      </c>
      <c r="G43" s="8" t="e">
        <f>F35-I35</f>
        <v>#DIV/0!</v>
      </c>
      <c r="H43" s="8" t="e">
        <f>G35-J35</f>
        <v>#DIV/0!</v>
      </c>
      <c r="I43" s="8" t="e">
        <f>H35-K35</f>
        <v>#DIV/0!</v>
      </c>
      <c r="J43" s="8" t="e">
        <f t="shared" ref="J43" si="40">I35-L35</f>
        <v>#DIV/0!</v>
      </c>
      <c r="K43" s="8" t="e">
        <f t="shared" ref="K43" si="41">J35-M35</f>
        <v>#DIV/0!</v>
      </c>
      <c r="L43" s="65" t="e">
        <f t="shared" ref="L43" si="42">K35-N35</f>
        <v>#DIV/0!</v>
      </c>
      <c r="M43" s="8" t="e">
        <f t="shared" ref="M43" si="43">L35-O35</f>
        <v>#DIV/0!</v>
      </c>
      <c r="N43" s="8" t="e">
        <f t="shared" ref="N43" si="44">M35-P35</f>
        <v>#DIV/0!</v>
      </c>
      <c r="O43" s="8" t="e">
        <f t="shared" ref="O43" si="45">N35-Q35</f>
        <v>#DIV/0!</v>
      </c>
      <c r="P43" s="8"/>
      <c r="W43" s="63"/>
    </row>
    <row r="44" spans="1:23">
      <c r="A44" s="3"/>
      <c r="D44" s="33" t="s">
        <v>165</v>
      </c>
      <c r="E44" s="8" t="e">
        <f>SUM(E34:F34)/E$31*1000</f>
        <v>#DIV/0!</v>
      </c>
      <c r="F44" s="8" t="e">
        <f t="shared" ref="F44:P44" si="46">SUM(F34:G34)/F$31*1000</f>
        <v>#DIV/0!</v>
      </c>
      <c r="G44" s="8" t="e">
        <f t="shared" si="46"/>
        <v>#DIV/0!</v>
      </c>
      <c r="H44" s="8" t="e">
        <f t="shared" si="46"/>
        <v>#DIV/0!</v>
      </c>
      <c r="I44" s="8" t="e">
        <f t="shared" si="46"/>
        <v>#DIV/0!</v>
      </c>
      <c r="J44" s="8" t="e">
        <f t="shared" si="46"/>
        <v>#DIV/0!</v>
      </c>
      <c r="K44" s="8" t="e">
        <f t="shared" si="46"/>
        <v>#DIV/0!</v>
      </c>
      <c r="L44" s="8" t="e">
        <f t="shared" si="46"/>
        <v>#DIV/0!</v>
      </c>
      <c r="M44" s="8" t="e">
        <f t="shared" si="46"/>
        <v>#DIV/0!</v>
      </c>
      <c r="N44" s="8" t="e">
        <f t="shared" si="46"/>
        <v>#DIV/0!</v>
      </c>
      <c r="O44" s="8" t="e">
        <f t="shared" si="46"/>
        <v>#DIV/0!</v>
      </c>
      <c r="P44" s="8" t="e">
        <f t="shared" si="46"/>
        <v>#DIV/0!</v>
      </c>
      <c r="Q44" s="8"/>
    </row>
    <row r="45" spans="1:23">
      <c r="A45" s="3"/>
      <c r="E45" s="8"/>
      <c r="F45" s="8"/>
      <c r="G45" s="8"/>
      <c r="H45" s="8"/>
      <c r="I45" s="8"/>
      <c r="J45" s="8"/>
      <c r="K45" s="8"/>
      <c r="L45" s="65"/>
      <c r="M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>
        <f t="shared" ref="F46:P46" si="47">F31</f>
        <v>0</v>
      </c>
      <c r="G46" s="7">
        <f t="shared" si="47"/>
        <v>0</v>
      </c>
      <c r="H46" s="7">
        <f t="shared" si="47"/>
        <v>0</v>
      </c>
      <c r="I46" s="7">
        <f t="shared" si="47"/>
        <v>0</v>
      </c>
      <c r="J46" s="7">
        <f t="shared" si="47"/>
        <v>0</v>
      </c>
      <c r="K46" s="7">
        <f t="shared" si="47"/>
        <v>0</v>
      </c>
      <c r="L46" s="64">
        <f t="shared" si="47"/>
        <v>0</v>
      </c>
      <c r="M46" s="7">
        <f t="shared" si="47"/>
        <v>0</v>
      </c>
      <c r="N46" s="7">
        <f t="shared" si="47"/>
        <v>0</v>
      </c>
      <c r="O46" s="7">
        <f t="shared" si="47"/>
        <v>0</v>
      </c>
      <c r="P46" s="7">
        <f t="shared" si="47"/>
        <v>0</v>
      </c>
      <c r="Q46" s="7">
        <f t="shared" ref="Q46" si="48">Q31</f>
        <v>0</v>
      </c>
      <c r="W46" s="64"/>
    </row>
    <row r="47" spans="1:23" s="7" customFormat="1">
      <c r="A47" s="43"/>
      <c r="D47" s="69" t="s">
        <v>32</v>
      </c>
      <c r="E47" s="7">
        <f t="shared" ref="E47:Q47" si="49">E32+E15</f>
        <v>0</v>
      </c>
      <c r="F47" s="7">
        <f t="shared" si="49"/>
        <v>0</v>
      </c>
      <c r="G47" s="7">
        <f t="shared" si="49"/>
        <v>0</v>
      </c>
      <c r="H47" s="7">
        <f t="shared" si="49"/>
        <v>0</v>
      </c>
      <c r="I47" s="7">
        <f t="shared" si="49"/>
        <v>0</v>
      </c>
      <c r="J47" s="7">
        <f t="shared" si="49"/>
        <v>0</v>
      </c>
      <c r="K47" s="7">
        <f t="shared" si="49"/>
        <v>0</v>
      </c>
      <c r="L47" s="64">
        <f t="shared" si="49"/>
        <v>0</v>
      </c>
      <c r="M47" s="7">
        <f t="shared" si="49"/>
        <v>0</v>
      </c>
      <c r="N47" s="7">
        <f t="shared" si="49"/>
        <v>0</v>
      </c>
      <c r="O47" s="7">
        <f t="shared" si="49"/>
        <v>0</v>
      </c>
      <c r="P47" s="7">
        <f t="shared" si="49"/>
        <v>0</v>
      </c>
      <c r="Q47" s="7">
        <f t="shared" si="49"/>
        <v>0</v>
      </c>
      <c r="W47" s="64"/>
    </row>
    <row r="48" spans="1:23" s="7" customFormat="1">
      <c r="A48" s="43"/>
      <c r="D48" s="69" t="s">
        <v>33</v>
      </c>
      <c r="E48" s="7">
        <f t="shared" ref="E48:Q48" si="50">E33+E16</f>
        <v>0</v>
      </c>
      <c r="F48" s="7">
        <f t="shared" si="50"/>
        <v>0</v>
      </c>
      <c r="G48" s="7">
        <f t="shared" si="50"/>
        <v>0</v>
      </c>
      <c r="H48" s="7">
        <f t="shared" si="50"/>
        <v>0</v>
      </c>
      <c r="I48" s="7">
        <f t="shared" si="50"/>
        <v>0</v>
      </c>
      <c r="J48" s="7">
        <f t="shared" si="50"/>
        <v>0</v>
      </c>
      <c r="K48" s="7">
        <f t="shared" si="50"/>
        <v>0</v>
      </c>
      <c r="L48" s="64">
        <f t="shared" si="50"/>
        <v>0</v>
      </c>
      <c r="M48" s="7">
        <f t="shared" si="50"/>
        <v>0</v>
      </c>
      <c r="N48" s="7">
        <f t="shared" si="50"/>
        <v>0</v>
      </c>
      <c r="O48" s="7">
        <f t="shared" si="50"/>
        <v>0</v>
      </c>
      <c r="P48" s="7">
        <f t="shared" si="50"/>
        <v>0</v>
      </c>
      <c r="Q48" s="7">
        <f t="shared" si="50"/>
        <v>0</v>
      </c>
      <c r="W48" s="64"/>
    </row>
    <row r="49" spans="1:23" s="7" customFormat="1">
      <c r="A49" s="43"/>
      <c r="D49" s="69" t="s">
        <v>34</v>
      </c>
      <c r="E49" s="7">
        <f t="shared" ref="E49:Q49" si="51">E34+E17</f>
        <v>0</v>
      </c>
      <c r="F49" s="7">
        <f t="shared" si="51"/>
        <v>0</v>
      </c>
      <c r="G49" s="7">
        <f t="shared" si="51"/>
        <v>0</v>
      </c>
      <c r="H49" s="7">
        <f t="shared" si="51"/>
        <v>0</v>
      </c>
      <c r="I49" s="7">
        <f t="shared" si="51"/>
        <v>0</v>
      </c>
      <c r="J49" s="7">
        <f t="shared" si="51"/>
        <v>0</v>
      </c>
      <c r="K49" s="7">
        <f t="shared" si="51"/>
        <v>0</v>
      </c>
      <c r="L49" s="64">
        <f t="shared" si="51"/>
        <v>0</v>
      </c>
      <c r="M49" s="7">
        <f t="shared" si="51"/>
        <v>0</v>
      </c>
      <c r="N49" s="7">
        <f t="shared" si="51"/>
        <v>0</v>
      </c>
      <c r="O49" s="7">
        <f t="shared" si="51"/>
        <v>0</v>
      </c>
      <c r="P49" s="7">
        <f t="shared" si="51"/>
        <v>0</v>
      </c>
      <c r="Q49" s="7">
        <f t="shared" si="51"/>
        <v>0</v>
      </c>
      <c r="W49" s="64"/>
    </row>
    <row r="50" spans="1:23" s="7" customFormat="1">
      <c r="A50" s="43"/>
      <c r="D50" s="69" t="s">
        <v>123</v>
      </c>
      <c r="E50" s="8" t="e">
        <f>E47/E$46*1000</f>
        <v>#DIV/0!</v>
      </c>
      <c r="F50" s="8" t="e">
        <f t="shared" ref="F50:P50" si="52">F47/F$46*1000</f>
        <v>#DIV/0!</v>
      </c>
      <c r="G50" s="8" t="e">
        <f t="shared" si="52"/>
        <v>#DIV/0!</v>
      </c>
      <c r="H50" s="8" t="e">
        <f t="shared" si="52"/>
        <v>#DIV/0!</v>
      </c>
      <c r="I50" s="8" t="e">
        <f t="shared" si="52"/>
        <v>#DIV/0!</v>
      </c>
      <c r="J50" s="8" t="e">
        <f t="shared" si="52"/>
        <v>#DIV/0!</v>
      </c>
      <c r="K50" s="8" t="e">
        <f t="shared" si="52"/>
        <v>#DIV/0!</v>
      </c>
      <c r="L50" s="65" t="e">
        <f t="shared" si="52"/>
        <v>#DIV/0!</v>
      </c>
      <c r="M50" s="8" t="e">
        <f t="shared" si="52"/>
        <v>#DIV/0!</v>
      </c>
      <c r="N50" s="8" t="e">
        <f t="shared" si="52"/>
        <v>#DIV/0!</v>
      </c>
      <c r="O50" s="8" t="e">
        <f t="shared" si="52"/>
        <v>#DIV/0!</v>
      </c>
      <c r="P50" s="8" t="e">
        <f t="shared" si="52"/>
        <v>#DIV/0!</v>
      </c>
      <c r="Q50" s="8" t="e">
        <f>Q47/Q$46*1000</f>
        <v>#DIV/0!</v>
      </c>
      <c r="W50" s="64"/>
    </row>
    <row r="51" spans="1:23" s="7" customFormat="1">
      <c r="A51" s="43"/>
      <c r="D51" s="69" t="s">
        <v>124</v>
      </c>
      <c r="E51" s="8" t="e">
        <f>E48/E$46*1000</f>
        <v>#DIV/0!</v>
      </c>
      <c r="F51" s="8" t="e">
        <f t="shared" ref="F51:P51" si="53">F48/F$46*1000</f>
        <v>#DIV/0!</v>
      </c>
      <c r="G51" s="8" t="e">
        <f t="shared" si="53"/>
        <v>#DIV/0!</v>
      </c>
      <c r="H51" s="8" t="e">
        <f t="shared" si="53"/>
        <v>#DIV/0!</v>
      </c>
      <c r="I51" s="8" t="e">
        <f t="shared" si="53"/>
        <v>#DIV/0!</v>
      </c>
      <c r="J51" s="8" t="e">
        <f t="shared" si="53"/>
        <v>#DIV/0!</v>
      </c>
      <c r="K51" s="8" t="e">
        <f t="shared" si="53"/>
        <v>#DIV/0!</v>
      </c>
      <c r="L51" s="65" t="e">
        <f t="shared" si="53"/>
        <v>#DIV/0!</v>
      </c>
      <c r="M51" s="8" t="e">
        <f t="shared" si="53"/>
        <v>#DIV/0!</v>
      </c>
      <c r="N51" s="8" t="e">
        <f t="shared" si="53"/>
        <v>#DIV/0!</v>
      </c>
      <c r="O51" s="8" t="e">
        <f t="shared" si="53"/>
        <v>#DIV/0!</v>
      </c>
      <c r="P51" s="8" t="e">
        <f t="shared" si="53"/>
        <v>#DIV/0!</v>
      </c>
      <c r="Q51" s="8" t="e">
        <f>Q48/Q$46*1000</f>
        <v>#DIV/0!</v>
      </c>
      <c r="W51" s="64"/>
    </row>
    <row r="52" spans="1:23" s="8" customFormat="1">
      <c r="A52" s="42"/>
      <c r="D52" s="48" t="s">
        <v>48</v>
      </c>
      <c r="E52" s="8" t="e">
        <f>E49/E$46*1000</f>
        <v>#DIV/0!</v>
      </c>
      <c r="F52" s="8" t="e">
        <f t="shared" ref="F52:P52" si="54">F49/F$46*1000</f>
        <v>#DIV/0!</v>
      </c>
      <c r="G52" s="8" t="e">
        <f t="shared" si="54"/>
        <v>#DIV/0!</v>
      </c>
      <c r="H52" s="8" t="e">
        <f t="shared" si="54"/>
        <v>#DIV/0!</v>
      </c>
      <c r="I52" s="8" t="e">
        <f t="shared" si="54"/>
        <v>#DIV/0!</v>
      </c>
      <c r="J52" s="8" t="e">
        <f t="shared" si="54"/>
        <v>#DIV/0!</v>
      </c>
      <c r="K52" s="8" t="e">
        <f t="shared" si="54"/>
        <v>#DIV/0!</v>
      </c>
      <c r="L52" s="65" t="e">
        <f t="shared" si="54"/>
        <v>#DIV/0!</v>
      </c>
      <c r="M52" s="8" t="e">
        <f t="shared" si="54"/>
        <v>#DIV/0!</v>
      </c>
      <c r="N52" s="8" t="e">
        <f t="shared" si="54"/>
        <v>#DIV/0!</v>
      </c>
      <c r="O52" s="8" t="e">
        <f t="shared" si="54"/>
        <v>#DIV/0!</v>
      </c>
      <c r="P52" s="8" t="e">
        <f t="shared" si="54"/>
        <v>#DIV/0!</v>
      </c>
      <c r="Q52" s="8" t="e">
        <f>Q49/Q$46*1000</f>
        <v>#DIV/0!</v>
      </c>
      <c r="W52" s="65"/>
    </row>
    <row r="53" spans="1:23" s="8" customFormat="1">
      <c r="D53" s="33" t="s">
        <v>102</v>
      </c>
      <c r="E53" s="8" t="e">
        <f>E49/E47</f>
        <v>#DIV/0!</v>
      </c>
      <c r="F53" s="8" t="e">
        <f t="shared" ref="F53:P53" si="55">F49/F47</f>
        <v>#DIV/0!</v>
      </c>
      <c r="G53" s="8" t="e">
        <f t="shared" si="55"/>
        <v>#DIV/0!</v>
      </c>
      <c r="H53" s="8" t="e">
        <f t="shared" si="55"/>
        <v>#DIV/0!</v>
      </c>
      <c r="I53" s="8" t="e">
        <f t="shared" si="55"/>
        <v>#DIV/0!</v>
      </c>
      <c r="J53" s="8" t="e">
        <f t="shared" si="55"/>
        <v>#DIV/0!</v>
      </c>
      <c r="K53" s="8" t="e">
        <f t="shared" si="55"/>
        <v>#DIV/0!</v>
      </c>
      <c r="L53" s="65" t="e">
        <f t="shared" si="55"/>
        <v>#DIV/0!</v>
      </c>
      <c r="M53" s="8" t="e">
        <f t="shared" si="55"/>
        <v>#DIV/0!</v>
      </c>
      <c r="N53" s="8" t="e">
        <f t="shared" si="55"/>
        <v>#DIV/0!</v>
      </c>
      <c r="O53" s="8" t="e">
        <f t="shared" si="55"/>
        <v>#DIV/0!</v>
      </c>
      <c r="P53" s="8" t="e">
        <f t="shared" si="55"/>
        <v>#DIV/0!</v>
      </c>
      <c r="Q53" s="8" t="e">
        <f>Q49/Q47</f>
        <v>#DIV/0!</v>
      </c>
      <c r="W53" s="65"/>
    </row>
    <row r="54" spans="1:23" s="8" customFormat="1">
      <c r="D54" s="33" t="s">
        <v>111</v>
      </c>
      <c r="E54" s="8" t="e">
        <f>E49/E48</f>
        <v>#DIV/0!</v>
      </c>
      <c r="F54" s="8" t="e">
        <f t="shared" ref="F54:P54" si="56">F49/F48</f>
        <v>#DIV/0!</v>
      </c>
      <c r="G54" s="8" t="e">
        <f t="shared" si="56"/>
        <v>#DIV/0!</v>
      </c>
      <c r="H54" s="8" t="e">
        <f t="shared" si="56"/>
        <v>#DIV/0!</v>
      </c>
      <c r="I54" s="8" t="e">
        <f t="shared" si="56"/>
        <v>#DIV/0!</v>
      </c>
      <c r="J54" s="8" t="e">
        <f t="shared" si="56"/>
        <v>#DIV/0!</v>
      </c>
      <c r="K54" s="8" t="e">
        <f t="shared" si="56"/>
        <v>#DIV/0!</v>
      </c>
      <c r="L54" s="65" t="e">
        <f t="shared" si="56"/>
        <v>#DIV/0!</v>
      </c>
      <c r="M54" s="8" t="e">
        <f t="shared" si="56"/>
        <v>#DIV/0!</v>
      </c>
      <c r="N54" s="8" t="e">
        <f t="shared" si="56"/>
        <v>#DIV/0!</v>
      </c>
      <c r="O54" s="8" t="e">
        <f t="shared" si="56"/>
        <v>#DIV/0!</v>
      </c>
      <c r="P54" s="8" t="e">
        <f t="shared" si="56"/>
        <v>#DIV/0!</v>
      </c>
      <c r="Q54" s="8" t="e">
        <f>Q49/Q48</f>
        <v>#DIV/0!</v>
      </c>
      <c r="W54" s="65"/>
    </row>
    <row r="55" spans="1:23" s="9" customFormat="1">
      <c r="A55" s="41"/>
      <c r="D55" s="49" t="s">
        <v>138</v>
      </c>
      <c r="E55" s="8"/>
      <c r="F55" s="8" t="e">
        <f>E50-G50</f>
        <v>#DIV/0!</v>
      </c>
      <c r="G55" s="8" t="e">
        <f t="shared" ref="G55:P55" si="57">F50-H50</f>
        <v>#DIV/0!</v>
      </c>
      <c r="H55" s="8" t="e">
        <f>G50-I50</f>
        <v>#DIV/0!</v>
      </c>
      <c r="I55" s="8" t="e">
        <f>H50-J50</f>
        <v>#DIV/0!</v>
      </c>
      <c r="J55" s="8" t="e">
        <f t="shared" si="57"/>
        <v>#DIV/0!</v>
      </c>
      <c r="K55" s="8" t="e">
        <f t="shared" si="57"/>
        <v>#DIV/0!</v>
      </c>
      <c r="L55" s="65" t="e">
        <f t="shared" si="57"/>
        <v>#DIV/0!</v>
      </c>
      <c r="M55" s="8" t="e">
        <f t="shared" si="57"/>
        <v>#DIV/0!</v>
      </c>
      <c r="N55" s="8" t="e">
        <f t="shared" si="57"/>
        <v>#DIV/0!</v>
      </c>
      <c r="O55" s="8" t="e">
        <f t="shared" si="57"/>
        <v>#DIV/0!</v>
      </c>
      <c r="P55" s="8" t="e">
        <f t="shared" si="57"/>
        <v>#DIV/0!</v>
      </c>
      <c r="W55" s="63"/>
    </row>
    <row r="56" spans="1:23" s="9" customFormat="1">
      <c r="A56" s="41"/>
      <c r="D56" s="49" t="s">
        <v>116</v>
      </c>
      <c r="F56" s="9" t="e">
        <f>(E50-G50)/E50</f>
        <v>#DIV/0!</v>
      </c>
      <c r="G56" s="9" t="e">
        <f t="shared" ref="G56:P56" si="58">(F50-H50)/F50</f>
        <v>#DIV/0!</v>
      </c>
      <c r="H56" s="9" t="e">
        <f>(G50-I50)/G50</f>
        <v>#DIV/0!</v>
      </c>
      <c r="I56" s="9" t="e">
        <f>(H50-J50)/H50</f>
        <v>#DIV/0!</v>
      </c>
      <c r="J56" s="9" t="e">
        <f t="shared" si="58"/>
        <v>#DIV/0!</v>
      </c>
      <c r="K56" s="9" t="e">
        <f t="shared" si="58"/>
        <v>#DIV/0!</v>
      </c>
      <c r="L56" s="63" t="e">
        <f t="shared" si="58"/>
        <v>#DIV/0!</v>
      </c>
      <c r="M56" s="9" t="e">
        <f t="shared" si="58"/>
        <v>#DIV/0!</v>
      </c>
      <c r="N56" s="9" t="e">
        <f t="shared" si="58"/>
        <v>#DIV/0!</v>
      </c>
      <c r="O56" s="9" t="e">
        <f t="shared" si="58"/>
        <v>#DIV/0!</v>
      </c>
      <c r="P56" s="9" t="e">
        <f t="shared" si="58"/>
        <v>#DIV/0!</v>
      </c>
      <c r="W56" s="63"/>
    </row>
    <row r="57" spans="1:23" s="9" customFormat="1">
      <c r="A57" s="41"/>
      <c r="D57" s="49" t="s">
        <v>139</v>
      </c>
      <c r="E57" s="8"/>
      <c r="F57" s="8" t="e">
        <f>E50-F50</f>
        <v>#DIV/0!</v>
      </c>
      <c r="G57" s="8" t="e">
        <f t="shared" ref="G57:P57" si="59">F50-G50</f>
        <v>#DIV/0!</v>
      </c>
      <c r="H57" s="8" t="e">
        <f t="shared" si="59"/>
        <v>#DIV/0!</v>
      </c>
      <c r="I57" s="8" t="e">
        <f>H50-I50</f>
        <v>#DIV/0!</v>
      </c>
      <c r="J57" s="8" t="e">
        <f t="shared" si="59"/>
        <v>#DIV/0!</v>
      </c>
      <c r="K57" s="8" t="e">
        <f t="shared" si="59"/>
        <v>#DIV/0!</v>
      </c>
      <c r="L57" s="65" t="e">
        <f t="shared" si="59"/>
        <v>#DIV/0!</v>
      </c>
      <c r="M57" s="8" t="e">
        <f t="shared" si="59"/>
        <v>#DIV/0!</v>
      </c>
      <c r="N57" s="8" t="e">
        <f t="shared" si="59"/>
        <v>#DIV/0!</v>
      </c>
      <c r="O57" s="8" t="e">
        <f t="shared" si="59"/>
        <v>#DIV/0!</v>
      </c>
      <c r="P57" s="8" t="e">
        <f t="shared" si="59"/>
        <v>#DIV/0!</v>
      </c>
      <c r="Q57" s="8" t="e">
        <f>P50-Q50</f>
        <v>#DIV/0!</v>
      </c>
      <c r="W57" s="63"/>
    </row>
    <row r="58" spans="1:23" s="9" customFormat="1">
      <c r="A58" s="41"/>
      <c r="D58" s="49" t="s">
        <v>140</v>
      </c>
      <c r="E58" s="8"/>
      <c r="F58" s="8" t="e">
        <f>E50-H50</f>
        <v>#DIV/0!</v>
      </c>
      <c r="G58" s="8" t="e">
        <f>F50-I50</f>
        <v>#DIV/0!</v>
      </c>
      <c r="H58" s="8" t="e">
        <f>G50-J50</f>
        <v>#DIV/0!</v>
      </c>
      <c r="I58" s="8" t="e">
        <f>H50-K50</f>
        <v>#DIV/0!</v>
      </c>
      <c r="J58" s="8" t="e">
        <f t="shared" ref="J58:O58" si="60">I50-L50</f>
        <v>#DIV/0!</v>
      </c>
      <c r="K58" s="8" t="e">
        <f t="shared" si="60"/>
        <v>#DIV/0!</v>
      </c>
      <c r="L58" s="65" t="e">
        <f t="shared" si="60"/>
        <v>#DIV/0!</v>
      </c>
      <c r="M58" s="8" t="e">
        <f t="shared" si="60"/>
        <v>#DIV/0!</v>
      </c>
      <c r="N58" s="8" t="e">
        <f t="shared" si="60"/>
        <v>#DIV/0!</v>
      </c>
      <c r="O58" s="8" t="e">
        <f t="shared" si="60"/>
        <v>#DIV/0!</v>
      </c>
      <c r="P58" s="8"/>
      <c r="W58" s="63"/>
    </row>
    <row r="59" spans="1:23">
      <c r="A59" s="3"/>
      <c r="D59" s="33" t="s">
        <v>166</v>
      </c>
      <c r="E59" s="8" t="e">
        <f>SUM(E49:F49)/E$31*1000</f>
        <v>#DIV/0!</v>
      </c>
      <c r="F59" s="8" t="e">
        <f t="shared" ref="F59:P59" si="61">SUM(F49:G49)/F$31*1000</f>
        <v>#DIV/0!</v>
      </c>
      <c r="G59" s="8" t="e">
        <f t="shared" si="61"/>
        <v>#DIV/0!</v>
      </c>
      <c r="H59" s="8" t="e">
        <f t="shared" si="61"/>
        <v>#DIV/0!</v>
      </c>
      <c r="I59" s="8" t="e">
        <f t="shared" si="61"/>
        <v>#DIV/0!</v>
      </c>
      <c r="J59" s="8" t="e">
        <f t="shared" si="61"/>
        <v>#DIV/0!</v>
      </c>
      <c r="K59" s="8" t="e">
        <f t="shared" si="61"/>
        <v>#DIV/0!</v>
      </c>
      <c r="L59" s="8" t="e">
        <f t="shared" si="61"/>
        <v>#DIV/0!</v>
      </c>
      <c r="M59" s="8" t="e">
        <f t="shared" si="61"/>
        <v>#DIV/0!</v>
      </c>
      <c r="N59" s="8" t="e">
        <f t="shared" si="61"/>
        <v>#DIV/0!</v>
      </c>
      <c r="O59" s="8" t="e">
        <f t="shared" si="61"/>
        <v>#DIV/0!</v>
      </c>
      <c r="P59" s="8" t="e">
        <f t="shared" si="61"/>
        <v>#DIV/0!</v>
      </c>
      <c r="Q59" s="8"/>
    </row>
    <row r="61" spans="1:23">
      <c r="A61" t="s">
        <v>136</v>
      </c>
    </row>
    <row r="62" spans="1:23">
      <c r="A62" t="s">
        <v>117</v>
      </c>
    </row>
    <row r="63" spans="1:23">
      <c r="A63" t="s">
        <v>135</v>
      </c>
    </row>
    <row r="64" spans="1:23">
      <c r="A64" t="s">
        <v>137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94"/>
  <sheetViews>
    <sheetView workbookViewId="0">
      <pane ySplit="1" topLeftCell="A2" activePane="bottomLeft" state="frozen"/>
      <selection pane="bottomLeft" activeCell="K255" sqref="A2:K255"/>
    </sheetView>
  </sheetViews>
  <sheetFormatPr defaultRowHeight="14.4"/>
  <cols>
    <col min="1" max="1" width="11.77734375" customWidth="1"/>
    <col min="2" max="3" width="8.44140625" customWidth="1"/>
    <col min="4" max="7" width="8.44140625" style="8" customWidth="1"/>
    <col min="8" max="9" width="5.44140625" style="7" customWidth="1"/>
    <col min="10" max="11" width="7.77734375" style="7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6" t="s">
        <v>53</v>
      </c>
      <c r="B1" s="6" t="s">
        <v>54</v>
      </c>
      <c r="C1" s="6" t="s">
        <v>55</v>
      </c>
      <c r="D1" s="51" t="s">
        <v>3</v>
      </c>
      <c r="E1" s="51" t="s">
        <v>103</v>
      </c>
      <c r="F1" s="51" t="s">
        <v>112</v>
      </c>
      <c r="G1" t="s">
        <v>147</v>
      </c>
      <c r="H1" s="9" t="s">
        <v>118</v>
      </c>
      <c r="I1" s="9" t="s">
        <v>156</v>
      </c>
      <c r="J1" s="9" t="s">
        <v>160</v>
      </c>
      <c r="K1" s="50" t="s">
        <v>167</v>
      </c>
      <c r="L1" s="50"/>
      <c r="M1" s="72" t="s">
        <v>150</v>
      </c>
      <c r="N1" s="72" t="s">
        <v>151</v>
      </c>
      <c r="O1" s="72" t="s">
        <v>152</v>
      </c>
      <c r="P1" s="73" t="s">
        <v>168</v>
      </c>
      <c r="Q1" s="74" t="s">
        <v>153</v>
      </c>
      <c r="R1" s="72" t="s">
        <v>154</v>
      </c>
      <c r="S1" s="72" t="s">
        <v>155</v>
      </c>
      <c r="T1" s="73" t="s">
        <v>169</v>
      </c>
      <c r="U1" s="74" t="s">
        <v>157</v>
      </c>
      <c r="V1" s="72" t="s">
        <v>158</v>
      </c>
      <c r="W1" s="72" t="s">
        <v>159</v>
      </c>
      <c r="X1" s="73" t="s">
        <v>171</v>
      </c>
      <c r="Y1" s="74" t="s">
        <v>161</v>
      </c>
      <c r="Z1" s="72" t="s">
        <v>162</v>
      </c>
      <c r="AA1" s="72" t="s">
        <v>163</v>
      </c>
      <c r="AB1" s="73" t="s">
        <v>170</v>
      </c>
      <c r="AC1" s="71"/>
      <c r="AD1" s="66"/>
      <c r="AE1" s="51" t="s">
        <v>150</v>
      </c>
      <c r="AF1" s="51" t="s">
        <v>151</v>
      </c>
      <c r="AG1" s="51" t="s">
        <v>152</v>
      </c>
      <c r="AH1" s="50" t="s">
        <v>168</v>
      </c>
      <c r="AI1" s="51" t="s">
        <v>153</v>
      </c>
      <c r="AJ1" s="51" t="s">
        <v>154</v>
      </c>
      <c r="AK1" s="51" t="s">
        <v>155</v>
      </c>
      <c r="AL1" s="50" t="s">
        <v>169</v>
      </c>
      <c r="AM1" s="51" t="s">
        <v>157</v>
      </c>
      <c r="AN1" s="51" t="s">
        <v>158</v>
      </c>
      <c r="AO1" s="51" t="s">
        <v>159</v>
      </c>
      <c r="AP1" s="50" t="s">
        <v>171</v>
      </c>
      <c r="AQ1" s="51" t="s">
        <v>161</v>
      </c>
      <c r="AR1" s="51" t="s">
        <v>162</v>
      </c>
      <c r="AS1" s="51" t="s">
        <v>163</v>
      </c>
      <c r="AT1" s="50" t="s">
        <v>170</v>
      </c>
    </row>
    <row r="2" spans="1:46" ht="15" customHeight="1" thickBot="1">
      <c r="A2" s="67" t="s">
        <v>77</v>
      </c>
      <c r="B2">
        <v>2005</v>
      </c>
      <c r="C2" t="s">
        <v>50</v>
      </c>
      <c r="D2" s="8">
        <v>0</v>
      </c>
      <c r="E2" s="8">
        <v>0</v>
      </c>
      <c r="F2" s="8">
        <v>0</v>
      </c>
      <c r="G2" s="8">
        <v>3.0881395920759012</v>
      </c>
      <c r="H2" s="8">
        <v>0.13964220510255715</v>
      </c>
      <c r="I2" s="8">
        <v>2.7193708988276946</v>
      </c>
      <c r="J2" s="8">
        <v>4.2709172173088987</v>
      </c>
      <c r="K2" s="8">
        <v>0</v>
      </c>
      <c r="L2" t="s">
        <v>61</v>
      </c>
      <c r="M2" s="75">
        <f>CORREL(IF(NOT(ISBLANK(C2:C1152)),D2:D1152),IF(NOT(ISBLANK(C2:C1152)),G2:G1152))</f>
        <v>0.4085502496613489</v>
      </c>
      <c r="N2" s="75">
        <f t="array" ref="N2">CORREL(IF(NOT(ISBLANK(C2:C152)),E2:E152),IF(NOT(ISBLANK(C2:C152)),G2:G152))</f>
        <v>0.34825742104651852</v>
      </c>
      <c r="O2" s="75">
        <f t="array" ref="O2">CORREL(IF(NOT(ISBLANK(C2:C1258)),F2:F1258),IF(NOT(ISBLANK(C2:C1258)),G2:G1258))</f>
        <v>0.32677191784590071</v>
      </c>
      <c r="P2" s="75">
        <f t="array" ref="P2">CORREL(IF(NOT(ISBLANK(C2:C1258)),G2:G1258),IF(NOT(ISBLANK(C2:C1258)),K2:K1258))</f>
        <v>0.3666867451187778</v>
      </c>
      <c r="Q2" s="76">
        <f t="array" ref="Q2">CORREL(IF(NOT(ISBLANK(C2:C1252)),D2:D1252),IF(NOT(ISBLANK(C2:C1252)),H2:H1252))</f>
        <v>6.1777597616813645E-2</v>
      </c>
      <c r="R2" s="75">
        <f t="array" ref="R2">CORREL(IF(NOT(ISBLANK(C2:C1252)),H2:H1252),IF(NOT(ISBLANK(C2:C1252)),E2:E1252))</f>
        <v>0.88079553315380221</v>
      </c>
      <c r="S2" s="75">
        <f t="array" ref="S2">CORREL(IF(NOT(ISBLANK(C2:C1258)),E2:E1258),IF(NOT(ISBLANK(C2:C1258)),H2:H1258))</f>
        <v>0.88079553315380221</v>
      </c>
      <c r="T2" s="75">
        <f t="array" ref="T2">CORREL(IF(NOT(ISBLANK(C2:C1258)),G2:G1258),IF(NOT(ISBLANK(C2:C1258)),K2:K1258))</f>
        <v>0.3666867451187778</v>
      </c>
      <c r="U2" s="76">
        <f t="array" ref="U2">CORREL(IF(NOT(ISBLANK(C2:C1252)),D2:D1252),IF(NOT(ISBLANK(C2:C1252)),I2:I1252))</f>
        <v>0.27556728264737212</v>
      </c>
      <c r="V2" s="75">
        <f t="array" ref="V2">CORREL(IF(NOT(ISBLANK(C2:C1252)),I2:I1252),IF(NOT(ISBLANK(C2:C1252)),E2:E1252))</f>
        <v>7.339003593788708E-2</v>
      </c>
      <c r="W2" s="75">
        <f t="array" ref="W2">CORREL(IF(NOT(ISBLANK(C2:C1258)),F2:F1258),IF(NOT(ISBLANK(C2:C1258)),I2:I1258))</f>
        <v>0.305324150428395</v>
      </c>
      <c r="X2" s="75">
        <f t="array" ref="X2">CORREL(IF(NOT(ISBLANK(C2:C1258)),I2:I1258),IF(NOT(ISBLANK(C2:C1258)),K2:K1258))</f>
        <v>0.23275097029413999</v>
      </c>
      <c r="Y2" s="76">
        <f t="array" ref="Y2">CORREL(IF(NOT(ISBLANK(C2:C1252)),F2:F1252),IF(NOT(ISBLANK(C2:C1252)),J2:J1252))</f>
        <v>0.26134316287719722</v>
      </c>
      <c r="Z2" s="75">
        <f t="array" ref="Z2">CORREL(IF(NOT(ISBLANK(C2:C1252)),J2:J1252),IF(NOT(ISBLANK(C2:C1252)),F2:F1252))</f>
        <v>0.26134316287719722</v>
      </c>
      <c r="AA2" s="75">
        <f t="array" ref="AA2">CORREL(IF(NOT(ISBLANK(C2:C1258)),F2:F1258),IF(NOT(ISBLANK(C2:C1258)),J2:J1258))</f>
        <v>0.26134316287719722</v>
      </c>
      <c r="AB2" s="75">
        <f t="array" ref="AB2">CORREL(IF(NOT(ISBLANK(C2:C1258)),J2:J1258),IF(NOT(ISBLANK(C2:C1258)),K2:K1258))</f>
        <v>0.40844781787274331</v>
      </c>
      <c r="AC2" s="63"/>
      <c r="AD2" s="33" t="s">
        <v>61</v>
      </c>
      <c r="AE2" s="9">
        <v>0.51980450490067487</v>
      </c>
      <c r="AF2" s="9">
        <v>0.33594356505902573</v>
      </c>
      <c r="AG2" s="9">
        <v>0.31744482574640664</v>
      </c>
      <c r="AH2" s="9">
        <v>0.46379651905044822</v>
      </c>
      <c r="AI2" s="52">
        <v>0.35457766037781796</v>
      </c>
      <c r="AJ2" s="53">
        <v>0.33124585477606044</v>
      </c>
      <c r="AK2" s="54">
        <v>0.33124585477606044</v>
      </c>
      <c r="AL2" s="54">
        <v>0.46379651905044822</v>
      </c>
      <c r="AM2" s="52">
        <v>0.31244623466475163</v>
      </c>
      <c r="AN2" s="53">
        <v>0.31079764446182007</v>
      </c>
      <c r="AO2" s="54">
        <v>0.32867798415205945</v>
      </c>
      <c r="AP2" s="54">
        <v>0.24783446095476264</v>
      </c>
      <c r="AQ2" s="52">
        <v>5.3231006536241091E-2</v>
      </c>
      <c r="AR2" s="53">
        <v>5.3231006536241091E-2</v>
      </c>
      <c r="AS2" s="54">
        <v>5.3231006536241091E-2</v>
      </c>
      <c r="AT2" s="54">
        <v>0.55704591494372813</v>
      </c>
    </row>
    <row r="3" spans="1:46" s="2" customFormat="1" ht="15" thickBot="1">
      <c r="A3" s="67" t="s">
        <v>184</v>
      </c>
      <c r="B3">
        <v>2009</v>
      </c>
      <c r="C3" t="s">
        <v>50</v>
      </c>
      <c r="D3" s="8">
        <v>0</v>
      </c>
      <c r="E3" s="8">
        <v>0</v>
      </c>
      <c r="F3" s="8">
        <v>0</v>
      </c>
      <c r="G3" s="8">
        <v>1.793365041731759</v>
      </c>
      <c r="H3" s="8">
        <v>0.11137507910423776</v>
      </c>
      <c r="I3" s="8">
        <v>-1.3407594645296292</v>
      </c>
      <c r="J3" s="8">
        <v>4.023172620220393</v>
      </c>
      <c r="K3" s="8">
        <v>0</v>
      </c>
      <c r="L3" s="2" t="s">
        <v>50</v>
      </c>
      <c r="M3" s="75">
        <f t="array" ref="M3">CORREL(IF($C2:$C1152=$L3,D2:D1152),IF($C2:$C1152=$L3,$G2:G$1152))</f>
        <v>0.41960409147289035</v>
      </c>
      <c r="N3" s="75">
        <f t="array" ref="N3">CORREL(IF($C2:$C152=$L3,E2:E152),IF($C2:$C152=$L3,$G2:$G152))</f>
        <v>0.38731207873694529</v>
      </c>
      <c r="O3" s="75">
        <f t="array" ref="O3">CORREL(IF($C2:$C1259=$L3,F2:F1259),IF($C2:$C1259=$L3,$G2:$G1259))</f>
        <v>0.14632376862270011</v>
      </c>
      <c r="P3" s="75">
        <f t="array" ref="P3">CORREL(IF($C2:$C1259=$L3,K2:K1259),IF($C2:$C1259=$L3,$G2:$G1259))</f>
        <v>0.4403680005458015</v>
      </c>
      <c r="Q3" s="76">
        <f t="array" ref="Q3">CORREL(IF($C2:$C1252=$L3,E2:E1252),IF($C2:$C1252=$L3,$H2:H$1252))</f>
        <v>0.94437704012643719</v>
      </c>
      <c r="R3" s="75">
        <f>CORREL(IF($C2:$C1252=$L3,H2:H1252),IF($C2:$C1252=$L3,$E2:$E1252))</f>
        <v>0.88079553315380221</v>
      </c>
      <c r="S3" s="75">
        <f t="array" ref="S3">CORREL(IF($C2:$C1259=$L3,H2:H1259),IF($C2:$C1259=$L3,$F2:$F1259))</f>
        <v>4.761863398831119E-3</v>
      </c>
      <c r="T3" s="75">
        <f t="array" ref="T3">CORREL(IF($C2:$C1259=$L3,K2:K1259),IF($C2:$C1259=$L3,$G2:$G1259))</f>
        <v>0.4403680005458015</v>
      </c>
      <c r="U3" s="94">
        <f t="array" ref="U3">CORREL(IF($C2:$C1252=$L3,D2:D1252),IF($C2:$C1252=$L3,$I2:I$1252))</f>
        <v>0.35272422270878678</v>
      </c>
      <c r="V3" s="75">
        <f t="array" ref="V3">CORREL(IF($C2:$C1252=$L3,I2:I1252),IF($C2:$C1252=$L3,$E2:$E1252))</f>
        <v>7.8269454630044644E-2</v>
      </c>
      <c r="W3" s="75">
        <f t="array" ref="W3">CORREL(IF($C2:$C1259=$L3,I2:I1259),IF($C2:$C1259=$L3,$F2:$F1259))</f>
        <v>0.24637819599628588</v>
      </c>
      <c r="X3" s="75">
        <f t="array" ref="X3">CORREL(IF($C2:$C1259=$L3,K2:K1259),IF($C2:$C1259=$L3,$H2:$H1259))</f>
        <v>3.0195869206555317E-3</v>
      </c>
      <c r="Y3" s="76">
        <f t="array" ref="Y3">CORREL(IF($C2:$C1252=$L3,F2:F1252),IF($C2:$C1252=$L3,$J2:J$1252))</f>
        <v>0.18621701763684861</v>
      </c>
      <c r="Z3" s="75">
        <f t="array" ref="Z3">CORREL(IF($C2:$C1252=$L3,J2:J1252),IF($C2:$C1252=$L3,$F2:$F1252))</f>
        <v>0.18621701763684861</v>
      </c>
      <c r="AA3" s="75">
        <f t="array" ref="AA3">CORREL(IF($C2:$C1259=$L3,J2:J1259),IF($C2:$C1259=$L3,$F2:$F1259))</f>
        <v>0.18621701763684861</v>
      </c>
      <c r="AB3" s="75">
        <f t="array" ref="AB3">CORREL(IF($C2:$C1259=$L3,K2:K1259),IF($C2:$C1259=$L3,$J2:$J1259))</f>
        <v>0.45301865799840019</v>
      </c>
      <c r="AC3" s="55"/>
      <c r="AD3" s="33" t="s">
        <v>50</v>
      </c>
      <c r="AE3" s="45">
        <v>0.56308371183916162</v>
      </c>
      <c r="AF3" s="45">
        <v>0.34492587836406979</v>
      </c>
      <c r="AG3" s="45">
        <v>-8.3737010709721518E-2</v>
      </c>
      <c r="AH3" s="93">
        <v>0.81598851604780576</v>
      </c>
      <c r="AI3" s="56">
        <v>0.45253843684505951</v>
      </c>
      <c r="AJ3" s="56">
        <v>0.45253843684505951</v>
      </c>
      <c r="AK3" s="57">
        <v>7.8498467699577287E-2</v>
      </c>
      <c r="AL3" s="57">
        <v>0.81598851604780576</v>
      </c>
      <c r="AM3" s="55">
        <v>0.64438231621134068</v>
      </c>
      <c r="AN3" s="56">
        <v>0.58706701376375425</v>
      </c>
      <c r="AO3" s="57">
        <v>0.26375063649292319</v>
      </c>
      <c r="AP3" s="57">
        <v>0.77445631496306766</v>
      </c>
      <c r="AQ3" s="55">
        <v>-0.36399249074679407</v>
      </c>
      <c r="AR3" s="56">
        <v>-0.36399249074679407</v>
      </c>
      <c r="AS3" s="57">
        <v>-0.36399249074679407</v>
      </c>
      <c r="AT3" s="57">
        <v>0.445630779849851</v>
      </c>
    </row>
    <row r="4" spans="1:46">
      <c r="A4" s="67" t="s">
        <v>77</v>
      </c>
      <c r="B4">
        <v>2004</v>
      </c>
      <c r="C4" t="s">
        <v>50</v>
      </c>
      <c r="D4" s="8">
        <v>0</v>
      </c>
      <c r="E4" s="8">
        <v>0</v>
      </c>
      <c r="F4" s="8">
        <v>0</v>
      </c>
      <c r="G4" s="8">
        <v>2.7752518003865205</v>
      </c>
      <c r="H4" s="8">
        <v>0.12517746308157035</v>
      </c>
      <c r="I4" s="8">
        <v>5.5880901558825968E-2</v>
      </c>
      <c r="J4" s="8">
        <v>3.1440204936347271</v>
      </c>
      <c r="K4" s="8">
        <v>0</v>
      </c>
      <c r="L4" t="s">
        <v>51</v>
      </c>
      <c r="M4" s="75">
        <f t="array" ref="M4">CORREL(IF($C3:$C1153=$L4,D3:D1153),IF($C3:$C1153=$L4,$G3:G$1152))</f>
        <v>0.24400900445868601</v>
      </c>
      <c r="N4" s="75">
        <f t="array" ref="N4">CORREL(IF($C2:$C260=$L4,E2:E260),IF($C2:$C260=$L4,$G2:$G260))</f>
        <v>0.31131778296386564</v>
      </c>
      <c r="O4" s="75">
        <f t="array" ref="O4">CORREL(IF($C3:$C1260=$L4,F3:F1260),IF($C3:$C1260=$L4,$G3:$G1260))</f>
        <v>0.51261994738018557</v>
      </c>
      <c r="P4" s="75">
        <f t="array" ref="P4">CORREL(IF($C3:$C1260=$L4,K3:K1260),IF($C3:$C1260=$L4,$G3:$G1260))</f>
        <v>0.15742674374544227</v>
      </c>
      <c r="Q4" s="76">
        <f t="array" ref="Q4">CORREL(IF($C3:$C1253=$L4,E3:E1253),IF($C3:$C1253=$L4,$H3:H$1252))</f>
        <v>0.15533556337365256</v>
      </c>
      <c r="R4" s="75">
        <f t="array" ref="R4">CORREL(IF($C3:$C1253=$L4,H3:H1253),IF($C3:$C1253=$L4,$E3:$E1253))</f>
        <v>0.15533556337365256</v>
      </c>
      <c r="S4" s="75">
        <f t="array" ref="S4">CORREL(IF($C3:$C1260=$L4,H3:H1260),IF($C3:$C1260=$L4,$F3:$F1260))</f>
        <v>0.28676266992509986</v>
      </c>
      <c r="T4" s="75">
        <f t="array" ref="T4">CORREL(IF($C3:$C1260=$L4,K3:K1260),IF($C3:$C1260=$L4,$G3:$G1260))</f>
        <v>0.15742674374544227</v>
      </c>
      <c r="U4" s="76">
        <f t="array" ref="U4">CORREL(IF($C3:$C1253=$L4,D3:D1253),IF($C3:$C1253=$L4,$I3:I$1252))</f>
        <v>0.11052208062165778</v>
      </c>
      <c r="V4" s="75">
        <f t="array" ref="V4">CORREL(IF($C3:$C1253=$L4,I3:I1253),IF($C3:$C1253=$L4,$E3:$E1253))</f>
        <v>0.1772861850659114</v>
      </c>
      <c r="W4" s="75">
        <f t="array" ref="W4">CORREL(IF($C3:$C1260=$L4,I3:I1260),IF($C3:$C1260=$L4,$F3:$F1260))</f>
        <v>0.32110672823305975</v>
      </c>
      <c r="X4" s="75">
        <f t="array" ref="X4">CORREL(IF($C3:$C1260=$L4,K3:K1260),IF($C3:$C1260=$L4,$H3:$H1260))</f>
        <v>7.1808538728471483E-2</v>
      </c>
      <c r="Y4" s="76">
        <f t="array" ref="Y4">CORREL(IF($C3:$C1253=$L4,F3:F1253),IF($C3:$C1253=$L4,$J3:J$1252))</f>
        <v>0.31229441810067793</v>
      </c>
      <c r="Z4" s="75">
        <f t="array" ref="Z4">CORREL(IF($C3:$C1253=$L4,J3:J1253),IF($C3:$C1253=$L4,$F3:$F1253))</f>
        <v>0.31229441810067793</v>
      </c>
      <c r="AA4" s="75">
        <f t="array" ref="AA4">CORREL(IF($C3:$C1260=$L4,J3:J1260),IF($C3:$C1260=$L4,$F3:$F1260))</f>
        <v>0.31229441810067793</v>
      </c>
      <c r="AB4" s="75">
        <f t="array" ref="AB4">CORREL(IF($C3:$C1260=$L4,K3:K1260),IF($C3:$C1260=$L4,$J3:$J1260))</f>
        <v>0.23838675329697209</v>
      </c>
      <c r="AC4" s="55"/>
      <c r="AD4" s="33" t="s">
        <v>51</v>
      </c>
      <c r="AE4" s="9">
        <v>0.12590742830492149</v>
      </c>
      <c r="AF4" s="9">
        <v>0.43725254523180668</v>
      </c>
      <c r="AG4" s="9">
        <v>0.67404767866723547</v>
      </c>
      <c r="AH4" s="45">
        <v>-0.17771847856658493</v>
      </c>
      <c r="AI4" s="55">
        <v>0.32420579427676571</v>
      </c>
      <c r="AJ4" s="56">
        <v>0.32420579427676571</v>
      </c>
      <c r="AK4" s="57">
        <v>0.75133577182637379</v>
      </c>
      <c r="AL4" s="57">
        <v>-0.17771847856658493</v>
      </c>
      <c r="AM4" s="55">
        <v>-0.25835613935327473</v>
      </c>
      <c r="AN4" s="56">
        <v>4.9006938140381547E-2</v>
      </c>
      <c r="AO4" s="57">
        <v>0.3136630605276361</v>
      </c>
      <c r="AP4" s="57">
        <v>-0.3096092897107543</v>
      </c>
      <c r="AQ4" s="55">
        <v>0.35377553403487133</v>
      </c>
      <c r="AR4" s="56">
        <v>0.35377553403487133</v>
      </c>
      <c r="AS4" s="57">
        <v>0.35377553403487133</v>
      </c>
      <c r="AT4" s="57">
        <v>0.22411830050496864</v>
      </c>
    </row>
    <row r="5" spans="1:46">
      <c r="A5" s="67" t="s">
        <v>184</v>
      </c>
      <c r="B5">
        <v>2004</v>
      </c>
      <c r="C5" t="s">
        <v>50</v>
      </c>
      <c r="D5" s="8">
        <v>0</v>
      </c>
      <c r="E5" s="8">
        <v>0</v>
      </c>
      <c r="F5" s="8">
        <v>0</v>
      </c>
      <c r="G5" s="8">
        <v>1.3023070923767666</v>
      </c>
      <c r="H5" s="8">
        <v>8.3147561077548129E-2</v>
      </c>
      <c r="I5" s="8">
        <v>-0.30839460566366128</v>
      </c>
      <c r="J5" s="8">
        <v>2.8182357813056562</v>
      </c>
      <c r="K5" s="8">
        <v>0</v>
      </c>
      <c r="L5" s="70" t="s">
        <v>30</v>
      </c>
      <c r="M5" s="77">
        <f t="array" ref="M5">CORREL(IF($C4:$C1154=$L5,D4:D1154),IF($C4:$C1154=$L5,$G4:G$1152))</f>
        <v>0.44432295516765058</v>
      </c>
      <c r="N5" s="77">
        <f t="array" ref="N5">CORREL(IF($C2:$C261=$L5,E2:E261),IF($C2:$C261=$L5,$G2:$G261))</f>
        <v>0.51534635087204639</v>
      </c>
      <c r="O5" s="77">
        <f t="array" ref="O5">CORREL(IF($C4:$C1261=$L5,F4:F1261),IF($C4:$C1261=$L5,$G4:$G1261))</f>
        <v>0.42048565707462981</v>
      </c>
      <c r="P5" s="77">
        <f t="array" ref="P5">CORREL(IF($C4:$C1261=$L5,K4:K1261),IF($C4:$C1261=$L5,$G4:$G1261))</f>
        <v>0.37181017830212676</v>
      </c>
      <c r="Q5" s="78">
        <f t="array" ref="Q5">CORREL(IF($C4:$C1254=$L5,E4:E1254),IF($C4:$C1254=$L5,$H4:H$1252))</f>
        <v>0.32524609206646193</v>
      </c>
      <c r="R5" s="77">
        <f t="array" ref="R5">CORREL(IF($C4:$C1254=$L5,H4:H1254),IF($C4:$C1254=$L5,$E4:$E1254))</f>
        <v>0.32524609206646193</v>
      </c>
      <c r="S5" s="77">
        <f t="array" ref="S5">CORREL(IF($C4:$C1261=$L5,H4:H1261),IF($C4:$C1261=$L5,$F4:$F1261))</f>
        <v>0.22357534785558511</v>
      </c>
      <c r="T5" s="77">
        <f t="array" ref="T5">CORREL(IF($C4:$C1261=$L5,K4:K1261),IF($C4:$C1261=$L5,$G4:$G1261))</f>
        <v>0.37181017830212676</v>
      </c>
      <c r="U5" s="78">
        <f t="array" ref="U5">CORREL(IF($C4:$C1254=$L5,D4:D1254),IF($C4:$C1254=$L5,$I4:I$1252))</f>
        <v>0.28580098743274779</v>
      </c>
      <c r="V5" s="77">
        <f t="array" ref="V5">CORREL(IF($C4:$C1254=$L5,I4:I1254),IF($C4:$C1254=$L5,$E4:$E1254))</f>
        <v>0.35132662819631522</v>
      </c>
      <c r="W5" s="77">
        <f t="array" ref="W5">CORREL(IF($C4:$C1261=$L5,I4:I1261),IF($C4:$C1261=$L5,$F4:$F1261))</f>
        <v>0.43168575385252195</v>
      </c>
      <c r="X5" s="77">
        <f t="array" ref="X5">CORREL(IF($C4:$C1261=$L5,K4:K1261),IF($C4:$C1261=$L5,$H4:$H1261))</f>
        <v>0.17070864624487211</v>
      </c>
      <c r="Y5" s="78">
        <f t="array" ref="Y5">CORREL(IF($C4:$C1254=$L5,F4:F1254),IF($C4:$C1254=$L5,$J4:J$1252))</f>
        <v>0.35546230647875754</v>
      </c>
      <c r="Z5" s="77">
        <f t="array" ref="Z5">CORREL(IF($C4:$C1254=$L5,J4:J1254),IF($C4:$C1254=$L5,$F4:$F1254))</f>
        <v>0.35546230647875754</v>
      </c>
      <c r="AA5" s="77">
        <f t="array" ref="AA5">CORREL(IF($C4:$C1261=$L5,J4:J1261),IF($C4:$C1261=$L5,$F4:$F1261))</f>
        <v>0.35546230647875754</v>
      </c>
      <c r="AB5" s="85">
        <f t="array" ref="AB5">CORREL(IF($C4:$C1261=$L5,K4:K1261),IF($C4:$C1261=$L5,$J4:$J1261))</f>
        <v>0.43275357870845416</v>
      </c>
      <c r="AC5" s="55"/>
      <c r="AD5" s="33" t="s">
        <v>30</v>
      </c>
      <c r="AE5" s="9">
        <v>0.69078718757083535</v>
      </c>
      <c r="AF5" s="9">
        <v>0.75213913759319762</v>
      </c>
      <c r="AG5" s="9">
        <v>0.53673031661340309</v>
      </c>
      <c r="AH5" s="45">
        <v>0.46475083436384862</v>
      </c>
      <c r="AI5" s="58">
        <v>0.65120730087337719</v>
      </c>
      <c r="AJ5" s="59">
        <v>0.65120730087337719</v>
      </c>
      <c r="AK5" s="60">
        <v>0.57854687446566577</v>
      </c>
      <c r="AL5" s="57">
        <v>0.46475083436384862</v>
      </c>
      <c r="AM5" s="55">
        <v>0.29084746304879622</v>
      </c>
      <c r="AN5" s="56">
        <v>0.5101660502435531</v>
      </c>
      <c r="AO5" s="57">
        <v>0.6260771430531531</v>
      </c>
      <c r="AP5" s="57">
        <v>0.30046101458325036</v>
      </c>
      <c r="AQ5" s="55">
        <v>0.23972898103785883</v>
      </c>
      <c r="AR5" s="56">
        <v>0.23972898103785883</v>
      </c>
      <c r="AS5" s="57">
        <v>0.23972898103785883</v>
      </c>
      <c r="AT5" s="57">
        <v>0.75380377492772854</v>
      </c>
    </row>
    <row r="6" spans="1:46" s="30" customFormat="1">
      <c r="A6" s="67" t="s">
        <v>77</v>
      </c>
      <c r="B6">
        <v>2003</v>
      </c>
      <c r="C6" t="s">
        <v>50</v>
      </c>
      <c r="D6" s="8">
        <v>0</v>
      </c>
      <c r="E6" s="8">
        <v>0</v>
      </c>
      <c r="F6" s="8">
        <v>0</v>
      </c>
      <c r="G6" s="8">
        <v>-0.23088386143814077</v>
      </c>
      <c r="H6" s="8">
        <v>-1.0550459038516608E-2</v>
      </c>
      <c r="I6" s="8">
        <v>-0.28676476299696674</v>
      </c>
      <c r="J6" s="8">
        <v>2.4884870373895538</v>
      </c>
      <c r="K6" s="8">
        <v>0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83" t="s">
        <v>188</v>
      </c>
      <c r="B7">
        <v>2008</v>
      </c>
      <c r="C7" t="s">
        <v>50</v>
      </c>
      <c r="D7" s="48">
        <v>0</v>
      </c>
      <c r="E7" s="8">
        <v>0</v>
      </c>
      <c r="F7" s="8">
        <v>0</v>
      </c>
      <c r="G7" s="8">
        <v>0.39758195040556643</v>
      </c>
      <c r="H7" s="8">
        <v>2.4153670597185335E-2</v>
      </c>
      <c r="I7" s="8">
        <v>6.2611330772529783E-2</v>
      </c>
      <c r="J7" s="8">
        <v>2.1600909116522828</v>
      </c>
      <c r="K7" s="8">
        <v>0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ht="15" thickBot="1">
      <c r="A8" s="67" t="s">
        <v>184</v>
      </c>
      <c r="B8">
        <v>2005</v>
      </c>
      <c r="C8" t="s">
        <v>50</v>
      </c>
      <c r="D8" s="8">
        <v>0</v>
      </c>
      <c r="E8" s="8">
        <v>0</v>
      </c>
      <c r="F8" s="8">
        <v>0</v>
      </c>
      <c r="G8" s="8">
        <v>3.1266303869693175</v>
      </c>
      <c r="H8" s="8">
        <v>0.19576928196632859</v>
      </c>
      <c r="I8" s="8">
        <v>1.6107016980404278</v>
      </c>
      <c r="J8" s="8">
        <v>1.9792607915828313</v>
      </c>
      <c r="K8" s="8">
        <v>0</v>
      </c>
      <c r="AD8" s="33" t="s">
        <v>61</v>
      </c>
      <c r="AE8" s="9">
        <v>0.59488789151854327</v>
      </c>
      <c r="AF8" s="9">
        <v>0.4234952015842387</v>
      </c>
      <c r="AG8" s="9">
        <v>0.44345280802345782</v>
      </c>
      <c r="AH8" s="9">
        <v>0.55282185611148804</v>
      </c>
      <c r="AI8" s="52">
        <v>0.45350809765839273</v>
      </c>
      <c r="AJ8" s="53">
        <v>0.40555593134135848</v>
      </c>
      <c r="AK8" s="54">
        <v>0.40555593134135848</v>
      </c>
      <c r="AL8" s="54">
        <v>0.55282185611148804</v>
      </c>
      <c r="AM8" s="52">
        <v>0.37398245947197095</v>
      </c>
      <c r="AN8" s="53">
        <v>0.35610749549112525</v>
      </c>
      <c r="AO8" s="54">
        <v>0.38210637190690472</v>
      </c>
      <c r="AP8" s="54">
        <v>0.30909175520262722</v>
      </c>
      <c r="AQ8" s="52">
        <v>0.29045572630375283</v>
      </c>
      <c r="AR8" s="53">
        <v>0.29045572630375283</v>
      </c>
      <c r="AS8" s="54">
        <v>0.29045572630375283</v>
      </c>
      <c r="AT8" s="54">
        <v>0.64118289604768408</v>
      </c>
    </row>
    <row r="9" spans="1:46" s="2" customFormat="1" ht="15" thickBot="1">
      <c r="A9" s="83" t="s">
        <v>77</v>
      </c>
      <c r="B9">
        <v>2006</v>
      </c>
      <c r="C9" t="s">
        <v>50</v>
      </c>
      <c r="D9" s="48">
        <v>0</v>
      </c>
      <c r="E9" s="8">
        <v>0</v>
      </c>
      <c r="F9" s="8">
        <v>0</v>
      </c>
      <c r="G9" s="8">
        <v>1.5515463184812042</v>
      </c>
      <c r="H9" s="8">
        <v>7.9996048505487125E-2</v>
      </c>
      <c r="I9" s="8">
        <v>0.3687686932482066</v>
      </c>
      <c r="J9" s="8">
        <v>1.8666550945922644</v>
      </c>
      <c r="K9" s="8">
        <v>0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D9" s="33" t="s">
        <v>50</v>
      </c>
      <c r="AE9" s="45">
        <v>0.64781452782028037</v>
      </c>
      <c r="AF9" s="45">
        <v>0.47272979992102909</v>
      </c>
      <c r="AG9" s="45">
        <v>0.13095621485081685</v>
      </c>
      <c r="AH9" s="93">
        <v>0.81467442254209343</v>
      </c>
      <c r="AI9" s="56">
        <v>0.54346192225763734</v>
      </c>
      <c r="AJ9" s="56">
        <v>0.54346192225763734</v>
      </c>
      <c r="AK9" s="57">
        <v>0.23874928710789059</v>
      </c>
      <c r="AL9" s="57">
        <v>0.81467442254209343</v>
      </c>
      <c r="AM9" s="55">
        <v>0.61472851106194104</v>
      </c>
      <c r="AN9" s="56">
        <v>0.57415923332980778</v>
      </c>
      <c r="AO9" s="57">
        <v>0.30075172404965683</v>
      </c>
      <c r="AP9" s="57">
        <v>0.76850983583908516</v>
      </c>
      <c r="AQ9" s="55">
        <v>4.972958914522916E-2</v>
      </c>
      <c r="AR9" s="56">
        <v>4.972958914522916E-2</v>
      </c>
      <c r="AS9" s="57">
        <v>4.972958914522916E-2</v>
      </c>
      <c r="AT9" s="57">
        <v>0.65010708378413207</v>
      </c>
    </row>
    <row r="10" spans="1:46">
      <c r="A10" s="83" t="s">
        <v>77</v>
      </c>
      <c r="B10">
        <v>2007</v>
      </c>
      <c r="C10" t="s">
        <v>50</v>
      </c>
      <c r="D10" s="48">
        <v>0</v>
      </c>
      <c r="E10" s="8">
        <v>0</v>
      </c>
      <c r="F10" s="8">
        <v>0</v>
      </c>
      <c r="G10" s="8">
        <v>1.4978864013440578</v>
      </c>
      <c r="H10" s="8">
        <v>7.8726248193444898E-2</v>
      </c>
      <c r="I10" s="8">
        <v>1.1827776252329976</v>
      </c>
      <c r="J10" s="8">
        <v>1.7431349299848264</v>
      </c>
      <c r="K10" s="8">
        <v>0</v>
      </c>
      <c r="AD10" s="33" t="s">
        <v>51</v>
      </c>
      <c r="AE10" s="9">
        <v>0.23129415764584538</v>
      </c>
      <c r="AF10" s="9">
        <v>0.46159919214760636</v>
      </c>
      <c r="AG10" s="9">
        <v>0.68098572712423122</v>
      </c>
      <c r="AH10" s="45">
        <v>-1.3868656101139248E-2</v>
      </c>
      <c r="AI10" s="55">
        <v>0.35629415294387179</v>
      </c>
      <c r="AJ10" s="56">
        <v>0.35629415294387179</v>
      </c>
      <c r="AK10" s="57">
        <v>0.71886084373956483</v>
      </c>
      <c r="AL10" s="57">
        <v>-1.3868656101139248E-2</v>
      </c>
      <c r="AM10" s="55">
        <v>-9.2717014836040459E-2</v>
      </c>
      <c r="AN10" s="56">
        <v>0.11266611161612608</v>
      </c>
      <c r="AO10" s="57">
        <v>0.36909719088263937</v>
      </c>
      <c r="AP10" s="57">
        <v>-0.13029375312913463</v>
      </c>
      <c r="AQ10" s="55">
        <v>0.43274308858814653</v>
      </c>
      <c r="AR10" s="56">
        <v>0.43274308858814653</v>
      </c>
      <c r="AS10" s="57">
        <v>0.43274308858814653</v>
      </c>
      <c r="AT10" s="57">
        <v>0.33054184174095352</v>
      </c>
    </row>
    <row r="11" spans="1:46">
      <c r="A11" s="67" t="s">
        <v>82</v>
      </c>
      <c r="B11">
        <v>2004</v>
      </c>
      <c r="C11" t="s">
        <v>50</v>
      </c>
      <c r="D11" s="8">
        <v>0</v>
      </c>
      <c r="E11" s="8">
        <v>0</v>
      </c>
      <c r="F11" s="8">
        <v>0</v>
      </c>
      <c r="G11" s="8">
        <v>-3.1401114392888729</v>
      </c>
      <c r="H11" s="8">
        <v>-0.1294424055456273</v>
      </c>
      <c r="I11" s="8">
        <v>-0.11636912123016785</v>
      </c>
      <c r="J11" s="8">
        <v>0.96621748294300858</v>
      </c>
      <c r="K11" s="8">
        <v>0</v>
      </c>
      <c r="AD11" s="33" t="s">
        <v>30</v>
      </c>
      <c r="AE11" s="9">
        <v>0.79220255195613487</v>
      </c>
      <c r="AF11" s="9">
        <v>0.79081532564655421</v>
      </c>
      <c r="AG11" s="9">
        <v>0.67894046026677379</v>
      </c>
      <c r="AH11" s="45">
        <v>0.66111324726624199</v>
      </c>
      <c r="AI11" s="58">
        <v>0.75391953463283801</v>
      </c>
      <c r="AJ11" s="59">
        <v>0.75391953463283801</v>
      </c>
      <c r="AK11" s="60">
        <v>0.6790837691659577</v>
      </c>
      <c r="AL11" s="57">
        <v>0.66111324726624199</v>
      </c>
      <c r="AM11" s="55">
        <v>0.40511711874615713</v>
      </c>
      <c r="AN11" s="56">
        <v>0.54533577733402205</v>
      </c>
      <c r="AO11" s="57">
        <v>0.62976274261573184</v>
      </c>
      <c r="AP11" s="57">
        <v>0.57065414418219484</v>
      </c>
      <c r="AQ11" s="55">
        <v>0.52000572918534516</v>
      </c>
      <c r="AR11" s="56">
        <v>0.52000572918534516</v>
      </c>
      <c r="AS11" s="57">
        <v>0.52000572918534516</v>
      </c>
      <c r="AT11" s="57">
        <v>0.84070094236701953</v>
      </c>
    </row>
    <row r="12" spans="1:46">
      <c r="A12" s="67" t="s">
        <v>82</v>
      </c>
      <c r="B12">
        <v>2005</v>
      </c>
      <c r="C12" t="s">
        <v>50</v>
      </c>
      <c r="D12" s="8">
        <v>0</v>
      </c>
      <c r="E12" s="8">
        <v>0</v>
      </c>
      <c r="F12" s="8">
        <v>0</v>
      </c>
      <c r="G12" s="8">
        <v>1.0825866041731764</v>
      </c>
      <c r="H12" s="8">
        <v>4.4413585542050049E-2</v>
      </c>
      <c r="I12" s="8">
        <v>-3.0237423180587051</v>
      </c>
      <c r="J12" s="8">
        <v>0.27895276366215427</v>
      </c>
      <c r="K12" s="8">
        <v>0</v>
      </c>
      <c r="V12" s="90" t="s">
        <v>180</v>
      </c>
      <c r="AF12" s="9"/>
      <c r="AG12" s="9"/>
      <c r="AH12" s="9"/>
      <c r="AI12" s="8"/>
      <c r="AJ12" s="8"/>
      <c r="AK12" s="9"/>
      <c r="AL12" s="9"/>
      <c r="AM12" s="9"/>
      <c r="AN12" s="9"/>
    </row>
    <row r="13" spans="1:46">
      <c r="A13" s="83" t="s">
        <v>188</v>
      </c>
      <c r="B13">
        <v>2006</v>
      </c>
      <c r="C13" t="s">
        <v>50</v>
      </c>
      <c r="D13" s="48">
        <v>0</v>
      </c>
      <c r="E13" s="8">
        <v>0</v>
      </c>
      <c r="F13" s="8">
        <v>0</v>
      </c>
      <c r="G13" s="8">
        <v>0.18157285924033673</v>
      </c>
      <c r="H13" s="8">
        <v>1.0910458991723101E-2</v>
      </c>
      <c r="I13" s="8">
        <v>0.97673676005146604</v>
      </c>
      <c r="J13" s="8">
        <v>0.24418419001286651</v>
      </c>
      <c r="K13" s="8">
        <v>0</v>
      </c>
      <c r="L13" s="8"/>
      <c r="M13" s="82"/>
      <c r="N13" s="82"/>
      <c r="O13" s="82"/>
      <c r="P13" s="82"/>
      <c r="V13" s="90" t="s">
        <v>181</v>
      </c>
      <c r="AD13" s="33" t="s">
        <v>126</v>
      </c>
    </row>
    <row r="14" spans="1:46" ht="15" thickBot="1">
      <c r="A14" s="83" t="s">
        <v>77</v>
      </c>
      <c r="B14">
        <v>2008</v>
      </c>
      <c r="C14" t="s">
        <v>50</v>
      </c>
      <c r="D14" s="48">
        <v>0</v>
      </c>
      <c r="E14" s="8">
        <v>0</v>
      </c>
      <c r="F14" s="8">
        <v>0</v>
      </c>
      <c r="G14" s="8">
        <v>0.56035730475182888</v>
      </c>
      <c r="H14" s="8">
        <v>3.1403578162460047E-2</v>
      </c>
      <c r="I14" s="8">
        <v>0.31510877611106025</v>
      </c>
      <c r="J14" s="8">
        <v>0.14646013647200817</v>
      </c>
      <c r="K14" s="8">
        <v>0</v>
      </c>
      <c r="L14" s="8"/>
      <c r="M14" s="82"/>
      <c r="N14" s="82"/>
      <c r="O14" s="82"/>
      <c r="P14" s="82"/>
      <c r="AD14" s="33" t="s">
        <v>61</v>
      </c>
      <c r="AE14" s="75">
        <v>0.56636978265368454</v>
      </c>
      <c r="AF14" s="75">
        <v>0.4099550491119186</v>
      </c>
      <c r="AG14" s="75">
        <v>0.4442756681175738</v>
      </c>
      <c r="AH14" s="75">
        <v>0.51836352568967281</v>
      </c>
      <c r="AI14" s="76">
        <v>0.42876543413210921</v>
      </c>
      <c r="AJ14" s="75">
        <v>0.38530531347974084</v>
      </c>
      <c r="AK14" s="75">
        <v>0.38530531347974084</v>
      </c>
      <c r="AL14" s="75">
        <v>0.51836352568967281</v>
      </c>
      <c r="AM14" s="76">
        <v>0.38121880898175647</v>
      </c>
      <c r="AN14" s="75">
        <v>0.37182621655730341</v>
      </c>
      <c r="AO14" s="75">
        <v>0.40894744192716675</v>
      </c>
      <c r="AP14" s="75">
        <v>0.3213736399857941</v>
      </c>
      <c r="AQ14" s="76">
        <v>0.32208161105650879</v>
      </c>
      <c r="AR14" s="75">
        <v>0.32208161105650879</v>
      </c>
      <c r="AS14" s="75">
        <v>0.32208161105650879</v>
      </c>
      <c r="AT14" s="75">
        <v>0.62891473078418181</v>
      </c>
    </row>
    <row r="15" spans="1:46" ht="15" thickBot="1">
      <c r="A15" s="83" t="s">
        <v>184</v>
      </c>
      <c r="B15">
        <v>2008</v>
      </c>
      <c r="C15" t="s">
        <v>50</v>
      </c>
      <c r="D15" s="48">
        <v>0</v>
      </c>
      <c r="E15" s="8">
        <v>0</v>
      </c>
      <c r="F15" s="8">
        <v>0</v>
      </c>
      <c r="G15" s="8">
        <v>-3.4510560077013039</v>
      </c>
      <c r="H15" s="8">
        <v>-0.24664961113912337</v>
      </c>
      <c r="I15" s="8">
        <v>-2.1102965431716747</v>
      </c>
      <c r="J15" s="8">
        <v>-0.31693150143991566</v>
      </c>
      <c r="K15" s="8">
        <v>0</v>
      </c>
      <c r="L15" s="8"/>
      <c r="M15" s="82"/>
      <c r="N15" s="82"/>
      <c r="O15" s="82"/>
      <c r="P15" s="82"/>
      <c r="AD15" s="33" t="s">
        <v>50</v>
      </c>
      <c r="AE15" s="75">
        <v>0.62497397349141659</v>
      </c>
      <c r="AF15" s="75">
        <v>0.47028833331371128</v>
      </c>
      <c r="AG15" s="75">
        <v>0.16261248226903799</v>
      </c>
      <c r="AH15" s="94">
        <v>0.73338550696888516</v>
      </c>
      <c r="AI15" s="75">
        <v>0.50931683245648396</v>
      </c>
      <c r="AJ15" s="75">
        <v>0.50931683245648396</v>
      </c>
      <c r="AK15" s="75">
        <v>0.2504192396765284</v>
      </c>
      <c r="AL15" s="75">
        <v>0.73338550696888516</v>
      </c>
      <c r="AM15" s="76">
        <v>0.64162958981382978</v>
      </c>
      <c r="AN15" s="75">
        <v>0.60280849441181072</v>
      </c>
      <c r="AO15" s="75">
        <v>0.34100140555737107</v>
      </c>
      <c r="AP15" s="75">
        <v>0.65555755186080267</v>
      </c>
      <c r="AQ15" s="76">
        <v>0.11488665048877994</v>
      </c>
      <c r="AR15" s="75">
        <v>0.11488665048877994</v>
      </c>
      <c r="AS15" s="75">
        <v>0.11488665048877994</v>
      </c>
      <c r="AT15" s="75">
        <v>0.66056932051923245</v>
      </c>
    </row>
    <row r="16" spans="1:46">
      <c r="A16" s="83" t="s">
        <v>188</v>
      </c>
      <c r="B16">
        <v>2007</v>
      </c>
      <c r="C16" t="s">
        <v>50</v>
      </c>
      <c r="D16" s="48">
        <v>0</v>
      </c>
      <c r="E16" s="8">
        <v>0</v>
      </c>
      <c r="F16" s="8">
        <v>0</v>
      </c>
      <c r="G16" s="8">
        <v>-0.73255257003859953</v>
      </c>
      <c r="H16" s="8">
        <v>-4.6762589928057527E-2</v>
      </c>
      <c r="I16" s="8">
        <v>-0.79516390081112931</v>
      </c>
      <c r="J16" s="8">
        <v>-0.39758195040556288</v>
      </c>
      <c r="K16" s="8">
        <v>0</v>
      </c>
      <c r="AD16" s="33" t="s">
        <v>51</v>
      </c>
      <c r="AE16" s="75">
        <v>0.13620833084760822</v>
      </c>
      <c r="AF16" s="75">
        <v>0.26343164834608951</v>
      </c>
      <c r="AG16" s="75">
        <v>0.68379517350207553</v>
      </c>
      <c r="AH16" s="75">
        <v>-6.3516293620739753E-2</v>
      </c>
      <c r="AI16" s="76">
        <v>0.19608407221531154</v>
      </c>
      <c r="AJ16" s="75">
        <v>0.19608407221531154</v>
      </c>
      <c r="AK16" s="75">
        <v>0.71884341427681309</v>
      </c>
      <c r="AL16" s="75">
        <v>-6.3516293620739753E-2</v>
      </c>
      <c r="AM16" s="76">
        <v>-0.12947671291656146</v>
      </c>
      <c r="AN16" s="75">
        <v>1.995709696989403E-2</v>
      </c>
      <c r="AO16" s="75">
        <v>0.38003713385217253</v>
      </c>
      <c r="AP16" s="75">
        <v>-0.1570711324264735</v>
      </c>
      <c r="AQ16" s="76">
        <v>0.44366936342884544</v>
      </c>
      <c r="AR16" s="75">
        <v>0.44366936342884544</v>
      </c>
      <c r="AS16" s="75">
        <v>0.44366936342884544</v>
      </c>
      <c r="AT16" s="75">
        <v>0.22713557183770108</v>
      </c>
    </row>
    <row r="17" spans="1:46" ht="16.8" customHeight="1">
      <c r="A17" s="83" t="s">
        <v>184</v>
      </c>
      <c r="B17">
        <v>2006</v>
      </c>
      <c r="C17" t="s">
        <v>50</v>
      </c>
      <c r="D17" s="48">
        <v>0</v>
      </c>
      <c r="E17" s="8">
        <v>0</v>
      </c>
      <c r="F17" s="8">
        <v>0</v>
      </c>
      <c r="G17" s="8">
        <v>0.36855909354240346</v>
      </c>
      <c r="H17" s="8">
        <v>2.5665149336002908E-2</v>
      </c>
      <c r="I17" s="8">
        <v>1.5159286889288897</v>
      </c>
      <c r="J17" s="8">
        <v>-1.7417374496292712</v>
      </c>
      <c r="K17" s="8">
        <v>0</v>
      </c>
      <c r="AD17" s="33" t="s">
        <v>30</v>
      </c>
      <c r="AE17" s="77">
        <v>0.73917243621558215</v>
      </c>
      <c r="AF17" s="77">
        <v>0.73171666824022608</v>
      </c>
      <c r="AG17" s="77">
        <v>0.65892324022248872</v>
      </c>
      <c r="AH17" s="77">
        <v>0.61286116073315378</v>
      </c>
      <c r="AI17" s="78">
        <v>0.66387779709798433</v>
      </c>
      <c r="AJ17" s="77">
        <v>0.66387779709798433</v>
      </c>
      <c r="AK17" s="77">
        <v>0.63424228721872322</v>
      </c>
      <c r="AL17" s="77">
        <v>0.61286116073315378</v>
      </c>
      <c r="AM17" s="78">
        <v>0.42156677308038176</v>
      </c>
      <c r="AN17" s="77">
        <v>0.55123827187538632</v>
      </c>
      <c r="AO17" s="77">
        <v>0.65347167213617574</v>
      </c>
      <c r="AP17" s="77">
        <v>0.50622705502190446</v>
      </c>
      <c r="AQ17" s="78">
        <v>0.54436520441958758</v>
      </c>
      <c r="AR17" s="77">
        <v>0.54436520441958758</v>
      </c>
      <c r="AS17" s="77">
        <v>0.54436520441958758</v>
      </c>
      <c r="AT17" s="77">
        <v>0.81724538676253622</v>
      </c>
    </row>
    <row r="18" spans="1:46">
      <c r="A18" s="67" t="s">
        <v>184</v>
      </c>
      <c r="B18">
        <v>2003</v>
      </c>
      <c r="C18" t="s">
        <v>50</v>
      </c>
      <c r="D18" s="8">
        <v>0</v>
      </c>
      <c r="E18" s="8">
        <v>0</v>
      </c>
      <c r="F18" s="8">
        <v>0</v>
      </c>
      <c r="G18" s="8">
        <v>-4.8372795841331424</v>
      </c>
      <c r="H18" s="8">
        <v>-0.43447124706579127</v>
      </c>
      <c r="I18" s="8">
        <v>-4.5288849784694811</v>
      </c>
      <c r="J18" s="8">
        <v>-3.2265778860927146</v>
      </c>
      <c r="K18" s="8">
        <v>0</v>
      </c>
      <c r="AD18" s="33" t="s">
        <v>127</v>
      </c>
    </row>
    <row r="19" spans="1:46" ht="15" thickBot="1">
      <c r="A19" s="83" t="s">
        <v>184</v>
      </c>
      <c r="B19">
        <v>2007</v>
      </c>
      <c r="C19" t="s">
        <v>50</v>
      </c>
      <c r="D19" s="48">
        <v>0</v>
      </c>
      <c r="E19" s="8">
        <v>0</v>
      </c>
      <c r="F19" s="8">
        <v>0</v>
      </c>
      <c r="G19" s="8">
        <v>-3.2576661385581609</v>
      </c>
      <c r="H19" s="8">
        <v>-0.25362608621312094</v>
      </c>
      <c r="I19" s="8">
        <v>-1.1473695953864862</v>
      </c>
      <c r="J19" s="8">
        <v>-4.5984256030877901</v>
      </c>
      <c r="K19" s="8">
        <v>0</v>
      </c>
      <c r="AD19" s="33" t="s">
        <v>61</v>
      </c>
      <c r="AE19" s="75">
        <v>0.534826705159967</v>
      </c>
      <c r="AF19" s="75">
        <v>0.39329635809368729</v>
      </c>
      <c r="AG19" s="75">
        <v>0.43645393526121062</v>
      </c>
      <c r="AH19" s="75">
        <v>0.48807042147208624</v>
      </c>
      <c r="AI19" s="76">
        <v>0.37599804628563549</v>
      </c>
      <c r="AJ19" s="75">
        <v>0.33533635507612597</v>
      </c>
      <c r="AK19" s="75">
        <v>0.33533635507612597</v>
      </c>
      <c r="AL19" s="75">
        <v>0.48807042147208624</v>
      </c>
      <c r="AM19" s="76">
        <v>0.36705459522846862</v>
      </c>
      <c r="AN19" s="75">
        <v>0.35660461937473759</v>
      </c>
      <c r="AO19" s="75">
        <v>0.39781310001186715</v>
      </c>
      <c r="AP19" s="75">
        <v>0.307230798928883</v>
      </c>
      <c r="AQ19" s="76">
        <v>0.33859240041501953</v>
      </c>
      <c r="AR19" s="75">
        <v>0.33859240041501953</v>
      </c>
      <c r="AS19" s="75">
        <v>0.33859240041501953</v>
      </c>
      <c r="AT19" s="75">
        <v>0.61172475855415187</v>
      </c>
    </row>
    <row r="20" spans="1:46" ht="15" thickBot="1">
      <c r="A20" s="67" t="s">
        <v>82</v>
      </c>
      <c r="B20">
        <v>2003</v>
      </c>
      <c r="C20" t="s">
        <v>50</v>
      </c>
      <c r="D20" s="8">
        <v>0</v>
      </c>
      <c r="E20" s="8">
        <v>0</v>
      </c>
      <c r="F20" s="8">
        <v>0</v>
      </c>
      <c r="G20" s="8">
        <v>-2.5258202548609674</v>
      </c>
      <c r="H20" s="8">
        <v>-0.11560187071794008</v>
      </c>
      <c r="I20" s="8">
        <v>-2.4094511336307995</v>
      </c>
      <c r="J20" s="8">
        <v>-5.5495625729196725</v>
      </c>
      <c r="K20" s="8">
        <v>0</v>
      </c>
      <c r="AD20" s="33" t="s">
        <v>50</v>
      </c>
      <c r="AE20" s="94">
        <v>0.55850928983129811</v>
      </c>
      <c r="AF20" s="75">
        <v>0.41580054942379496</v>
      </c>
      <c r="AG20" s="75">
        <v>0.15881885885610633</v>
      </c>
      <c r="AH20" s="94">
        <v>0.63625271381169102</v>
      </c>
      <c r="AI20" s="75">
        <v>0.39262302438996505</v>
      </c>
      <c r="AJ20" s="75">
        <v>0.39262302438996505</v>
      </c>
      <c r="AK20" s="75">
        <v>0.20242151067107927</v>
      </c>
      <c r="AL20" s="75">
        <v>0.63625271381169102</v>
      </c>
      <c r="AM20" s="76">
        <v>0.57417070311335128</v>
      </c>
      <c r="AN20" s="75">
        <v>0.53228921252380568</v>
      </c>
      <c r="AO20" s="75">
        <v>0.31541169148724429</v>
      </c>
      <c r="AP20" s="75">
        <v>0.50516953834260137</v>
      </c>
      <c r="AQ20" s="76">
        <v>0.14965323939925709</v>
      </c>
      <c r="AR20" s="75">
        <v>0.14965323939925709</v>
      </c>
      <c r="AS20" s="75">
        <v>0.14965323939925709</v>
      </c>
      <c r="AT20" s="75">
        <v>0.63117498567493602</v>
      </c>
    </row>
    <row r="21" spans="1:46">
      <c r="A21" s="83" t="s">
        <v>91</v>
      </c>
      <c r="B21">
        <v>2006</v>
      </c>
      <c r="C21" t="s">
        <v>50</v>
      </c>
      <c r="D21" s="48">
        <v>0</v>
      </c>
      <c r="E21" s="8">
        <v>0</v>
      </c>
      <c r="F21" s="8">
        <v>0</v>
      </c>
      <c r="G21" s="8">
        <v>-3.4674704074883831</v>
      </c>
      <c r="H21" s="8">
        <v>-0.27672506256703616</v>
      </c>
      <c r="I21" s="8">
        <v>-1.7307663882376705</v>
      </c>
      <c r="J21" s="8">
        <v>-7.6898716967712204</v>
      </c>
      <c r="K21" s="8">
        <v>0</v>
      </c>
      <c r="AD21" s="33" t="s">
        <v>51</v>
      </c>
      <c r="AE21" s="75">
        <v>0.18180719072602589</v>
      </c>
      <c r="AF21" s="75">
        <v>0.28687487187042882</v>
      </c>
      <c r="AG21" s="75">
        <v>0.68054339086866844</v>
      </c>
      <c r="AH21" s="75">
        <v>2.8490981656294809E-2</v>
      </c>
      <c r="AI21" s="76">
        <v>0.22148053629920772</v>
      </c>
      <c r="AJ21" s="75">
        <v>0.22148053629920772</v>
      </c>
      <c r="AK21" s="75">
        <v>0.68719169850782891</v>
      </c>
      <c r="AL21" s="75">
        <v>2.8490981656294809E-2</v>
      </c>
      <c r="AM21" s="76">
        <v>-4.0067074939608573E-2</v>
      </c>
      <c r="AN21" s="75">
        <v>7.9797705675790184E-2</v>
      </c>
      <c r="AO21" s="75">
        <v>0.38816856509730197</v>
      </c>
      <c r="AP21" s="75">
        <v>-4.0020784496099429E-2</v>
      </c>
      <c r="AQ21" s="76">
        <v>0.45594916871087898</v>
      </c>
      <c r="AR21" s="75">
        <v>0.45594916871087898</v>
      </c>
      <c r="AS21" s="75">
        <v>0.45594916871087898</v>
      </c>
      <c r="AT21" s="75">
        <v>0.25767707207901624</v>
      </c>
    </row>
    <row r="22" spans="1:46">
      <c r="A22" s="67" t="s">
        <v>84</v>
      </c>
      <c r="B22">
        <v>2003</v>
      </c>
      <c r="C22" t="s">
        <v>50</v>
      </c>
      <c r="D22" s="8">
        <v>0</v>
      </c>
      <c r="E22" s="8">
        <v>0</v>
      </c>
      <c r="F22" s="8">
        <v>0</v>
      </c>
      <c r="G22" s="8">
        <v>0.41067180384412261</v>
      </c>
      <c r="H22" s="8">
        <v>3.3771000988281827E-2</v>
      </c>
      <c r="I22" s="8">
        <v>1.3793216020416725</v>
      </c>
      <c r="J22" s="8">
        <v>-7.2107925424145236E-3</v>
      </c>
      <c r="K22" s="8">
        <v>0.25700024390135279</v>
      </c>
      <c r="AD22" s="84" t="s">
        <v>30</v>
      </c>
      <c r="AE22" s="77">
        <v>0.66993466318845962</v>
      </c>
      <c r="AF22" s="77">
        <v>0.64388789973350868</v>
      </c>
      <c r="AG22" s="77">
        <v>0.63027606069303577</v>
      </c>
      <c r="AH22" s="77">
        <v>0.55316040898452601</v>
      </c>
      <c r="AI22" s="78">
        <v>0.52821253691508052</v>
      </c>
      <c r="AJ22" s="77">
        <v>0.52821253691508052</v>
      </c>
      <c r="AK22" s="77">
        <v>0.56181642322930747</v>
      </c>
      <c r="AL22" s="77">
        <v>0.55316040898452601</v>
      </c>
      <c r="AM22" s="78">
        <v>0.39885626225763665</v>
      </c>
      <c r="AN22" s="77">
        <v>0.50425152300634457</v>
      </c>
      <c r="AO22" s="77">
        <v>0.6194846578274783</v>
      </c>
      <c r="AP22" s="77">
        <v>0.41070699927701854</v>
      </c>
      <c r="AQ22" s="78">
        <v>0.54133911012067926</v>
      </c>
      <c r="AR22" s="77">
        <v>0.54133911012067926</v>
      </c>
      <c r="AS22" s="77">
        <v>0.54133911012067926</v>
      </c>
      <c r="AT22" s="77">
        <v>0.74516259693008002</v>
      </c>
    </row>
    <row r="23" spans="1:46">
      <c r="A23" s="83" t="s">
        <v>79</v>
      </c>
      <c r="B23">
        <v>2008</v>
      </c>
      <c r="C23" t="s">
        <v>50</v>
      </c>
      <c r="D23" s="48">
        <v>0</v>
      </c>
      <c r="E23" s="8">
        <v>0</v>
      </c>
      <c r="F23" s="8">
        <v>0</v>
      </c>
      <c r="G23" s="8">
        <v>-2.7899456798561975</v>
      </c>
      <c r="H23" s="8">
        <v>-0.19018817204301072</v>
      </c>
      <c r="I23" s="8">
        <v>-1.9815515252688893</v>
      </c>
      <c r="J23" s="8">
        <v>0.161021599897472</v>
      </c>
      <c r="K23" s="8">
        <v>0.89219110963599269</v>
      </c>
    </row>
    <row r="24" spans="1:46">
      <c r="A24" s="67" t="s">
        <v>84</v>
      </c>
      <c r="B24">
        <v>2004</v>
      </c>
      <c r="C24" t="s">
        <v>50</v>
      </c>
      <c r="D24" s="8">
        <v>0.25700024390135279</v>
      </c>
      <c r="E24" s="8">
        <v>2.3837891800788911E-2</v>
      </c>
      <c r="F24" s="8">
        <v>4.5001330372845733E-2</v>
      </c>
      <c r="G24" s="8">
        <v>-1.3865323945840871</v>
      </c>
      <c r="H24" s="8">
        <v>-0.12860691763806628</v>
      </c>
      <c r="I24" s="8">
        <v>-0.96864979819754993</v>
      </c>
      <c r="J24" s="8">
        <v>-1.1803952934906459</v>
      </c>
      <c r="K24" s="8">
        <v>1.3502336973165874</v>
      </c>
      <c r="AD24" s="33" t="s">
        <v>131</v>
      </c>
      <c r="AE24" s="30"/>
      <c r="AF24" s="51"/>
      <c r="AG24" s="51"/>
      <c r="AH24" s="51"/>
      <c r="AI24" s="6"/>
    </row>
    <row r="25" spans="1:46" ht="15" thickBot="1">
      <c r="A25" s="83" t="s">
        <v>186</v>
      </c>
      <c r="B25">
        <v>2007</v>
      </c>
      <c r="C25" t="s">
        <v>50</v>
      </c>
      <c r="D25" s="48">
        <v>0</v>
      </c>
      <c r="E25" s="8">
        <v>0</v>
      </c>
      <c r="F25" s="8">
        <v>0</v>
      </c>
      <c r="G25" s="8">
        <v>0.47056502438619852</v>
      </c>
      <c r="H25" s="8">
        <v>3.6084737179305909E-2</v>
      </c>
      <c r="I25" s="8">
        <v>-0.49308598507462698</v>
      </c>
      <c r="J25" s="8">
        <v>0.97204712572342089</v>
      </c>
      <c r="K25" s="8">
        <v>1.4715512357351501</v>
      </c>
      <c r="AD25" s="33" t="s">
        <v>61</v>
      </c>
      <c r="AE25" s="75">
        <v>0.53615458152997608</v>
      </c>
      <c r="AF25" s="75">
        <v>0.3876696419025753</v>
      </c>
      <c r="AG25" s="75">
        <v>0.41737312449188574</v>
      </c>
      <c r="AH25" s="75">
        <v>0.4903781629475007</v>
      </c>
      <c r="AI25" s="76">
        <v>0.3734279964445652</v>
      </c>
      <c r="AJ25" s="75">
        <v>0.32750965747110083</v>
      </c>
      <c r="AK25" s="75">
        <v>0.32750965747110083</v>
      </c>
      <c r="AL25" s="75">
        <v>0.4903781629475007</v>
      </c>
      <c r="AM25" s="76">
        <v>0.34692047101435541</v>
      </c>
      <c r="AN25" s="75">
        <v>0.3322027918962755</v>
      </c>
      <c r="AO25" s="75">
        <v>0.36551303240826005</v>
      </c>
      <c r="AP25" s="75">
        <v>0.29286820844736017</v>
      </c>
      <c r="AQ25" s="76">
        <v>0.3364817514467191</v>
      </c>
      <c r="AR25" s="75">
        <v>0.3364817514467191</v>
      </c>
      <c r="AS25" s="75">
        <v>0.3364817514467191</v>
      </c>
      <c r="AT25" s="75">
        <v>0.59929705341886685</v>
      </c>
    </row>
    <row r="26" spans="1:46" ht="15" thickBot="1">
      <c r="A26" s="68" t="s">
        <v>186</v>
      </c>
      <c r="B26">
        <v>2008</v>
      </c>
      <c r="C26" t="s">
        <v>50</v>
      </c>
      <c r="D26" s="48">
        <v>0.49051707857838339</v>
      </c>
      <c r="E26" s="8">
        <v>3.6600541688016984E-2</v>
      </c>
      <c r="F26" s="8">
        <v>9.2259433527078147E-2</v>
      </c>
      <c r="G26" s="8">
        <v>1.4651331107980479</v>
      </c>
      <c r="H26" s="8">
        <v>0.10825860082989626</v>
      </c>
      <c r="I26" s="8">
        <v>0.96365100946082549</v>
      </c>
      <c r="J26" s="8">
        <v>2.1186148479275424</v>
      </c>
      <c r="K26" s="8">
        <v>1.4715512357351501</v>
      </c>
      <c r="AD26" s="33" t="s">
        <v>50</v>
      </c>
      <c r="AE26" s="94">
        <v>0.54783039805684219</v>
      </c>
      <c r="AF26" s="75">
        <v>0.40433633088546705</v>
      </c>
      <c r="AG26" s="75">
        <v>0.1594138019631543</v>
      </c>
      <c r="AH26" s="94">
        <v>0.6171398451616239</v>
      </c>
      <c r="AI26" s="75">
        <v>0.36806793822397338</v>
      </c>
      <c r="AJ26" s="75">
        <v>0.36806793822397338</v>
      </c>
      <c r="AK26" s="75">
        <v>0.19065218187836547</v>
      </c>
      <c r="AL26" s="75">
        <v>0.6171398451616239</v>
      </c>
      <c r="AM26" s="76">
        <v>0.52153654198381916</v>
      </c>
      <c r="AN26" s="75">
        <v>0.47230037665984237</v>
      </c>
      <c r="AO26" s="75">
        <v>0.28843891024431162</v>
      </c>
      <c r="AP26" s="75">
        <v>0.48457601817923118</v>
      </c>
      <c r="AQ26" s="76">
        <v>0.17300312985788777</v>
      </c>
      <c r="AR26" s="75">
        <v>0.17300312985788777</v>
      </c>
      <c r="AS26" s="75">
        <v>0.17300312985788777</v>
      </c>
      <c r="AT26" s="75">
        <v>0.62272348209382922</v>
      </c>
    </row>
    <row r="27" spans="1:46">
      <c r="A27" s="62" t="s">
        <v>89</v>
      </c>
      <c r="B27">
        <v>2009</v>
      </c>
      <c r="C27" t="s">
        <v>50</v>
      </c>
      <c r="D27" s="8">
        <v>2.4622134697424283</v>
      </c>
      <c r="E27" s="8">
        <v>0.15047376608683355</v>
      </c>
      <c r="F27" s="8">
        <v>0.38931577021587999</v>
      </c>
      <c r="G27" s="8">
        <v>2.0236895482046542</v>
      </c>
      <c r="H27" s="8">
        <v>0.12367416207042845</v>
      </c>
      <c r="I27" s="8">
        <v>-0.28463557967886999</v>
      </c>
      <c r="J27" s="8">
        <v>2.1798920004674489</v>
      </c>
      <c r="K27" s="8">
        <v>2.4622134697424283</v>
      </c>
      <c r="AD27" s="33" t="s">
        <v>51</v>
      </c>
      <c r="AE27" s="75">
        <v>0.22368269046401515</v>
      </c>
      <c r="AF27" s="75">
        <v>0.30798087169551697</v>
      </c>
      <c r="AG27" s="75">
        <v>0.64846362614233244</v>
      </c>
      <c r="AH27" s="75">
        <v>8.7481451705816907E-2</v>
      </c>
      <c r="AI27" s="76">
        <v>0.24270182996828216</v>
      </c>
      <c r="AJ27" s="75">
        <v>0.24270182996828216</v>
      </c>
      <c r="AK27" s="75">
        <v>0.6553935488030832</v>
      </c>
      <c r="AL27" s="75">
        <v>8.7481451705816907E-2</v>
      </c>
      <c r="AM27" s="76">
        <v>-6.7776491273055864E-3</v>
      </c>
      <c r="AN27" s="75">
        <v>9.8462853892808067E-2</v>
      </c>
      <c r="AO27" s="75">
        <v>0.37850793192503818</v>
      </c>
      <c r="AP27" s="75">
        <v>2.0499540472707439E-2</v>
      </c>
      <c r="AQ27" s="76">
        <v>0.43680197071914328</v>
      </c>
      <c r="AR27" s="75">
        <v>0.43680197071914328</v>
      </c>
      <c r="AS27" s="75">
        <v>0.43680197071914328</v>
      </c>
      <c r="AT27" s="75">
        <v>0.27430212940020243</v>
      </c>
    </row>
    <row r="28" spans="1:46">
      <c r="A28" s="62" t="s">
        <v>86</v>
      </c>
      <c r="B28">
        <v>2009</v>
      </c>
      <c r="C28" t="s">
        <v>50</v>
      </c>
      <c r="D28" s="8">
        <v>0</v>
      </c>
      <c r="E28" s="8">
        <v>0</v>
      </c>
      <c r="F28" s="8">
        <v>0</v>
      </c>
      <c r="G28" s="8">
        <v>0.43766412404651689</v>
      </c>
      <c r="H28" s="8">
        <v>5.0297324083250682E-2</v>
      </c>
      <c r="I28" s="8">
        <v>0.28458947967556725</v>
      </c>
      <c r="J28" s="8">
        <v>0.45491197129958216</v>
      </c>
      <c r="K28" s="8">
        <v>2.4642861762816231</v>
      </c>
      <c r="AD28" s="84" t="s">
        <v>30</v>
      </c>
      <c r="AE28" s="77">
        <v>0.66351230523669846</v>
      </c>
      <c r="AF28" s="77">
        <v>0.61479869315022551</v>
      </c>
      <c r="AG28" s="77">
        <v>0.59139185810932615</v>
      </c>
      <c r="AH28" s="77">
        <v>0.55476528929820357</v>
      </c>
      <c r="AI28" s="78">
        <v>0.50881880131767987</v>
      </c>
      <c r="AJ28" s="77">
        <v>0.50881880131767987</v>
      </c>
      <c r="AK28" s="77">
        <v>0.53186091888765841</v>
      </c>
      <c r="AL28" s="77">
        <v>0.55476528929820357</v>
      </c>
      <c r="AM28" s="78">
        <v>0.37360615764683675</v>
      </c>
      <c r="AN28" s="77">
        <v>0.45598977340928631</v>
      </c>
      <c r="AO28" s="77">
        <v>0.55155075686671351</v>
      </c>
      <c r="AP28" s="77">
        <v>0.41957332359830884</v>
      </c>
      <c r="AQ28" s="78">
        <v>0.52169254409930643</v>
      </c>
      <c r="AR28" s="77">
        <v>0.52169254409930643</v>
      </c>
      <c r="AS28" s="77">
        <v>0.52169254409930643</v>
      </c>
      <c r="AT28" s="77">
        <v>0.72262094465828197</v>
      </c>
    </row>
    <row r="29" spans="1:46" s="2" customFormat="1">
      <c r="A29" s="62" t="s">
        <v>186</v>
      </c>
      <c r="B29">
        <v>2009</v>
      </c>
      <c r="C29" t="s">
        <v>50</v>
      </c>
      <c r="D29" s="8">
        <v>0.97440624555427147</v>
      </c>
      <c r="E29" s="8">
        <v>7.8045734800593153E-2</v>
      </c>
      <c r="F29" s="8">
        <v>0.20189783969311528</v>
      </c>
      <c r="G29" s="8">
        <v>1.1549638384667169</v>
      </c>
      <c r="H29" s="8">
        <v>9.1882633019111426E-2</v>
      </c>
      <c r="I29" s="8">
        <v>0.50148210133722237</v>
      </c>
      <c r="J29" s="8">
        <v>2.7046574662167409</v>
      </c>
      <c r="K29" s="8">
        <v>2.7094827267004855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2" t="s">
        <v>79</v>
      </c>
      <c r="B30">
        <v>2009</v>
      </c>
      <c r="C30" t="s">
        <v>50</v>
      </c>
      <c r="D30" s="8">
        <v>0.89219110963599269</v>
      </c>
      <c r="E30" s="8">
        <v>5.3582001184132623E-2</v>
      </c>
      <c r="F30" s="8">
        <v>8.087578194816801E-2</v>
      </c>
      <c r="G30" s="8">
        <v>2.1425731251663613</v>
      </c>
      <c r="H30" s="8">
        <v>0.1286757450167752</v>
      </c>
      <c r="I30" s="8">
        <v>-0.80839415458730812</v>
      </c>
      <c r="J30" s="8">
        <v>3.2960135652482538</v>
      </c>
      <c r="K30" s="8">
        <v>3.1924996795998779</v>
      </c>
      <c r="AG30" s="33" t="s">
        <v>132</v>
      </c>
    </row>
    <row r="31" spans="1:46" ht="16.8" customHeight="1" thickBot="1">
      <c r="A31" s="62" t="s">
        <v>75</v>
      </c>
      <c r="B31">
        <v>2003</v>
      </c>
      <c r="C31" t="s">
        <v>50</v>
      </c>
      <c r="D31" s="8">
        <v>0.5040986757941337</v>
      </c>
      <c r="E31" s="8">
        <v>2.7740871894063386E-2</v>
      </c>
      <c r="F31" s="8">
        <v>0.14422798440497556</v>
      </c>
      <c r="G31" s="8">
        <v>-5.7480482809830171</v>
      </c>
      <c r="H31" s="8">
        <v>-0.30689196668867114</v>
      </c>
      <c r="I31" s="8">
        <v>-0.94968420233070105</v>
      </c>
      <c r="J31" s="8">
        <v>-3.2263965563641257</v>
      </c>
      <c r="K31" s="8">
        <v>3.4347678581451642</v>
      </c>
      <c r="AD31" t="s">
        <v>61</v>
      </c>
      <c r="AE31" s="75">
        <v>0.50717700915122921</v>
      </c>
      <c r="AF31" s="75">
        <v>0.37216790679276351</v>
      </c>
      <c r="AG31" s="75">
        <v>0.41884134260190858</v>
      </c>
      <c r="AH31" s="75">
        <v>0.46859316638066095</v>
      </c>
      <c r="AI31" s="76">
        <v>0.35146899712279644</v>
      </c>
      <c r="AJ31" s="75">
        <v>0.30845370334823125</v>
      </c>
      <c r="AK31" s="75">
        <v>0.30845370334823125</v>
      </c>
      <c r="AL31" s="75">
        <v>0.46859316638066095</v>
      </c>
      <c r="AM31" s="76">
        <v>0.3228941279417672</v>
      </c>
      <c r="AN31" s="75">
        <v>0.31207353695145479</v>
      </c>
      <c r="AO31" s="75">
        <v>0.3614463322514761</v>
      </c>
      <c r="AP31" s="75">
        <v>0.28385866289067213</v>
      </c>
      <c r="AQ31" s="76">
        <v>0.34190620645584635</v>
      </c>
      <c r="AR31" s="75">
        <v>0.34190620645584635</v>
      </c>
      <c r="AS31" s="75">
        <v>0.34190620645584635</v>
      </c>
      <c r="AT31" s="75">
        <v>0.57451370569671545</v>
      </c>
    </row>
    <row r="32" spans="1:46" ht="15" thickBot="1">
      <c r="A32" s="62" t="s">
        <v>84</v>
      </c>
      <c r="B32">
        <v>2005</v>
      </c>
      <c r="C32" t="s">
        <v>50</v>
      </c>
      <c r="D32" s="8">
        <v>1.0932334534152346</v>
      </c>
      <c r="E32" s="8">
        <v>9.3042611779762877E-2</v>
      </c>
      <c r="F32" s="8">
        <v>0.16457845815485417</v>
      </c>
      <c r="G32" s="8">
        <v>-0.21174549529309594</v>
      </c>
      <c r="H32" s="8">
        <v>-1.8021177318643684E-2</v>
      </c>
      <c r="I32" s="8">
        <v>-0.41788259638653713</v>
      </c>
      <c r="J32" s="8">
        <v>2.2947731694171107</v>
      </c>
      <c r="K32" s="8">
        <v>4.028432977034762</v>
      </c>
      <c r="AD32" s="2" t="s">
        <v>50</v>
      </c>
      <c r="AE32" s="94">
        <v>0.53811250307614111</v>
      </c>
      <c r="AF32" s="75">
        <v>0.40603771016195839</v>
      </c>
      <c r="AG32" s="75">
        <v>0.17588523497041123</v>
      </c>
      <c r="AH32" s="94">
        <v>0.60090437163569643</v>
      </c>
      <c r="AI32" s="75">
        <v>0.36302917018020703</v>
      </c>
      <c r="AJ32" s="75">
        <v>0.36302917018020703</v>
      </c>
      <c r="AK32" s="75">
        <v>0.20088803737749217</v>
      </c>
      <c r="AL32" s="75">
        <v>0.60090437163569643</v>
      </c>
      <c r="AM32" s="76">
        <v>0.49565122731300515</v>
      </c>
      <c r="AN32" s="75">
        <v>0.45059858831650434</v>
      </c>
      <c r="AO32" s="75">
        <v>0.28933721451178224</v>
      </c>
      <c r="AP32" s="75">
        <v>0.47026016869543824</v>
      </c>
      <c r="AQ32" s="76">
        <v>0.19256518138028417</v>
      </c>
      <c r="AR32" s="75">
        <v>0.19256518138028417</v>
      </c>
      <c r="AS32" s="75">
        <v>0.19256518138028417</v>
      </c>
      <c r="AT32" s="75">
        <v>0.6158469495152511</v>
      </c>
    </row>
    <row r="33" spans="1:46">
      <c r="A33" s="62" t="s">
        <v>91</v>
      </c>
      <c r="B33">
        <v>2010</v>
      </c>
      <c r="C33" t="s">
        <v>50</v>
      </c>
      <c r="D33" s="8">
        <v>4.5500940102068226</v>
      </c>
      <c r="E33" s="8">
        <v>0.22454931071049841</v>
      </c>
      <c r="F33" s="8">
        <v>0.58173076923076927</v>
      </c>
      <c r="G33" s="8">
        <v>11.388665055063123</v>
      </c>
      <c r="H33" s="8">
        <v>0.56203605514316024</v>
      </c>
      <c r="I33" s="8">
        <v>7.2199838839645469</v>
      </c>
      <c r="J33" s="8">
        <v>20.263228579102876</v>
      </c>
      <c r="K33" s="8">
        <v>4.5500940102068226</v>
      </c>
      <c r="AD33" t="s">
        <v>51</v>
      </c>
      <c r="AE33" s="75">
        <v>0.17035836351604208</v>
      </c>
      <c r="AF33" s="75">
        <v>0.25117149079219309</v>
      </c>
      <c r="AG33" s="75">
        <v>0.63926618064825969</v>
      </c>
      <c r="AH33" s="75">
        <v>5.1207967356814592E-2</v>
      </c>
      <c r="AI33" s="76">
        <v>0.18479171413391154</v>
      </c>
      <c r="AJ33" s="75">
        <v>0.18479171413391154</v>
      </c>
      <c r="AK33" s="75">
        <v>0.64315842876172469</v>
      </c>
      <c r="AL33" s="75">
        <v>5.1207967356814592E-2</v>
      </c>
      <c r="AM33" s="76">
        <v>-3.3323297138850488E-2</v>
      </c>
      <c r="AN33" s="75">
        <v>6.5002024983558226E-2</v>
      </c>
      <c r="AO33" s="75">
        <v>0.37477728309045549</v>
      </c>
      <c r="AP33" s="75">
        <v>-1.6605077657775053E-2</v>
      </c>
      <c r="AQ33" s="76">
        <v>0.4314801171938572</v>
      </c>
      <c r="AR33" s="75">
        <v>0.4314801171938572</v>
      </c>
      <c r="AS33" s="75">
        <v>0.4314801171938572</v>
      </c>
      <c r="AT33" s="75">
        <v>0.22424594700141273</v>
      </c>
    </row>
    <row r="34" spans="1:46">
      <c r="A34" s="62" t="s">
        <v>84</v>
      </c>
      <c r="B34">
        <v>2009</v>
      </c>
      <c r="C34" t="s">
        <v>50</v>
      </c>
      <c r="D34" s="8">
        <v>5.1066027056545558</v>
      </c>
      <c r="E34" s="8">
        <v>0.50420331091567516</v>
      </c>
      <c r="F34" s="8">
        <v>0.98756206302563587</v>
      </c>
      <c r="G34" s="8">
        <v>-0.2195374152796461</v>
      </c>
      <c r="H34" s="8">
        <v>-2.1676151060527594E-2</v>
      </c>
      <c r="I34" s="8">
        <v>0.18259854230300121</v>
      </c>
      <c r="J34" s="8">
        <v>0.98390357149146546</v>
      </c>
      <c r="K34" s="8">
        <v>5.1066027056545558</v>
      </c>
      <c r="AD34" s="70" t="s">
        <v>30</v>
      </c>
      <c r="AE34" s="77">
        <v>0.61749413321755753</v>
      </c>
      <c r="AF34" s="77">
        <v>0.56464560439282641</v>
      </c>
      <c r="AG34" s="77">
        <v>0.58854455642304293</v>
      </c>
      <c r="AH34" s="77">
        <v>0.52471771563483416</v>
      </c>
      <c r="AI34" s="78">
        <v>0.46309157800720119</v>
      </c>
      <c r="AJ34" s="77">
        <v>0.46309157800720119</v>
      </c>
      <c r="AK34" s="77">
        <v>0.52873524654852033</v>
      </c>
      <c r="AL34" s="77">
        <v>0.52471771563483416</v>
      </c>
      <c r="AM34" s="78">
        <v>0.34225518354067958</v>
      </c>
      <c r="AN34" s="77">
        <v>0.40885470442717403</v>
      </c>
      <c r="AO34" s="77">
        <v>0.53901265376677288</v>
      </c>
      <c r="AP34" s="77">
        <v>0.39520040153836644</v>
      </c>
      <c r="AQ34" s="78">
        <v>0.52157940153567339</v>
      </c>
      <c r="AR34" s="77">
        <v>0.52157940153567339</v>
      </c>
      <c r="AS34" s="77">
        <v>0.52157940153567339</v>
      </c>
      <c r="AT34" s="77">
        <v>0.67817307191232512</v>
      </c>
    </row>
    <row r="35" spans="1:46">
      <c r="A35" s="62" t="s">
        <v>86</v>
      </c>
      <c r="B35">
        <v>2010</v>
      </c>
      <c r="C35" t="s">
        <v>50</v>
      </c>
      <c r="D35" s="8">
        <v>2.4642861762816231</v>
      </c>
      <c r="E35" s="8">
        <v>0.29277663934426229</v>
      </c>
      <c r="F35" s="8">
        <v>1.3122847301951779</v>
      </c>
      <c r="G35" s="8">
        <v>0.17032249162401492</v>
      </c>
      <c r="H35" s="8">
        <v>2.0235655737705003E-2</v>
      </c>
      <c r="I35" s="8">
        <v>0.15307464437094964</v>
      </c>
      <c r="J35" s="8">
        <v>8.4169494594955871</v>
      </c>
      <c r="K35" s="8">
        <v>5.1096747487204262</v>
      </c>
    </row>
    <row r="36" spans="1:46">
      <c r="A36" s="68" t="s">
        <v>91</v>
      </c>
      <c r="B36">
        <v>2007</v>
      </c>
      <c r="C36" t="s">
        <v>50</v>
      </c>
      <c r="D36" s="48">
        <v>0</v>
      </c>
      <c r="E36" s="8">
        <v>0</v>
      </c>
      <c r="F36" s="8">
        <v>0</v>
      </c>
      <c r="G36" s="8">
        <v>-5.9591053085335499</v>
      </c>
      <c r="H36" s="8">
        <v>-0.41785595751742433</v>
      </c>
      <c r="I36" s="8">
        <v>-1.7367040192507126</v>
      </c>
      <c r="J36" s="8">
        <v>-6.0020814030809593</v>
      </c>
      <c r="K36" s="8">
        <v>5.1571313456889607</v>
      </c>
      <c r="AK36" s="33" t="s">
        <v>133</v>
      </c>
      <c r="AL36" s="9"/>
      <c r="AM36" s="9"/>
      <c r="AN36" s="9"/>
    </row>
    <row r="37" spans="1:46" ht="15" thickBot="1">
      <c r="A37" s="68" t="s">
        <v>91</v>
      </c>
      <c r="B37">
        <v>2008</v>
      </c>
      <c r="C37" t="s">
        <v>50</v>
      </c>
      <c r="D37" s="48">
        <v>0.5855492882084341</v>
      </c>
      <c r="E37" s="8">
        <v>3.6601746138347886E-2</v>
      </c>
      <c r="F37" s="8">
        <v>3.7024456521739128E-2</v>
      </c>
      <c r="G37" s="8">
        <v>-4.2653773838302467</v>
      </c>
      <c r="H37" s="8">
        <v>-0.26662189388851593</v>
      </c>
      <c r="I37" s="8">
        <v>-4.2224012892828373</v>
      </c>
      <c r="J37" s="8">
        <v>2.9546065001343003</v>
      </c>
      <c r="K37" s="8">
        <v>5.1571313456889607</v>
      </c>
      <c r="AD37" t="s">
        <v>61</v>
      </c>
      <c r="AE37" s="75">
        <v>0.47526413853305188</v>
      </c>
      <c r="AF37" s="75">
        <v>0.35352912432628092</v>
      </c>
      <c r="AG37" s="75">
        <v>0.4037646459279563</v>
      </c>
      <c r="AH37" s="75">
        <v>0.43795917862628442</v>
      </c>
      <c r="AI37" s="76">
        <v>0.2707499414341995</v>
      </c>
      <c r="AJ37" s="75">
        <v>0.24482417694227812</v>
      </c>
      <c r="AK37" s="75">
        <v>0.24482417694227812</v>
      </c>
      <c r="AL37" s="75">
        <v>0.43795917862628442</v>
      </c>
      <c r="AM37" s="76">
        <v>0.29590873831263781</v>
      </c>
      <c r="AN37" s="75">
        <v>0.28488598191772196</v>
      </c>
      <c r="AO37" s="75">
        <v>0.34691110573191225</v>
      </c>
      <c r="AP37" s="75">
        <v>0.25905729858761256</v>
      </c>
      <c r="AQ37" s="76">
        <v>0.33367785654438387</v>
      </c>
      <c r="AR37" s="75">
        <v>0.33367785654438387</v>
      </c>
      <c r="AS37" s="75">
        <v>0.33367785654438387</v>
      </c>
      <c r="AT37" s="75">
        <v>0.53711111455535698</v>
      </c>
    </row>
    <row r="38" spans="1:46" ht="15" thickBot="1">
      <c r="A38" s="68" t="s">
        <v>84</v>
      </c>
      <c r="B38">
        <v>2006</v>
      </c>
      <c r="C38" t="s">
        <v>50</v>
      </c>
      <c r="D38" s="48">
        <v>2.9351995236195272</v>
      </c>
      <c r="E38" s="8">
        <v>0.24122884035390532</v>
      </c>
      <c r="F38" s="8">
        <v>0.43396943056441484</v>
      </c>
      <c r="G38" s="8">
        <v>2.7126557658036479</v>
      </c>
      <c r="H38" s="8">
        <v>0.22293912199100341</v>
      </c>
      <c r="I38" s="8">
        <v>0.20613710109344119</v>
      </c>
      <c r="J38" s="8">
        <v>2.0396347397255887</v>
      </c>
      <c r="K38" s="8">
        <v>5.822195127893643</v>
      </c>
      <c r="AD38" s="2" t="s">
        <v>50</v>
      </c>
      <c r="AE38" s="94">
        <v>0.49008318146090957</v>
      </c>
      <c r="AF38" s="75">
        <v>0.37070332040178616</v>
      </c>
      <c r="AG38" s="75">
        <v>0.16512738658721349</v>
      </c>
      <c r="AH38" s="94">
        <v>0.54189133266977119</v>
      </c>
      <c r="AI38" s="75">
        <v>0.29994476970414069</v>
      </c>
      <c r="AJ38" s="75">
        <v>0.29994476970414069</v>
      </c>
      <c r="AK38" s="75">
        <v>0.17197513344277107</v>
      </c>
      <c r="AL38" s="75">
        <v>0.54189133266977119</v>
      </c>
      <c r="AM38" s="76">
        <v>0.4431833015280236</v>
      </c>
      <c r="AN38" s="75">
        <v>0.40179002566055283</v>
      </c>
      <c r="AO38" s="75">
        <v>0.27672815311843513</v>
      </c>
      <c r="AP38" s="75">
        <v>0.38351723310400215</v>
      </c>
      <c r="AQ38" s="76">
        <v>0.18692994270637198</v>
      </c>
      <c r="AR38" s="75">
        <v>0.18692994270637198</v>
      </c>
      <c r="AS38" s="75">
        <v>0.18692994270637198</v>
      </c>
      <c r="AT38" s="75">
        <v>0.56368385826955247</v>
      </c>
    </row>
    <row r="39" spans="1:46">
      <c r="A39" s="68" t="s">
        <v>84</v>
      </c>
      <c r="B39">
        <v>2008</v>
      </c>
      <c r="C39" t="s">
        <v>50</v>
      </c>
      <c r="D39" s="48">
        <v>0.82575409661270527</v>
      </c>
      <c r="E39" s="8">
        <v>8.733479260757529E-2</v>
      </c>
      <c r="F39" s="8">
        <v>0.1466660462519194</v>
      </c>
      <c r="G39" s="8">
        <v>-0.49042248377505793</v>
      </c>
      <c r="H39" s="8">
        <v>-5.1868886980133484E-2</v>
      </c>
      <c r="I39" s="8">
        <v>-0.67302102607805914</v>
      </c>
      <c r="J39" s="8">
        <v>-0.89255844135770523</v>
      </c>
      <c r="K39" s="8">
        <v>5.932356802267261</v>
      </c>
      <c r="AD39" t="s">
        <v>51</v>
      </c>
      <c r="AE39" s="75">
        <v>0.1788222375058173</v>
      </c>
      <c r="AF39" s="75">
        <v>0.25255490437891243</v>
      </c>
      <c r="AG39" s="75">
        <v>0.61376130301391796</v>
      </c>
      <c r="AH39" s="75">
        <v>7.6006996825037004E-2</v>
      </c>
      <c r="AI39" s="76">
        <v>0.16013954882815579</v>
      </c>
      <c r="AJ39" s="75">
        <v>0.16013954882815579</v>
      </c>
      <c r="AK39" s="75">
        <v>0.39892615206717674</v>
      </c>
      <c r="AL39" s="75">
        <v>7.6006996825037004E-2</v>
      </c>
      <c r="AM39" s="76">
        <v>-2.3971837383060159E-3</v>
      </c>
      <c r="AN39" s="75">
        <v>8.2349085867055083E-2</v>
      </c>
      <c r="AO39" s="75">
        <v>0.3534833733966693</v>
      </c>
      <c r="AP39" s="75">
        <v>5.2414787861850887E-2</v>
      </c>
      <c r="AQ39" s="76">
        <v>0.42554460266620631</v>
      </c>
      <c r="AR39" s="75">
        <v>0.42554460266620631</v>
      </c>
      <c r="AS39" s="75">
        <v>0.42554460266620631</v>
      </c>
      <c r="AT39" s="75">
        <v>0.22861037028676198</v>
      </c>
    </row>
    <row r="40" spans="1:46">
      <c r="A40" s="68" t="s">
        <v>84</v>
      </c>
      <c r="B40">
        <v>2007</v>
      </c>
      <c r="C40" t="s">
        <v>50</v>
      </c>
      <c r="D40" s="48">
        <v>2.8869956042741158</v>
      </c>
      <c r="E40" s="8">
        <v>0.24135610590058054</v>
      </c>
      <c r="F40" s="8">
        <v>0.50820881756133551</v>
      </c>
      <c r="G40" s="8">
        <v>1.8334976386321475</v>
      </c>
      <c r="H40" s="8">
        <v>0.15328248147763646</v>
      </c>
      <c r="I40" s="8">
        <v>2.5065186647102067</v>
      </c>
      <c r="J40" s="8">
        <v>2.0160961809351488</v>
      </c>
      <c r="K40" s="8">
        <v>5.932356802267261</v>
      </c>
      <c r="AD40" s="70" t="s">
        <v>30</v>
      </c>
      <c r="AE40" s="77">
        <v>0.56267799352681358</v>
      </c>
      <c r="AF40" s="77">
        <v>0.51476799332448675</v>
      </c>
      <c r="AG40" s="77">
        <v>0.56238865710560981</v>
      </c>
      <c r="AH40" s="77">
        <v>0.47669718816486911</v>
      </c>
      <c r="AI40" s="78">
        <v>0.37404651126525623</v>
      </c>
      <c r="AJ40" s="77">
        <v>0.37404651126525623</v>
      </c>
      <c r="AK40" s="77">
        <v>0.44798335335930017</v>
      </c>
      <c r="AL40" s="77">
        <v>0.47669718816486911</v>
      </c>
      <c r="AM40" s="78">
        <v>0.30563299492292312</v>
      </c>
      <c r="AN40" s="77">
        <v>0.35710589843355378</v>
      </c>
      <c r="AO40" s="77">
        <v>0.51402701359661496</v>
      </c>
      <c r="AP40" s="77">
        <v>0.30427969730083304</v>
      </c>
      <c r="AQ40" s="78">
        <v>0.5020845032319593</v>
      </c>
      <c r="AR40" s="77">
        <v>0.5020845032319593</v>
      </c>
      <c r="AS40" s="77">
        <v>0.5020845032319593</v>
      </c>
      <c r="AT40" s="77">
        <v>0.6109143919045058</v>
      </c>
    </row>
    <row r="41" spans="1:46">
      <c r="A41" s="62" t="s">
        <v>186</v>
      </c>
      <c r="B41">
        <v>2010</v>
      </c>
      <c r="C41" t="s">
        <v>50</v>
      </c>
      <c r="D41" s="8">
        <v>1.7234328897758859</v>
      </c>
      <c r="E41" s="8">
        <v>0.14376892333777405</v>
      </c>
      <c r="F41" s="8">
        <v>0.43799040708399967</v>
      </c>
      <c r="G41" s="8">
        <v>2.2031753648795185</v>
      </c>
      <c r="H41" s="8">
        <v>0.18255572798945896</v>
      </c>
      <c r="I41" s="8">
        <v>0.65348173712949453</v>
      </c>
      <c r="J41" s="8">
        <v>0.86643864237874801</v>
      </c>
      <c r="K41" s="8">
        <v>5.995453927339299</v>
      </c>
    </row>
    <row r="42" spans="1:46" ht="16.8" customHeight="1">
      <c r="A42" s="68" t="s">
        <v>195</v>
      </c>
      <c r="B42">
        <v>2007</v>
      </c>
      <c r="C42" t="s">
        <v>50</v>
      </c>
      <c r="D42" s="48">
        <v>2.4160366347693381</v>
      </c>
      <c r="E42" s="8">
        <v>0.15555091916452232</v>
      </c>
      <c r="F42" s="8">
        <v>0.26767994095882075</v>
      </c>
      <c r="G42" s="8">
        <v>0.60882502903362123</v>
      </c>
      <c r="H42" s="8">
        <v>3.9197788441477095E-2</v>
      </c>
      <c r="I42" s="8">
        <v>1.0029612587406831</v>
      </c>
      <c r="J42" s="8">
        <v>-1.7673343989844952</v>
      </c>
      <c r="K42" s="8">
        <v>6.4971491880053618</v>
      </c>
      <c r="AM42" s="33" t="s">
        <v>134</v>
      </c>
    </row>
    <row r="43" spans="1:46" ht="15" thickBot="1">
      <c r="A43" s="68" t="s">
        <v>195</v>
      </c>
      <c r="B43">
        <v>2008</v>
      </c>
      <c r="C43" t="s">
        <v>50</v>
      </c>
      <c r="D43" s="48">
        <v>2.5269816851550759</v>
      </c>
      <c r="E43" s="8">
        <v>0.1739247611612951</v>
      </c>
      <c r="F43" s="8">
        <v>0.25613127497673399</v>
      </c>
      <c r="G43" s="8">
        <v>-2.7702956577251783</v>
      </c>
      <c r="H43" s="8">
        <v>-0.19067135050741613</v>
      </c>
      <c r="I43" s="8">
        <v>-0.39413622970706186</v>
      </c>
      <c r="J43" s="8">
        <v>-2.5722148598559542</v>
      </c>
      <c r="K43" s="8">
        <v>6.4971491880053618</v>
      </c>
      <c r="AD43" t="s">
        <v>61</v>
      </c>
      <c r="AE43" s="75">
        <v>0.47526413853305188</v>
      </c>
      <c r="AF43" s="75">
        <v>0.35352912432628092</v>
      </c>
      <c r="AG43" s="75">
        <v>0.3876704933187437</v>
      </c>
      <c r="AH43" s="75">
        <v>0.40651537445905878</v>
      </c>
      <c r="AI43" s="76">
        <v>0.2707499414341995</v>
      </c>
      <c r="AJ43" s="75">
        <v>0.24482417694227812</v>
      </c>
      <c r="AK43" s="75">
        <v>0.1585077224016905</v>
      </c>
      <c r="AL43" s="75">
        <v>0.40651537445905878</v>
      </c>
      <c r="AM43" s="76">
        <v>0.29590873831263781</v>
      </c>
      <c r="AN43" s="75">
        <v>0.28488598191772196</v>
      </c>
      <c r="AO43" s="75">
        <v>0.34731684806399044</v>
      </c>
      <c r="AP43" s="75">
        <v>0.25840402611829449</v>
      </c>
      <c r="AQ43" s="76">
        <v>0.33367785654438387</v>
      </c>
      <c r="AR43" s="75">
        <v>0.33367785654438387</v>
      </c>
      <c r="AS43" s="75">
        <v>0.32452910693776083</v>
      </c>
      <c r="AT43" s="75">
        <v>0.51423254547562347</v>
      </c>
    </row>
    <row r="44" spans="1:46" ht="16.8" customHeight="1" thickBot="1">
      <c r="A44" s="83" t="s">
        <v>195</v>
      </c>
      <c r="B44">
        <v>2006</v>
      </c>
      <c r="C44" t="s">
        <v>50</v>
      </c>
      <c r="D44" s="48">
        <v>6.2507296541871407</v>
      </c>
      <c r="E44" s="8">
        <v>0.40797142319984958</v>
      </c>
      <c r="F44" s="8">
        <v>0.63304525398388212</v>
      </c>
      <c r="G44" s="8">
        <v>0.79232319147688912</v>
      </c>
      <c r="H44" s="8">
        <v>5.1713197969543122E-2</v>
      </c>
      <c r="I44" s="8">
        <v>-0.21063806726379397</v>
      </c>
      <c r="J44" s="8">
        <v>0.39818696176982726</v>
      </c>
      <c r="K44" s="8">
        <v>8.6667662889564774</v>
      </c>
      <c r="AC44" s="2"/>
      <c r="AD44" s="2" t="s">
        <v>50</v>
      </c>
      <c r="AE44" s="94">
        <v>0.49008318146090957</v>
      </c>
      <c r="AF44" s="75">
        <v>0.37070332040178616</v>
      </c>
      <c r="AG44" s="75">
        <v>0.15634734470166495</v>
      </c>
      <c r="AH44" s="94">
        <v>0.5050524153696665</v>
      </c>
      <c r="AI44" s="75">
        <v>0.29994476970414069</v>
      </c>
      <c r="AJ44" s="75">
        <v>0.29994476970414069</v>
      </c>
      <c r="AK44" s="75">
        <v>0.11584198119895713</v>
      </c>
      <c r="AL44" s="75">
        <v>0.5050524153696665</v>
      </c>
      <c r="AM44" s="76">
        <v>0.4431833015280236</v>
      </c>
      <c r="AN44" s="75">
        <v>0.40179002566055283</v>
      </c>
      <c r="AO44" s="75">
        <v>0.27550934283268191</v>
      </c>
      <c r="AP44" s="75">
        <v>0.23557815930855475</v>
      </c>
      <c r="AQ44" s="76">
        <v>0.18692994270637198</v>
      </c>
      <c r="AR44" s="75">
        <v>0.18692994270637198</v>
      </c>
      <c r="AS44" s="75">
        <v>0.18211557670299275</v>
      </c>
      <c r="AT44" s="75">
        <v>0.54204223659511319</v>
      </c>
    </row>
    <row r="45" spans="1:46">
      <c r="A45" s="67" t="s">
        <v>130</v>
      </c>
      <c r="B45">
        <v>2005</v>
      </c>
      <c r="C45" t="s">
        <v>50</v>
      </c>
      <c r="D45" s="8">
        <v>5.6101361880886236</v>
      </c>
      <c r="E45" s="8">
        <v>0.19749552772808587</v>
      </c>
      <c r="F45" s="8">
        <v>0.2199203187250996</v>
      </c>
      <c r="G45" s="8">
        <v>-1.791279897011993</v>
      </c>
      <c r="H45" s="8">
        <v>-6.3059033989266558E-2</v>
      </c>
      <c r="I45" s="8">
        <v>-3.5825597940239859</v>
      </c>
      <c r="J45" s="8">
        <v>-2.6869198455179912</v>
      </c>
      <c r="K45" s="8">
        <v>8.8014093095738186</v>
      </c>
      <c r="AD45" t="s">
        <v>51</v>
      </c>
      <c r="AE45" s="75">
        <v>0.1788222375058173</v>
      </c>
      <c r="AF45" s="75">
        <v>0.23714246105207115</v>
      </c>
      <c r="AG45" s="75">
        <v>0.60326523075586047</v>
      </c>
      <c r="AH45" s="75">
        <v>6.4791036481653089E-2</v>
      </c>
      <c r="AI45" s="76">
        <v>0.16013954882815579</v>
      </c>
      <c r="AJ45" s="75">
        <v>0.16013954882815579</v>
      </c>
      <c r="AK45" s="75">
        <v>0.31025650150934753</v>
      </c>
      <c r="AL45" s="75">
        <v>6.4791036481653089E-2</v>
      </c>
      <c r="AM45" s="76">
        <v>-2.3971837383060159E-3</v>
      </c>
      <c r="AN45" s="75">
        <v>8.2349085867055083E-2</v>
      </c>
      <c r="AO45" s="75">
        <v>0.35558279978358009</v>
      </c>
      <c r="AP45" s="75">
        <v>-2.4859406525497656E-2</v>
      </c>
      <c r="AQ45" s="76">
        <v>0.42554460266620631</v>
      </c>
      <c r="AR45" s="75">
        <v>0.42554460266620631</v>
      </c>
      <c r="AS45" s="75">
        <v>0.41954203661176603</v>
      </c>
      <c r="AT45" s="75">
        <v>0.21556543516291188</v>
      </c>
    </row>
    <row r="46" spans="1:46">
      <c r="A46" s="67" t="s">
        <v>77</v>
      </c>
      <c r="B46">
        <v>2009</v>
      </c>
      <c r="C46" t="s">
        <v>50</v>
      </c>
      <c r="D46" s="8">
        <v>0</v>
      </c>
      <c r="E46" s="8">
        <v>0</v>
      </c>
      <c r="F46" s="8">
        <v>0</v>
      </c>
      <c r="G46" s="8">
        <v>-0.16864863963905208</v>
      </c>
      <c r="H46" s="8">
        <v>-9.6213235971469198E-3</v>
      </c>
      <c r="I46" s="8">
        <v>0.24524852864076863</v>
      </c>
      <c r="J46" s="8">
        <v>4.4047483680745572</v>
      </c>
      <c r="K46" s="8">
        <v>9.1415616645165532</v>
      </c>
      <c r="AD46" s="70" t="s">
        <v>30</v>
      </c>
      <c r="AE46" s="77">
        <v>0.51477919529152638</v>
      </c>
      <c r="AF46" s="77">
        <v>0.48274562348982925</v>
      </c>
      <c r="AG46" s="77">
        <v>0.53327835926251077</v>
      </c>
      <c r="AH46" s="77">
        <v>0.42786518526104589</v>
      </c>
      <c r="AI46" s="78">
        <v>0.37404651126525623</v>
      </c>
      <c r="AJ46" s="77">
        <v>0.37404651126525623</v>
      </c>
      <c r="AK46" s="77">
        <v>0.26390880778414194</v>
      </c>
      <c r="AL46" s="77">
        <v>0.42786518526104589</v>
      </c>
      <c r="AM46" s="78">
        <v>0.30563299492292312</v>
      </c>
      <c r="AN46" s="77">
        <v>0.35710589843355378</v>
      </c>
      <c r="AO46" s="77">
        <v>0.51400943424620604</v>
      </c>
      <c r="AP46" s="77">
        <v>0.10880931067737701</v>
      </c>
      <c r="AQ46" s="78">
        <v>0.5020845032319593</v>
      </c>
      <c r="AR46" s="77">
        <v>0.5020845032319593</v>
      </c>
      <c r="AS46" s="77">
        <v>0.48403858356758506</v>
      </c>
      <c r="AT46" s="77">
        <v>0.57245062046271522</v>
      </c>
    </row>
    <row r="47" spans="1:46" ht="16.8" customHeight="1">
      <c r="A47" s="83" t="s">
        <v>82</v>
      </c>
      <c r="B47">
        <v>2006</v>
      </c>
      <c r="C47" t="s">
        <v>50</v>
      </c>
      <c r="D47" s="48">
        <v>0</v>
      </c>
      <c r="E47" s="8">
        <v>0</v>
      </c>
      <c r="F47" s="8">
        <v>0</v>
      </c>
      <c r="G47" s="8">
        <v>3.3026950817208593</v>
      </c>
      <c r="H47" s="8">
        <v>0.12054130930023538</v>
      </c>
      <c r="I47" s="8">
        <v>4.1063289222318815</v>
      </c>
      <c r="J47" s="8">
        <v>0.29781617818744266</v>
      </c>
      <c r="K47" s="8">
        <v>9.446392290534753</v>
      </c>
      <c r="AM47" s="33" t="s">
        <v>172</v>
      </c>
    </row>
    <row r="48" spans="1:46" ht="15" thickBot="1">
      <c r="A48" s="67" t="s">
        <v>82</v>
      </c>
      <c r="B48">
        <v>2009</v>
      </c>
      <c r="C48" t="s">
        <v>50</v>
      </c>
      <c r="D48" s="8">
        <v>9.5425203480213305</v>
      </c>
      <c r="E48" s="8">
        <v>0.34498153334145054</v>
      </c>
      <c r="F48" s="8">
        <v>0.41194145584956865</v>
      </c>
      <c r="G48" s="8">
        <v>2.4183685749023951</v>
      </c>
      <c r="H48" s="8">
        <v>8.9235238645165679E-2</v>
      </c>
      <c r="I48" s="8">
        <v>-0.21076688713634084</v>
      </c>
      <c r="J48" s="8">
        <v>5.4875020067167988</v>
      </c>
      <c r="K48" s="8">
        <v>9.5425203480213305</v>
      </c>
      <c r="AD48" t="s">
        <v>61</v>
      </c>
      <c r="AE48" s="75">
        <v>0.43799415014200949</v>
      </c>
      <c r="AF48" s="75">
        <v>0.35352912432628092</v>
      </c>
      <c r="AG48" s="75">
        <v>0.37948209174389375</v>
      </c>
      <c r="AH48" s="75">
        <v>0.39683263732623453</v>
      </c>
      <c r="AI48" s="76">
        <v>0.15845244416540666</v>
      </c>
      <c r="AJ48" s="75">
        <v>0.16051920524032479</v>
      </c>
      <c r="AK48" s="75">
        <v>0.16051920524032479</v>
      </c>
      <c r="AL48" s="75">
        <v>0.39683263732623453</v>
      </c>
      <c r="AM48" s="76">
        <v>0.29296759396802613</v>
      </c>
      <c r="AN48" s="75">
        <v>0.28372065321365908</v>
      </c>
      <c r="AO48" s="75">
        <v>0.34114256823290601</v>
      </c>
      <c r="AP48" s="75">
        <v>0.25389934826651028</v>
      </c>
      <c r="AQ48" s="76">
        <v>0.32537924436110882</v>
      </c>
      <c r="AR48" s="75">
        <v>0.32537924436110882</v>
      </c>
      <c r="AS48" s="75">
        <v>0.32537924436110882</v>
      </c>
      <c r="AT48" s="75">
        <v>0.51259696388397324</v>
      </c>
    </row>
    <row r="49" spans="1:46" ht="15" thickBot="1">
      <c r="A49" s="83" t="s">
        <v>130</v>
      </c>
      <c r="B49">
        <v>2006</v>
      </c>
      <c r="C49" t="s">
        <v>50</v>
      </c>
      <c r="D49" s="48">
        <v>3.1912731214851959</v>
      </c>
      <c r="E49" s="8">
        <v>9.9761715647339155E-2</v>
      </c>
      <c r="F49" s="8">
        <v>0.13033552404012452</v>
      </c>
      <c r="G49" s="8">
        <v>0.89563994850599471</v>
      </c>
      <c r="H49" s="8">
        <v>2.7998411437648876E-2</v>
      </c>
      <c r="I49" s="8">
        <v>1.791279897011993</v>
      </c>
      <c r="J49" s="8">
        <v>1.1041991327325711</v>
      </c>
      <c r="K49" s="8">
        <v>9.7669218781760279</v>
      </c>
      <c r="AD49" s="2" t="s">
        <v>50</v>
      </c>
      <c r="AE49" s="94">
        <v>0.45180554369874076</v>
      </c>
      <c r="AF49" s="75">
        <v>0.37070332040178616</v>
      </c>
      <c r="AG49" s="75">
        <v>0.15466303350509358</v>
      </c>
      <c r="AH49" s="94">
        <v>0.49275593089390229</v>
      </c>
      <c r="AI49" s="75">
        <v>0.20589267533585867</v>
      </c>
      <c r="AJ49" s="75">
        <v>0.20589267533585867</v>
      </c>
      <c r="AK49" s="75">
        <v>0.11231793520054971</v>
      </c>
      <c r="AL49" s="75">
        <v>0.49275593089390229</v>
      </c>
      <c r="AM49" s="76">
        <v>0.42765310220454317</v>
      </c>
      <c r="AN49" s="75">
        <v>0.39105130155775886</v>
      </c>
      <c r="AO49" s="75">
        <v>0.2727738220575161</v>
      </c>
      <c r="AP49" s="75">
        <v>0.22538227141264347</v>
      </c>
      <c r="AQ49" s="76">
        <v>0.18393147285300177</v>
      </c>
      <c r="AR49" s="75">
        <v>0.18393147285300177</v>
      </c>
      <c r="AS49" s="75">
        <v>0.18393147285300177</v>
      </c>
      <c r="AT49" s="75">
        <v>0.53851579758948409</v>
      </c>
    </row>
    <row r="50" spans="1:46">
      <c r="A50" s="67" t="s">
        <v>186</v>
      </c>
      <c r="B50">
        <v>2011</v>
      </c>
      <c r="C50" t="s">
        <v>50</v>
      </c>
      <c r="D50" s="8">
        <v>4.2343658188533526</v>
      </c>
      <c r="E50" s="8">
        <v>0.3742453790062743</v>
      </c>
      <c r="F50" s="8">
        <v>1.3508339709257842</v>
      </c>
      <c r="G50" s="8">
        <v>0.21295690524925348</v>
      </c>
      <c r="H50" s="8">
        <v>1.8655839242417843E-2</v>
      </c>
      <c r="I50" s="8">
        <v>1.5496936277500239</v>
      </c>
      <c r="J50" s="8">
        <v>0</v>
      </c>
      <c r="K50" s="8">
        <v>10.283459845786714</v>
      </c>
      <c r="AD50" t="s">
        <v>51</v>
      </c>
      <c r="AE50" s="75">
        <v>0.17145301143253761</v>
      </c>
      <c r="AF50" s="75">
        <v>0.24384642263844233</v>
      </c>
      <c r="AG50" s="75">
        <v>0.59115003491020146</v>
      </c>
      <c r="AH50" s="75">
        <v>7.0923146734299697E-2</v>
      </c>
      <c r="AI50" s="76">
        <v>7.9681494890138649E-2</v>
      </c>
      <c r="AJ50" s="75">
        <v>7.9681494890138649E-2</v>
      </c>
      <c r="AK50" s="75">
        <v>0.30806284920174132</v>
      </c>
      <c r="AL50" s="75">
        <v>7.0923146734299697E-2</v>
      </c>
      <c r="AM50" s="76">
        <v>2.299912995940628E-2</v>
      </c>
      <c r="AN50" s="75">
        <v>0.1039899983903404</v>
      </c>
      <c r="AO50" s="75">
        <v>0.34883907455239799</v>
      </c>
      <c r="AP50" s="75">
        <v>-1.7260414743974401E-2</v>
      </c>
      <c r="AQ50" s="76">
        <v>0.42026241774757944</v>
      </c>
      <c r="AR50" s="75">
        <v>0.42026241774757944</v>
      </c>
      <c r="AS50" s="75">
        <v>0.42026241774757944</v>
      </c>
      <c r="AT50" s="75">
        <v>0.21878444707844749</v>
      </c>
    </row>
    <row r="51" spans="1:46">
      <c r="A51" s="67" t="s">
        <v>195</v>
      </c>
      <c r="B51">
        <v>2009</v>
      </c>
      <c r="C51" t="s">
        <v>50</v>
      </c>
      <c r="D51" s="8">
        <v>3.9701675028502859</v>
      </c>
      <c r="E51" s="8">
        <v>0.26603813987435498</v>
      </c>
      <c r="F51" s="8">
        <v>0.34000940508954108</v>
      </c>
      <c r="G51" s="8">
        <v>-2.1780786301488924</v>
      </c>
      <c r="H51" s="8">
        <v>-0.14595152140278489</v>
      </c>
      <c r="I51" s="8">
        <v>-2.3761594280181164</v>
      </c>
      <c r="J51" s="8">
        <v>-1.5587216977520804</v>
      </c>
      <c r="K51" s="8">
        <v>11.059848775370149</v>
      </c>
      <c r="AD51" s="70" t="s">
        <v>30</v>
      </c>
      <c r="AE51" s="77">
        <v>0.49942546055434106</v>
      </c>
      <c r="AF51" s="77">
        <v>0.47027209431027694</v>
      </c>
      <c r="AG51" s="77">
        <v>0.51648295818973</v>
      </c>
      <c r="AH51" s="77">
        <v>0.41293745565601991</v>
      </c>
      <c r="AI51" s="78">
        <v>0.20737925074324773</v>
      </c>
      <c r="AJ51" s="77">
        <v>0.20737925074324773</v>
      </c>
      <c r="AK51" s="77">
        <v>0.25969999816348671</v>
      </c>
      <c r="AL51" s="77">
        <v>0.41293745565601991</v>
      </c>
      <c r="AM51" s="78">
        <v>0.30132977646409725</v>
      </c>
      <c r="AN51" s="77">
        <v>0.3527185315892315</v>
      </c>
      <c r="AO51" s="77">
        <v>0.50084996210806609</v>
      </c>
      <c r="AP51" s="77">
        <v>0.11219373749275431</v>
      </c>
      <c r="AQ51" s="78">
        <v>0.48378924298875609</v>
      </c>
      <c r="AR51" s="77">
        <v>0.48378924298875609</v>
      </c>
      <c r="AS51" s="77">
        <v>0.48378924298875609</v>
      </c>
      <c r="AT51" s="85">
        <v>0.56825239281023021</v>
      </c>
    </row>
    <row r="52" spans="1:46">
      <c r="A52" s="67" t="s">
        <v>195</v>
      </c>
      <c r="B52">
        <v>2003</v>
      </c>
      <c r="C52" t="s">
        <v>50</v>
      </c>
      <c r="D52" s="8">
        <v>5.1192522349065008</v>
      </c>
      <c r="E52" s="8">
        <v>0.31593731131703989</v>
      </c>
      <c r="F52" s="8">
        <v>0.47268371234436984</v>
      </c>
      <c r="G52" s="8">
        <v>0.68849092829022318</v>
      </c>
      <c r="H52" s="8">
        <v>4.1426378653624668E-2</v>
      </c>
      <c r="I52" s="8">
        <v>0.45410381831858615</v>
      </c>
      <c r="J52" s="8">
        <v>1.2981372517667467</v>
      </c>
      <c r="K52" s="8">
        <v>11.473713417412887</v>
      </c>
      <c r="AD52" s="48"/>
      <c r="AI52" s="8"/>
      <c r="AJ52" s="8"/>
      <c r="AK52" s="8"/>
      <c r="AL52" s="8"/>
    </row>
    <row r="53" spans="1:46">
      <c r="A53" s="67" t="s">
        <v>195</v>
      </c>
      <c r="B53">
        <v>2005</v>
      </c>
      <c r="C53" t="s">
        <v>50</v>
      </c>
      <c r="D53" s="8">
        <v>6.3038392523433968</v>
      </c>
      <c r="E53" s="8">
        <v>0.40536121023735311</v>
      </c>
      <c r="F53" s="8">
        <v>0.65619085099604579</v>
      </c>
      <c r="G53" s="8">
        <v>0.39900825621272951</v>
      </c>
      <c r="H53" s="8">
        <v>2.50458143288604E-2</v>
      </c>
      <c r="I53" s="8">
        <v>0.60964632347652348</v>
      </c>
      <c r="J53" s="8">
        <v>1.4019695149534126</v>
      </c>
      <c r="K53" s="8">
        <v>12.554568906530539</v>
      </c>
      <c r="AD53" s="48"/>
      <c r="AJ53" s="9"/>
      <c r="AK53" s="9"/>
      <c r="AL53" s="9"/>
      <c r="AM53" s="33" t="s">
        <v>173</v>
      </c>
      <c r="AN53" s="9"/>
    </row>
    <row r="54" spans="1:46" ht="15" thickBot="1">
      <c r="A54" s="62" t="s">
        <v>195</v>
      </c>
      <c r="B54">
        <v>2004</v>
      </c>
      <c r="C54" t="s">
        <v>50</v>
      </c>
      <c r="D54" s="8">
        <v>6.1991992859555252</v>
      </c>
      <c r="E54" s="8">
        <v>0.39308727736261678</v>
      </c>
      <c r="F54" s="8">
        <v>0.61720744045979548</v>
      </c>
      <c r="G54" s="8">
        <v>0.84403343344816051</v>
      </c>
      <c r="H54" s="8">
        <v>5.2211949184697924E-2</v>
      </c>
      <c r="I54" s="8">
        <v>0.23438710997163703</v>
      </c>
      <c r="J54" s="8">
        <v>0.63339536618436654</v>
      </c>
      <c r="K54" s="8">
        <v>12.657063562570853</v>
      </c>
      <c r="AC54" s="8"/>
      <c r="AD54" t="s">
        <v>61</v>
      </c>
      <c r="AE54" s="75">
        <v>0.44552533755599394</v>
      </c>
      <c r="AF54" s="75">
        <v>0.35352912432628092</v>
      </c>
      <c r="AG54" s="75">
        <v>0.38422488653176007</v>
      </c>
      <c r="AH54" s="75">
        <v>0.40574955794634204</v>
      </c>
      <c r="AI54" s="76">
        <v>0.16943132999967461</v>
      </c>
      <c r="AJ54" s="75">
        <v>0.17158911662493087</v>
      </c>
      <c r="AK54" s="75">
        <v>0.17158911662493087</v>
      </c>
      <c r="AL54" s="75">
        <v>0.40574955794634204</v>
      </c>
      <c r="AM54" s="76">
        <v>0.28957527522221937</v>
      </c>
      <c r="AN54" s="75">
        <v>0.28193437568615959</v>
      </c>
      <c r="AO54" s="75">
        <v>0.33877787034947315</v>
      </c>
      <c r="AP54" s="75">
        <v>0.24869932038262269</v>
      </c>
      <c r="AQ54" s="76">
        <v>0.33127125746523317</v>
      </c>
      <c r="AR54" s="75">
        <v>0.33127125746523317</v>
      </c>
      <c r="AS54" s="75">
        <v>0.33127125746523317</v>
      </c>
      <c r="AT54" s="75">
        <v>0.51737685215114271</v>
      </c>
    </row>
    <row r="55" spans="1:46" ht="15" thickBot="1">
      <c r="A55" s="68" t="s">
        <v>94</v>
      </c>
      <c r="B55">
        <v>2008</v>
      </c>
      <c r="C55" t="s">
        <v>50</v>
      </c>
      <c r="D55" s="48">
        <v>3.8785925329035726</v>
      </c>
      <c r="E55" s="8">
        <v>0.22229064039408866</v>
      </c>
      <c r="F55" s="8">
        <v>0.19120762711864406</v>
      </c>
      <c r="G55" s="8">
        <v>-10.002686005909212</v>
      </c>
      <c r="H55" s="8">
        <v>-0.57327586206896541</v>
      </c>
      <c r="I55" s="8">
        <v>-6.7902229384904658</v>
      </c>
      <c r="J55" s="8">
        <v>-10.08863819500403</v>
      </c>
      <c r="K55" s="8">
        <v>12.683319903303788</v>
      </c>
      <c r="AC55" s="8"/>
      <c r="AD55" s="2" t="s">
        <v>50</v>
      </c>
      <c r="AE55" s="75">
        <v>0.45097219366740798</v>
      </c>
      <c r="AF55" s="75">
        <v>0.37070332040178616</v>
      </c>
      <c r="AG55" s="75">
        <v>0.15845988860505827</v>
      </c>
      <c r="AH55" s="94">
        <v>0.48943272260787229</v>
      </c>
      <c r="AI55" s="75">
        <v>0.2073878888609107</v>
      </c>
      <c r="AJ55" s="75">
        <v>0.2073878888609107</v>
      </c>
      <c r="AK55" s="75">
        <v>0.11251061012773479</v>
      </c>
      <c r="AL55" s="75">
        <v>0.48943272260787229</v>
      </c>
      <c r="AM55" s="76">
        <v>0.41152094840758935</v>
      </c>
      <c r="AN55" s="75">
        <v>0.37967482087250326</v>
      </c>
      <c r="AO55" s="75">
        <v>0.26764232367728608</v>
      </c>
      <c r="AP55" s="75">
        <v>0.22340672458784358</v>
      </c>
      <c r="AQ55" s="76">
        <v>0.18972655317579584</v>
      </c>
      <c r="AR55" s="75">
        <v>0.18972655317579584</v>
      </c>
      <c r="AS55" s="75">
        <v>0.18972655317579584</v>
      </c>
      <c r="AT55" s="75">
        <v>0.53811930076061576</v>
      </c>
    </row>
    <row r="56" spans="1:46">
      <c r="A56" s="62" t="s">
        <v>57</v>
      </c>
      <c r="B56">
        <v>2009</v>
      </c>
      <c r="C56" t="s">
        <v>50</v>
      </c>
      <c r="D56" s="8">
        <v>12.832033897454176</v>
      </c>
      <c r="E56" s="8">
        <v>0.56901157613535169</v>
      </c>
      <c r="F56" s="8">
        <v>0.97594501718213056</v>
      </c>
      <c r="G56" s="8">
        <v>3.2774370011918528</v>
      </c>
      <c r="H56" s="8">
        <v>0.1438395013719872</v>
      </c>
      <c r="I56" s="8">
        <v>1.6697513025145341</v>
      </c>
      <c r="J56" s="8">
        <v>7.2947224534269459</v>
      </c>
      <c r="K56" s="8">
        <v>12.832033897454176</v>
      </c>
      <c r="Y56" s="82"/>
      <c r="Z56" s="82"/>
      <c r="AA56" s="82"/>
      <c r="AB56" s="82"/>
      <c r="AC56" s="8"/>
      <c r="AD56" t="s">
        <v>51</v>
      </c>
      <c r="AE56" s="75">
        <v>0.1912470711958692</v>
      </c>
      <c r="AF56" s="75">
        <v>0.25341856604217899</v>
      </c>
      <c r="AG56" s="75">
        <v>0.59405004692618169</v>
      </c>
      <c r="AH56" s="75">
        <v>9.6828762210244487E-2</v>
      </c>
      <c r="AI56" s="76">
        <v>9.1383940553105988E-2</v>
      </c>
      <c r="AJ56" s="75">
        <v>9.1383940553105988E-2</v>
      </c>
      <c r="AK56" s="75">
        <v>0.3132139782384662</v>
      </c>
      <c r="AL56" s="75">
        <v>9.6828762210244487E-2</v>
      </c>
      <c r="AM56" s="76">
        <v>3.6459675952741133E-2</v>
      </c>
      <c r="AN56" s="75">
        <v>0.11250435019451387</v>
      </c>
      <c r="AO56" s="75">
        <v>0.35009631662289492</v>
      </c>
      <c r="AP56" s="75">
        <v>6.3584015911119481E-3</v>
      </c>
      <c r="AQ56" s="76">
        <v>0.42493242022423211</v>
      </c>
      <c r="AR56" s="75">
        <v>0.42493242022423211</v>
      </c>
      <c r="AS56" s="75">
        <v>0.42493242022423211</v>
      </c>
      <c r="AT56" s="75">
        <v>0.23538349381797358</v>
      </c>
    </row>
    <row r="57" spans="1:46">
      <c r="A57" s="62" t="s">
        <v>130</v>
      </c>
      <c r="B57">
        <v>2004</v>
      </c>
      <c r="C57" t="s">
        <v>50</v>
      </c>
      <c r="D57" s="8">
        <v>7.683447388034419</v>
      </c>
      <c r="E57" s="8">
        <v>0.216</v>
      </c>
      <c r="F57" s="8">
        <v>0.32750902527075809</v>
      </c>
      <c r="G57" s="8">
        <v>3.5825597940239859</v>
      </c>
      <c r="H57" s="8">
        <v>0.10071428571428573</v>
      </c>
      <c r="I57" s="8">
        <v>7.1651195880479719</v>
      </c>
      <c r="J57" s="8">
        <v>5.3738396910359789</v>
      </c>
      <c r="K57" s="8">
        <v>13.293583576123043</v>
      </c>
      <c r="Y57" s="82"/>
      <c r="Z57" s="82"/>
      <c r="AA57" s="82"/>
      <c r="AB57" s="82"/>
      <c r="AD57" s="70" t="s">
        <v>30</v>
      </c>
      <c r="AE57" s="77">
        <v>0.50960647425370753</v>
      </c>
      <c r="AF57" s="77">
        <v>0.48077902992278837</v>
      </c>
      <c r="AG57" s="77">
        <v>0.52190622817854671</v>
      </c>
      <c r="AH57" s="77">
        <v>0.42669157391203627</v>
      </c>
      <c r="AI57" s="78">
        <v>0.22622665316260279</v>
      </c>
      <c r="AJ57" s="77">
        <v>0.22622665316260279</v>
      </c>
      <c r="AK57" s="77">
        <v>0.26784097968337151</v>
      </c>
      <c r="AL57" s="77">
        <v>0.42669157391203627</v>
      </c>
      <c r="AM57" s="78">
        <v>0.29670479148317602</v>
      </c>
      <c r="AN57" s="77">
        <v>0.34750647752554753</v>
      </c>
      <c r="AO57" s="77">
        <v>0.49577198243590531</v>
      </c>
      <c r="AP57" s="77">
        <v>0.13553849859082359</v>
      </c>
      <c r="AQ57" s="78">
        <v>0.48982315033346041</v>
      </c>
      <c r="AR57" s="77">
        <v>0.48982315033346041</v>
      </c>
      <c r="AS57" s="77">
        <v>0.48982315033346041</v>
      </c>
      <c r="AT57" s="85">
        <v>0.57287032380768654</v>
      </c>
    </row>
    <row r="58" spans="1:46">
      <c r="A58" s="62" t="s">
        <v>57</v>
      </c>
      <c r="B58">
        <v>2004</v>
      </c>
      <c r="C58" t="s">
        <v>50</v>
      </c>
      <c r="D58" s="8">
        <v>8.4103248440888265</v>
      </c>
      <c r="E58" s="8">
        <v>0.38196480938416422</v>
      </c>
      <c r="F58" s="8">
        <v>0.61547548730064972</v>
      </c>
      <c r="G58" s="8">
        <v>-4.2164751556900164</v>
      </c>
      <c r="H58" s="8">
        <v>-0.19115202582035662</v>
      </c>
      <c r="I58" s="8">
        <v>-0.75941817297617575</v>
      </c>
      <c r="J58" s="8">
        <v>-2.4356684797857824</v>
      </c>
      <c r="K58" s="8">
        <v>14.097921363731752</v>
      </c>
      <c r="Y58" s="82"/>
      <c r="Z58" s="82"/>
      <c r="AA58" s="82"/>
      <c r="AB58" s="82"/>
      <c r="AK58" s="6"/>
      <c r="AL58" s="6"/>
      <c r="AM58" s="6"/>
      <c r="AN58" s="6"/>
    </row>
    <row r="59" spans="1:46">
      <c r="A59" s="62" t="s">
        <v>57</v>
      </c>
      <c r="B59">
        <v>2005</v>
      </c>
      <c r="C59" t="s">
        <v>50</v>
      </c>
      <c r="D59" s="8">
        <v>5.6321967698792035</v>
      </c>
      <c r="E59" s="8">
        <v>0.24926305860157999</v>
      </c>
      <c r="F59" s="8">
        <v>0.36726893676164002</v>
      </c>
      <c r="G59" s="8">
        <v>-1.6762503068096066</v>
      </c>
      <c r="H59" s="8">
        <v>-7.3462890170597261E-2</v>
      </c>
      <c r="I59" s="8">
        <v>-3.4570569827138407</v>
      </c>
      <c r="J59" s="8">
        <v>-1.2221726503053993</v>
      </c>
      <c r="K59" s="8">
        <v>15.159507862163041</v>
      </c>
      <c r="AJ59" s="6"/>
      <c r="AK59" s="9"/>
      <c r="AL59" s="9"/>
      <c r="AM59" s="9"/>
      <c r="AN59" s="33" t="s">
        <v>174</v>
      </c>
    </row>
    <row r="60" spans="1:46" ht="15" thickBot="1">
      <c r="A60" s="67" t="s">
        <v>130</v>
      </c>
      <c r="B60">
        <v>2003</v>
      </c>
      <c r="C60" t="s">
        <v>50</v>
      </c>
      <c r="D60" s="8">
        <v>7.8155701605799841</v>
      </c>
      <c r="E60" s="8">
        <v>0.26903790087463558</v>
      </c>
      <c r="F60" s="8">
        <v>0.28358942839582052</v>
      </c>
      <c r="G60" s="8">
        <v>0.64367504573480616</v>
      </c>
      <c r="H60" s="8">
        <v>2.2157434402332372E-2</v>
      </c>
      <c r="I60" s="8">
        <v>-6.5214445423131657</v>
      </c>
      <c r="J60" s="8">
        <v>-2.9388847482891798</v>
      </c>
      <c r="K60" s="8">
        <v>15.499017548614404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t="s">
        <v>61</v>
      </c>
      <c r="AE60" s="75">
        <v>0.41000787769111496</v>
      </c>
      <c r="AF60" s="75">
        <v>0.35352912432628092</v>
      </c>
      <c r="AG60" s="75">
        <v>0.33243912644819085</v>
      </c>
      <c r="AH60" s="75">
        <v>0.35361221759468958</v>
      </c>
      <c r="AI60" s="76">
        <v>0.18052347224416324</v>
      </c>
      <c r="AJ60" s="75">
        <v>0.19036053816481308</v>
      </c>
      <c r="AK60" s="75">
        <v>0.19036053816481308</v>
      </c>
      <c r="AL60" s="75">
        <v>0.35361221759468958</v>
      </c>
      <c r="AM60" s="76">
        <v>0.28297719993737608</v>
      </c>
      <c r="AN60" s="75">
        <v>0.28209329166915836</v>
      </c>
      <c r="AO60" s="75">
        <v>0.31231237559613656</v>
      </c>
      <c r="AP60" s="75">
        <v>0.22193602089416281</v>
      </c>
      <c r="AQ60" s="76">
        <v>0.32303118465845032</v>
      </c>
      <c r="AR60" s="75">
        <v>0.32303118465845032</v>
      </c>
      <c r="AS60" s="75">
        <v>0.32303118465845032</v>
      </c>
      <c r="AT60" s="75">
        <v>0.51254058316678619</v>
      </c>
    </row>
    <row r="61" spans="1:46" ht="15" thickBot="1">
      <c r="A61" s="67" t="s">
        <v>94</v>
      </c>
      <c r="B61">
        <v>2009</v>
      </c>
      <c r="C61" t="s">
        <v>50</v>
      </c>
      <c r="D61" s="8">
        <v>8.8047273704002151</v>
      </c>
      <c r="E61" s="8">
        <v>0.36325354609929078</v>
      </c>
      <c r="F61" s="8">
        <v>0.35630434782608694</v>
      </c>
      <c r="G61" s="8">
        <v>-3.2984152565135645</v>
      </c>
      <c r="H61" s="8">
        <v>-0.13608156028368795</v>
      </c>
      <c r="I61" s="8">
        <v>-3.2124630674187458</v>
      </c>
      <c r="J61" s="8">
        <v>4.7166263765780307</v>
      </c>
      <c r="K61" s="8">
        <v>16.846629062583936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D61" s="2" t="s">
        <v>50</v>
      </c>
      <c r="AE61" s="94">
        <v>0.42807203023961971</v>
      </c>
      <c r="AF61" s="75">
        <v>0.37070332040178616</v>
      </c>
      <c r="AG61" s="75">
        <v>0.14782317427105676</v>
      </c>
      <c r="AH61" s="94">
        <v>0.44561440592668244</v>
      </c>
      <c r="AI61" s="75">
        <v>0.21268995426916121</v>
      </c>
      <c r="AJ61" s="75">
        <v>0.21268995426916121</v>
      </c>
      <c r="AK61" s="75">
        <v>0.10559956316440276</v>
      </c>
      <c r="AL61" s="75">
        <v>0.44561440592668244</v>
      </c>
      <c r="AM61" s="76">
        <v>0.40061053148794529</v>
      </c>
      <c r="AN61" s="75">
        <v>0.37158355013452654</v>
      </c>
      <c r="AO61" s="75">
        <v>0.25803227301416759</v>
      </c>
      <c r="AP61" s="75">
        <v>0.2042241618254001</v>
      </c>
      <c r="AQ61" s="76">
        <v>0.19782626079688592</v>
      </c>
      <c r="AR61" s="75">
        <v>0.19782626079688592</v>
      </c>
      <c r="AS61" s="75">
        <v>0.19782626079688592</v>
      </c>
      <c r="AT61" s="75">
        <v>0.54514121407187199</v>
      </c>
    </row>
    <row r="62" spans="1:46">
      <c r="A62" s="67" t="s">
        <v>57</v>
      </c>
      <c r="B62">
        <v>2003</v>
      </c>
      <c r="C62" t="s">
        <v>50</v>
      </c>
      <c r="D62" s="8">
        <v>10.107326329180795</v>
      </c>
      <c r="E62" s="8">
        <v>0.47480374778424916</v>
      </c>
      <c r="F62" s="8">
        <v>0.78947368421052633</v>
      </c>
      <c r="G62" s="8">
        <v>-1.3867886712522726</v>
      </c>
      <c r="H62" s="8">
        <v>-6.4709898223763621E-2</v>
      </c>
      <c r="I62" s="8">
        <v>-0.62737049827609681</v>
      </c>
      <c r="J62" s="8">
        <v>-4.8438456539661132</v>
      </c>
      <c r="K62" s="8">
        <v>18.532793557185904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D62" t="s">
        <v>51</v>
      </c>
      <c r="AE62" s="75">
        <v>0.21529142355077374</v>
      </c>
      <c r="AF62" s="75">
        <v>0.27882860845747448</v>
      </c>
      <c r="AG62" s="75">
        <v>0.52176246281399319</v>
      </c>
      <c r="AH62" s="75">
        <v>0.10407304629396785</v>
      </c>
      <c r="AI62" s="76">
        <v>0.13439312180596522</v>
      </c>
      <c r="AJ62" s="75">
        <v>0.13439312180596522</v>
      </c>
      <c r="AK62" s="75">
        <v>0.29140217281924624</v>
      </c>
      <c r="AL62" s="75">
        <v>0.10407304629396785</v>
      </c>
      <c r="AM62" s="76">
        <v>7.0255901768755014E-2</v>
      </c>
      <c r="AN62" s="75">
        <v>0.14511600836312039</v>
      </c>
      <c r="AO62" s="75">
        <v>0.32074300675512224</v>
      </c>
      <c r="AP62" s="75">
        <v>2.822884096496471E-2</v>
      </c>
      <c r="AQ62" s="76">
        <v>0.40692659510708212</v>
      </c>
      <c r="AR62" s="75">
        <v>0.40692659510708212</v>
      </c>
      <c r="AS62" s="75">
        <v>0.40692659510708212</v>
      </c>
      <c r="AT62" s="75">
        <v>0.25453610766179002</v>
      </c>
    </row>
    <row r="63" spans="1:46" ht="16.8" customHeight="1">
      <c r="A63" s="83" t="s">
        <v>57</v>
      </c>
      <c r="B63">
        <v>2006</v>
      </c>
      <c r="C63" t="s">
        <v>50</v>
      </c>
      <c r="D63" s="48">
        <v>9.3579249272510321</v>
      </c>
      <c r="E63" s="8">
        <v>0.36260393429324683</v>
      </c>
      <c r="F63" s="8">
        <v>0.62539349422875135</v>
      </c>
      <c r="G63" s="8">
        <v>2.2348843324084413</v>
      </c>
      <c r="H63" s="8">
        <v>8.5058401449487855E-2</v>
      </c>
      <c r="I63" s="8">
        <v>1.780806675904234</v>
      </c>
      <c r="J63" s="8">
        <v>3.4893289792487145</v>
      </c>
      <c r="K63" s="8">
        <v>19.155483911487007</v>
      </c>
      <c r="AD63" s="70" t="s">
        <v>30</v>
      </c>
      <c r="AE63" s="77">
        <v>0.44839946206228676</v>
      </c>
      <c r="AF63" s="77">
        <v>0.44964163329055984</v>
      </c>
      <c r="AG63" s="77">
        <v>0.42907616609282845</v>
      </c>
      <c r="AH63" s="77">
        <v>0.35421158642251238</v>
      </c>
      <c r="AI63" s="78">
        <v>0.25674472123515429</v>
      </c>
      <c r="AJ63" s="77">
        <v>0.25674472123515429</v>
      </c>
      <c r="AK63" s="77">
        <v>0.23685494400617779</v>
      </c>
      <c r="AL63" s="77">
        <v>0.35421158642251238</v>
      </c>
      <c r="AM63" s="78">
        <v>0.28696148660335558</v>
      </c>
      <c r="AN63" s="77">
        <v>0.35419219973419303</v>
      </c>
      <c r="AO63" s="77">
        <v>0.44583724345031944</v>
      </c>
      <c r="AP63" s="77">
        <v>0.13617488129139851</v>
      </c>
      <c r="AQ63" s="78">
        <v>0.46412138964325672</v>
      </c>
      <c r="AR63" s="77">
        <v>0.46412138964325672</v>
      </c>
      <c r="AS63" s="77">
        <v>0.46412138964325672</v>
      </c>
      <c r="AT63" s="85">
        <v>0.5624907476168024</v>
      </c>
    </row>
    <row r="64" spans="1:46">
      <c r="A64" s="83" t="s">
        <v>82</v>
      </c>
      <c r="B64">
        <v>2007</v>
      </c>
      <c r="C64" t="s">
        <v>50</v>
      </c>
      <c r="D64" s="48">
        <v>9.3136093440089667</v>
      </c>
      <c r="E64" s="8">
        <v>0.40555447407695805</v>
      </c>
      <c r="F64" s="8">
        <v>0.47706281963208919</v>
      </c>
      <c r="G64" s="8">
        <v>-3.8085127440444388</v>
      </c>
      <c r="H64" s="8">
        <v>-0.16350785944746088</v>
      </c>
      <c r="I64" s="8">
        <v>-0.80363384051102216</v>
      </c>
      <c r="J64" s="8">
        <v>-4.0192796311807797</v>
      </c>
      <c r="K64" s="8">
        <v>19.348678485259455</v>
      </c>
    </row>
    <row r="65" spans="1:46">
      <c r="A65" s="83" t="s">
        <v>82</v>
      </c>
      <c r="B65">
        <v>2008</v>
      </c>
      <c r="C65" t="s">
        <v>50</v>
      </c>
      <c r="D65" s="48">
        <v>9.9993170466457144</v>
      </c>
      <c r="E65" s="8">
        <v>0.42165626581210991</v>
      </c>
      <c r="F65" s="8">
        <v>0.43687390508477536</v>
      </c>
      <c r="G65" s="8">
        <v>-3.2156457906697575</v>
      </c>
      <c r="H65" s="8">
        <v>-0.13345049350232766</v>
      </c>
      <c r="I65" s="8">
        <v>-3.0048789035334167</v>
      </c>
      <c r="J65" s="8">
        <v>-0.58651032863102159</v>
      </c>
      <c r="K65" s="8">
        <v>19.348678485259455</v>
      </c>
      <c r="AO65" s="33" t="s">
        <v>176</v>
      </c>
    </row>
    <row r="66" spans="1:46" ht="15" thickBot="1">
      <c r="A66" s="83" t="s">
        <v>57</v>
      </c>
      <c r="B66">
        <v>2007</v>
      </c>
      <c r="C66" t="s">
        <v>50</v>
      </c>
      <c r="D66" s="48">
        <v>9.615927921634297</v>
      </c>
      <c r="E66" s="8">
        <v>0.4</v>
      </c>
      <c r="F66" s="8">
        <v>0.70561628345269511</v>
      </c>
      <c r="G66" s="8">
        <v>1.7085223033444805</v>
      </c>
      <c r="H66" s="8">
        <v>6.975297851611606E-2</v>
      </c>
      <c r="I66" s="8">
        <v>0.45407765650420728</v>
      </c>
      <c r="J66" s="8">
        <v>3.3782736058590146</v>
      </c>
      <c r="K66" s="8">
        <v>23.637544130178956</v>
      </c>
      <c r="AA66" s="81">
        <v>12</v>
      </c>
      <c r="AB66" s="81" t="s">
        <v>177</v>
      </c>
      <c r="AD66" t="s">
        <v>61</v>
      </c>
      <c r="AE66" s="75">
        <v>0.41255148662700875</v>
      </c>
      <c r="AF66" s="75">
        <v>0.35352912432628092</v>
      </c>
      <c r="AG66" s="75">
        <v>0.33236874945710038</v>
      </c>
      <c r="AH66" s="75">
        <v>0.35707210410354318</v>
      </c>
      <c r="AI66" s="76">
        <v>0.18586160480121669</v>
      </c>
      <c r="AJ66" s="75">
        <v>0.21209105851775825</v>
      </c>
      <c r="AK66" s="75">
        <v>0.21209105851775825</v>
      </c>
      <c r="AL66" s="75">
        <v>0.35707210410354318</v>
      </c>
      <c r="AM66" s="76">
        <v>0.28433953407207085</v>
      </c>
      <c r="AN66" s="75">
        <v>0.28725300793993996</v>
      </c>
      <c r="AO66" s="75">
        <v>0.31216919968318796</v>
      </c>
      <c r="AP66" s="75">
        <v>0.22417436425549028</v>
      </c>
      <c r="AQ66" s="76">
        <v>0.32337201288814016</v>
      </c>
      <c r="AR66" s="75">
        <v>0.32337201288814016</v>
      </c>
      <c r="AS66" s="75">
        <v>0.32337201288814016</v>
      </c>
      <c r="AT66" s="75">
        <v>0.51466591999900846</v>
      </c>
    </row>
    <row r="67" spans="1:46" ht="15" thickBot="1">
      <c r="A67" s="83" t="s">
        <v>57</v>
      </c>
      <c r="B67">
        <v>2008</v>
      </c>
      <c r="C67" t="s">
        <v>50</v>
      </c>
      <c r="D67" s="48">
        <v>10.672401899119427</v>
      </c>
      <c r="E67" s="8">
        <v>0.44957264957264959</v>
      </c>
      <c r="F67" s="8">
        <v>0.86870355078447559</v>
      </c>
      <c r="G67" s="8">
        <v>2.9241959493548073</v>
      </c>
      <c r="H67" s="8">
        <v>0.12163967838302261</v>
      </c>
      <c r="I67" s="8">
        <v>1.2544446468402732</v>
      </c>
      <c r="J67" s="8">
        <v>4.531881648032126</v>
      </c>
      <c r="K67" s="8">
        <v>23.637544130178956</v>
      </c>
      <c r="AA67" s="81">
        <v>7</v>
      </c>
      <c r="AB67" s="81" t="s">
        <v>178</v>
      </c>
      <c r="AD67" s="2" t="s">
        <v>50</v>
      </c>
      <c r="AE67" s="94">
        <v>0.42807203023961971</v>
      </c>
      <c r="AF67" s="75">
        <v>0.37070332040178616</v>
      </c>
      <c r="AG67" s="75">
        <v>0.14782317427105676</v>
      </c>
      <c r="AH67" s="94">
        <v>0.44561440592668244</v>
      </c>
      <c r="AI67" s="75">
        <v>0.21268995426916121</v>
      </c>
      <c r="AJ67" s="75">
        <v>0.21268995426916121</v>
      </c>
      <c r="AK67" s="75">
        <v>0.10559956316440276</v>
      </c>
      <c r="AL67" s="75">
        <v>0.44561440592668244</v>
      </c>
      <c r="AM67" s="76">
        <v>0.40061053148794529</v>
      </c>
      <c r="AN67" s="75">
        <v>0.37158355013452654</v>
      </c>
      <c r="AO67" s="75">
        <v>0.25803227301416759</v>
      </c>
      <c r="AP67" s="75">
        <v>0.2042241618254001</v>
      </c>
      <c r="AQ67" s="76">
        <v>0.19782626079688592</v>
      </c>
      <c r="AR67" s="75">
        <v>0.19782626079688592</v>
      </c>
      <c r="AS67" s="75">
        <v>0.19782626079688592</v>
      </c>
      <c r="AT67" s="75">
        <v>0.54514121407187199</v>
      </c>
    </row>
    <row r="68" spans="1:46">
      <c r="A68" s="67" t="s">
        <v>75</v>
      </c>
      <c r="B68">
        <v>2004</v>
      </c>
      <c r="C68" t="s">
        <v>50</v>
      </c>
      <c r="D68" s="8">
        <v>2.8266706443914082</v>
      </c>
      <c r="E68" s="8">
        <v>0.14891944990176817</v>
      </c>
      <c r="F68" s="8">
        <v>0.4511904761904762</v>
      </c>
      <c r="G68" s="8">
        <v>-2.2767123540334246</v>
      </c>
      <c r="H68" s="8">
        <v>-0.11568919255336366</v>
      </c>
      <c r="I68" s="8">
        <v>-4.7983640786523161</v>
      </c>
      <c r="J68" s="8">
        <v>0.54994362113865591</v>
      </c>
      <c r="K68" s="8">
        <v>26.329057279236281</v>
      </c>
      <c r="AA68" s="81">
        <v>212</v>
      </c>
      <c r="AB68" s="81" t="s">
        <v>179</v>
      </c>
      <c r="AD68" t="s">
        <v>51</v>
      </c>
      <c r="AE68" s="75">
        <v>0.21529142355077374</v>
      </c>
      <c r="AF68" s="75">
        <v>0.27882860845747448</v>
      </c>
      <c r="AG68" s="75">
        <v>0.52176246281399319</v>
      </c>
      <c r="AH68" s="75">
        <v>0.10407304629396785</v>
      </c>
      <c r="AI68" s="76">
        <v>0.13439312180596522</v>
      </c>
      <c r="AJ68" s="75">
        <v>0.13439312180596522</v>
      </c>
      <c r="AK68" s="75">
        <v>0.29140217281924624</v>
      </c>
      <c r="AL68" s="75">
        <v>0.10407304629396785</v>
      </c>
      <c r="AM68" s="76">
        <v>7.0255901768755014E-2</v>
      </c>
      <c r="AN68" s="75">
        <v>0.14511600836312039</v>
      </c>
      <c r="AO68" s="75">
        <v>0.32074300675512224</v>
      </c>
      <c r="AP68" s="75">
        <v>2.822884096496471E-2</v>
      </c>
      <c r="AQ68" s="76">
        <v>0.40692659510708212</v>
      </c>
      <c r="AR68" s="75">
        <v>0.40692659510708212</v>
      </c>
      <c r="AS68" s="75">
        <v>0.40692659510708212</v>
      </c>
      <c r="AT68" s="75">
        <v>0.25453610766179002</v>
      </c>
    </row>
    <row r="69" spans="1:46">
      <c r="A69" s="67" t="s">
        <v>75</v>
      </c>
      <c r="B69">
        <v>2009</v>
      </c>
      <c r="C69" t="s">
        <v>50</v>
      </c>
      <c r="D69" s="8">
        <v>15.854604139217923</v>
      </c>
      <c r="E69" s="8">
        <v>0.80197704081632648</v>
      </c>
      <c r="F69" s="8">
        <v>5.7882623705408518</v>
      </c>
      <c r="G69" s="8">
        <v>-0.45608942814185482</v>
      </c>
      <c r="H69" s="8">
        <v>-2.2939727519392463E-2</v>
      </c>
      <c r="I69" s="8">
        <v>-0.73836444034000692</v>
      </c>
      <c r="J69" s="8">
        <v>-2.0156869758966032</v>
      </c>
      <c r="K69" s="8">
        <v>29.269553486436905</v>
      </c>
      <c r="AD69" s="70" t="s">
        <v>30</v>
      </c>
      <c r="AE69" s="77">
        <v>0.45499451137422581</v>
      </c>
      <c r="AF69" s="77">
        <v>0.46730865867115862</v>
      </c>
      <c r="AG69" s="77">
        <v>0.43078788262459394</v>
      </c>
      <c r="AH69" s="77">
        <v>0.36465008111182912</v>
      </c>
      <c r="AI69" s="78">
        <v>0.34057199361571083</v>
      </c>
      <c r="AJ69" s="77">
        <v>0.34057199361571083</v>
      </c>
      <c r="AK69" s="77">
        <v>0.22664728998603276</v>
      </c>
      <c r="AL69" s="77">
        <v>0.36465008111182912</v>
      </c>
      <c r="AM69" s="78">
        <v>0.28922327014717508</v>
      </c>
      <c r="AN69" s="77">
        <v>0.36146179443020127</v>
      </c>
      <c r="AO69" s="77">
        <v>0.44523671314928798</v>
      </c>
      <c r="AP69" s="77">
        <v>0.15489076998223422</v>
      </c>
      <c r="AQ69" s="78">
        <v>0.46540701058779965</v>
      </c>
      <c r="AR69" s="77">
        <v>0.46540701058779965</v>
      </c>
      <c r="AS69" s="77">
        <v>0.46540701058779965</v>
      </c>
      <c r="AT69" s="85">
        <v>0.56701987834987666</v>
      </c>
    </row>
    <row r="70" spans="1:46">
      <c r="A70" s="83" t="s">
        <v>130</v>
      </c>
      <c r="B70">
        <v>2007</v>
      </c>
      <c r="C70" t="s">
        <v>50</v>
      </c>
      <c r="D70" s="48">
        <v>6.5756487566908319</v>
      </c>
      <c r="E70" s="8">
        <v>0.21775347076146404</v>
      </c>
      <c r="F70" s="8">
        <v>0.26305268507538537</v>
      </c>
      <c r="G70" s="8">
        <v>-0.68708076427942189</v>
      </c>
      <c r="H70" s="8">
        <v>-2.2752769597531874E-2</v>
      </c>
      <c r="I70" s="8">
        <v>-0.89563994850599826</v>
      </c>
      <c r="J70" s="8">
        <v>-0.47852158005284906</v>
      </c>
      <c r="K70" s="8">
        <v>32.979876685412286</v>
      </c>
      <c r="AD70" s="48"/>
      <c r="AJ70" s="9"/>
    </row>
    <row r="71" spans="1:46">
      <c r="A71" s="83" t="s">
        <v>130</v>
      </c>
      <c r="B71">
        <v>2008</v>
      </c>
      <c r="C71" t="s">
        <v>50</v>
      </c>
      <c r="D71" s="48">
        <v>13.456196219256048</v>
      </c>
      <c r="E71" s="8">
        <v>0.43276813074565884</v>
      </c>
      <c r="F71" s="8">
        <v>0.60577637975407495</v>
      </c>
      <c r="G71" s="8">
        <v>0.4171183684531492</v>
      </c>
      <c r="H71" s="8">
        <v>1.3415049370105613E-2</v>
      </c>
      <c r="I71" s="8">
        <v>0.20855918422657638</v>
      </c>
      <c r="J71" s="8">
        <v>2.0178365742936535</v>
      </c>
      <c r="K71" s="8">
        <v>32.979876685412286</v>
      </c>
      <c r="AD71" s="48"/>
      <c r="AP71" s="33" t="s">
        <v>185</v>
      </c>
    </row>
    <row r="72" spans="1:46" ht="15" thickBot="1">
      <c r="A72" s="68" t="s">
        <v>75</v>
      </c>
      <c r="B72">
        <v>2008</v>
      </c>
      <c r="C72" t="s">
        <v>50</v>
      </c>
      <c r="D72" s="48">
        <v>19.013504089266469</v>
      </c>
      <c r="E72" s="8">
        <v>1.181639085894405</v>
      </c>
      <c r="F72" s="8">
        <v>5.2430069930069934</v>
      </c>
      <c r="G72" s="8">
        <v>-4.076000222210606</v>
      </c>
      <c r="H72" s="8">
        <v>-0.24636675101978642</v>
      </c>
      <c r="I72" s="8">
        <v>-3.3376357818705991</v>
      </c>
      <c r="J72" s="8">
        <v>-3.7937252100124539</v>
      </c>
      <c r="K72" s="8">
        <v>34.958473340518609</v>
      </c>
      <c r="AC72" s="8"/>
      <c r="AD72" t="s">
        <v>61</v>
      </c>
      <c r="AE72" s="75">
        <v>0.41191759678482537</v>
      </c>
      <c r="AF72" s="75">
        <v>0.30687593277276087</v>
      </c>
      <c r="AG72" s="75">
        <v>0.328810156178372</v>
      </c>
      <c r="AH72" s="75">
        <v>0.36583906493423213</v>
      </c>
      <c r="AI72" s="76">
        <v>0.1970110563201789</v>
      </c>
      <c r="AJ72" s="75">
        <v>0.22277722582592088</v>
      </c>
      <c r="AK72" s="75">
        <v>0.22277722582592088</v>
      </c>
      <c r="AL72" s="75">
        <v>0.36583906493423213</v>
      </c>
      <c r="AM72" s="76">
        <v>0.28884824116360941</v>
      </c>
      <c r="AN72" s="75">
        <v>0.29216171437837091</v>
      </c>
      <c r="AO72" s="75">
        <v>0.31014203492359166</v>
      </c>
      <c r="AP72" s="75">
        <v>0.23865510715302959</v>
      </c>
      <c r="AQ72" s="76">
        <v>0.28323760642608675</v>
      </c>
      <c r="AR72" s="75">
        <v>0.28323760642608675</v>
      </c>
      <c r="AS72" s="75">
        <v>0.28323760642608675</v>
      </c>
      <c r="AT72" s="75">
        <v>0.45402308177997708</v>
      </c>
    </row>
    <row r="73" spans="1:46" ht="15" thickBot="1">
      <c r="A73" s="68" t="s">
        <v>75</v>
      </c>
      <c r="B73">
        <v>2007</v>
      </c>
      <c r="C73" t="s">
        <v>50</v>
      </c>
      <c r="D73" s="48">
        <v>22.656367132753171</v>
      </c>
      <c r="E73" s="8">
        <v>1.2220815752461323</v>
      </c>
      <c r="F73" s="8">
        <v>7.1148413510747197</v>
      </c>
      <c r="G73" s="8">
        <v>-0.75246103907487694</v>
      </c>
      <c r="H73" s="8">
        <v>-3.9334874359796747E-2</v>
      </c>
      <c r="I73" s="8">
        <v>2.5851747427957221</v>
      </c>
      <c r="J73" s="8">
        <v>-1.4908254794148839</v>
      </c>
      <c r="K73" s="8">
        <v>34.958473340518609</v>
      </c>
      <c r="AC73" s="8"/>
      <c r="AD73" s="2" t="s">
        <v>50</v>
      </c>
      <c r="AE73" s="94">
        <v>0.41191759678482537</v>
      </c>
      <c r="AF73" s="75">
        <v>0.34050541436772408</v>
      </c>
      <c r="AG73" s="75">
        <v>0.14930088468501196</v>
      </c>
      <c r="AH73" s="94">
        <v>0.43596479906014407</v>
      </c>
      <c r="AI73" s="75">
        <v>0.21356427052144361</v>
      </c>
      <c r="AJ73" s="75">
        <v>0.21356427052144361</v>
      </c>
      <c r="AK73" s="75">
        <v>0.10674973088426401</v>
      </c>
      <c r="AL73" s="75">
        <v>0.43596479906014407</v>
      </c>
      <c r="AM73" s="76">
        <v>0.39069727023527201</v>
      </c>
      <c r="AN73" s="75">
        <v>0.3625644335715304</v>
      </c>
      <c r="AO73" s="75">
        <v>0.25506342656921294</v>
      </c>
      <c r="AP73" s="75">
        <v>0.20607274778865189</v>
      </c>
      <c r="AQ73" s="76">
        <v>0.20278127262605256</v>
      </c>
      <c r="AR73" s="75">
        <v>0.20278127262605256</v>
      </c>
      <c r="AS73" s="75">
        <v>0.20278127262605256</v>
      </c>
      <c r="AT73" s="75">
        <v>0.54283097236251543</v>
      </c>
    </row>
    <row r="74" spans="1:46">
      <c r="A74" s="62" t="s">
        <v>73</v>
      </c>
      <c r="B74">
        <v>2003</v>
      </c>
      <c r="C74" t="s">
        <v>50</v>
      </c>
      <c r="D74" s="8">
        <v>7.5579866092778571</v>
      </c>
      <c r="E74" s="8">
        <v>0.15700909045750336</v>
      </c>
      <c r="F74" s="8">
        <v>0.25029695913842254</v>
      </c>
      <c r="G74" s="8">
        <v>-8.9313841349072085</v>
      </c>
      <c r="H74" s="8">
        <v>-0.2894980473065884</v>
      </c>
      <c r="I74" s="8">
        <v>-17.28597898489539</v>
      </c>
      <c r="J74" s="8">
        <v>1.732678778163681</v>
      </c>
      <c r="K74" s="8">
        <v>35.247387404561003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"/>
      <c r="AD74" t="s">
        <v>51</v>
      </c>
      <c r="AE74" s="75">
        <v>0.23939660696181414</v>
      </c>
      <c r="AF74" s="75">
        <v>0.29892848022582297</v>
      </c>
      <c r="AG74" s="75">
        <v>0.51487011343301781</v>
      </c>
      <c r="AH74" s="75">
        <v>0.13669256799636129</v>
      </c>
      <c r="AI74" s="76">
        <v>0.15907639174360369</v>
      </c>
      <c r="AJ74" s="75">
        <v>0.15907639174360369</v>
      </c>
      <c r="AK74" s="75">
        <v>0.2919815412381076</v>
      </c>
      <c r="AL74" s="75">
        <v>0.13669256799636129</v>
      </c>
      <c r="AM74" s="76">
        <v>0.10006495438478714</v>
      </c>
      <c r="AN74" s="75">
        <v>0.17068377419967989</v>
      </c>
      <c r="AO74" s="75">
        <v>0.32215627822881782</v>
      </c>
      <c r="AP74" s="75">
        <v>6.0782221668719216E-2</v>
      </c>
      <c r="AQ74" s="76">
        <v>0.40267012440561267</v>
      </c>
      <c r="AR74" s="75">
        <v>0.40267012440561267</v>
      </c>
      <c r="AS74" s="75">
        <v>0.40267012440561267</v>
      </c>
      <c r="AT74" s="75">
        <v>0.28038472336359732</v>
      </c>
    </row>
    <row r="75" spans="1:46">
      <c r="A75" s="62" t="s">
        <v>130</v>
      </c>
      <c r="B75">
        <v>2009</v>
      </c>
      <c r="C75" t="s">
        <v>50</v>
      </c>
      <c r="D75" s="8">
        <v>19.523680466156243</v>
      </c>
      <c r="E75" s="8">
        <v>0.63214616254756106</v>
      </c>
      <c r="F75" s="8">
        <v>1.0048823016564952</v>
      </c>
      <c r="G75" s="8">
        <v>1.8092773900670771</v>
      </c>
      <c r="H75" s="8">
        <v>5.8581565145854025E-2</v>
      </c>
      <c r="I75" s="8">
        <v>0.20855918422657282</v>
      </c>
      <c r="J75" s="8">
        <v>3.4099955959075814</v>
      </c>
      <c r="K75" s="8">
        <v>38.335930618605595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70" t="s">
        <v>30</v>
      </c>
      <c r="AE75" s="77">
        <v>0.45266777347614717</v>
      </c>
      <c r="AF75" s="77">
        <v>0.46504478480045724</v>
      </c>
      <c r="AG75" s="77">
        <v>0.42240672669751572</v>
      </c>
      <c r="AH75" s="77">
        <v>0.37962380846740684</v>
      </c>
      <c r="AI75" s="78">
        <v>0.34798118938056105</v>
      </c>
      <c r="AJ75" s="77">
        <v>0.34798118938056105</v>
      </c>
      <c r="AK75" s="77">
        <v>0.22801766950729194</v>
      </c>
      <c r="AL75" s="77">
        <v>0.37962380846740684</v>
      </c>
      <c r="AM75" s="78">
        <v>0.29591626158145368</v>
      </c>
      <c r="AN75" s="77">
        <v>0.36478036000808678</v>
      </c>
      <c r="AO75" s="77">
        <v>0.43868903652652219</v>
      </c>
      <c r="AP75" s="77">
        <v>0.18208725368445669</v>
      </c>
      <c r="AQ75" s="78">
        <v>0.36225221887684605</v>
      </c>
      <c r="AR75" s="77">
        <v>0.36225221887684605</v>
      </c>
      <c r="AS75" s="77">
        <v>0.36225221887684605</v>
      </c>
      <c r="AT75" s="85">
        <v>0.43868398617232607</v>
      </c>
    </row>
    <row r="76" spans="1:46">
      <c r="A76" s="62" t="s">
        <v>73</v>
      </c>
      <c r="B76">
        <v>2009</v>
      </c>
      <c r="C76" t="s">
        <v>50</v>
      </c>
      <c r="D76" s="8">
        <v>25.436497385447133</v>
      </c>
      <c r="E76" s="8">
        <v>1.1933471933471933</v>
      </c>
      <c r="F76" s="8">
        <v>41</v>
      </c>
      <c r="G76" s="8">
        <v>6.3486377572990378</v>
      </c>
      <c r="H76" s="8">
        <v>0.26520623273738975</v>
      </c>
      <c r="I76" s="8">
        <v>2.6232407614194422</v>
      </c>
      <c r="J76" s="8">
        <v>0.10400051828673895</v>
      </c>
      <c r="K76" s="8">
        <v>40.946556766817331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</row>
    <row r="77" spans="1:46" ht="16.8" customHeight="1">
      <c r="A77" s="62" t="s">
        <v>73</v>
      </c>
      <c r="B77">
        <v>2010</v>
      </c>
      <c r="C77" t="s">
        <v>50</v>
      </c>
      <c r="D77" s="8">
        <v>16.684145295071026</v>
      </c>
      <c r="E77" s="8">
        <v>0.948509485094851</v>
      </c>
      <c r="F77" s="8">
        <v>38.888888888888886</v>
      </c>
      <c r="G77" s="8">
        <v>-2.5192402431327032</v>
      </c>
      <c r="H77" s="8">
        <v>-0.11818955369341494</v>
      </c>
      <c r="I77" s="8">
        <v>3.7253969958795956</v>
      </c>
      <c r="J77" s="8">
        <v>21.315253035540191</v>
      </c>
      <c r="K77" s="8">
        <v>42.902087901611218</v>
      </c>
      <c r="AQ77" s="33" t="s">
        <v>187</v>
      </c>
    </row>
    <row r="78" spans="1:46" ht="15" thickBot="1">
      <c r="A78" s="68" t="s">
        <v>75</v>
      </c>
      <c r="B78">
        <v>2006</v>
      </c>
      <c r="C78" t="s">
        <v>50</v>
      </c>
      <c r="D78" s="48">
        <v>26.655007735252575</v>
      </c>
      <c r="E78" s="8">
        <v>1.2803877221324718</v>
      </c>
      <c r="F78" s="8">
        <v>6.106009244992296</v>
      </c>
      <c r="G78" s="8">
        <v>5.4118307179678027</v>
      </c>
      <c r="H78" s="8">
        <v>0.24648222347857104</v>
      </c>
      <c r="I78" s="8">
        <v>2.8266559751720806</v>
      </c>
      <c r="J78" s="8">
        <v>2.0741949360972036</v>
      </c>
      <c r="K78" s="8">
        <v>50.03295890226677</v>
      </c>
      <c r="AD78" t="s">
        <v>61</v>
      </c>
      <c r="AE78" s="75">
        <v>0.40802910460839675</v>
      </c>
      <c r="AF78" s="75">
        <v>0.30687593277276087</v>
      </c>
      <c r="AG78" s="75">
        <v>0.32789624031837394</v>
      </c>
      <c r="AH78" s="75">
        <v>0.36246869815938121</v>
      </c>
      <c r="AI78" s="76">
        <v>0.18912501607649088</v>
      </c>
      <c r="AJ78" s="75">
        <v>0.21443027115751584</v>
      </c>
      <c r="AK78" s="75">
        <v>0.21443027115751584</v>
      </c>
      <c r="AL78" s="75">
        <v>0.36246869815938121</v>
      </c>
      <c r="AM78" s="76">
        <v>0.282760202593756</v>
      </c>
      <c r="AN78" s="75">
        <v>0.2871827669514177</v>
      </c>
      <c r="AO78" s="75">
        <v>0.30743010342345506</v>
      </c>
      <c r="AP78" s="75">
        <v>0.23314829158064393</v>
      </c>
      <c r="AQ78" s="76">
        <v>0.28281072242054806</v>
      </c>
      <c r="AR78" s="75">
        <v>0.28281072242054806</v>
      </c>
      <c r="AS78" s="75">
        <v>0.28281072242054806</v>
      </c>
      <c r="AT78" s="75">
        <v>0.4501788435007909</v>
      </c>
    </row>
    <row r="79" spans="1:46" ht="15" thickBot="1">
      <c r="A79" s="62" t="s">
        <v>75</v>
      </c>
      <c r="B79">
        <v>2005</v>
      </c>
      <c r="C79" t="s">
        <v>50</v>
      </c>
      <c r="D79" s="8">
        <v>22.354960911451315</v>
      </c>
      <c r="E79" s="8">
        <v>0.96014625228519201</v>
      </c>
      <c r="F79" s="8">
        <v>5.5187390542907186</v>
      </c>
      <c r="G79" s="8">
        <v>5.348307699790972</v>
      </c>
      <c r="H79" s="8">
        <v>0.2184951542924965</v>
      </c>
      <c r="I79" s="8">
        <v>2.5216517246188914</v>
      </c>
      <c r="J79" s="8">
        <v>7.9334824425866941</v>
      </c>
      <c r="K79" s="8">
        <v>50.46750187993927</v>
      </c>
      <c r="AD79" s="2" t="s">
        <v>50</v>
      </c>
      <c r="AE79" s="94">
        <v>0.40802910460839675</v>
      </c>
      <c r="AF79" s="75">
        <v>0.34050541436772408</v>
      </c>
      <c r="AG79" s="75">
        <v>0.14828052196413993</v>
      </c>
      <c r="AH79" s="94">
        <v>0.4304043599111817</v>
      </c>
      <c r="AI79" s="75">
        <v>0.20301035210163762</v>
      </c>
      <c r="AJ79" s="75">
        <v>0.20301035210163762</v>
      </c>
      <c r="AK79" s="75">
        <v>0.10201785390444074</v>
      </c>
      <c r="AL79" s="75">
        <v>0.4304043599111817</v>
      </c>
      <c r="AM79" s="76">
        <v>0.38175025061552553</v>
      </c>
      <c r="AN79" s="75">
        <v>0.35641158413127322</v>
      </c>
      <c r="AO79" s="75">
        <v>0.25161510280717203</v>
      </c>
      <c r="AP79" s="75">
        <v>0.195063358272141</v>
      </c>
      <c r="AQ79" s="76">
        <v>0.20218513627379528</v>
      </c>
      <c r="AR79" s="75">
        <v>0.20218513627379528</v>
      </c>
      <c r="AS79" s="75">
        <v>0.20218513627379528</v>
      </c>
      <c r="AT79" s="75">
        <v>0.53675917781832994</v>
      </c>
    </row>
    <row r="80" spans="1:46">
      <c r="A80" s="68" t="s">
        <v>73</v>
      </c>
      <c r="B80">
        <v>2008</v>
      </c>
      <c r="C80" t="s">
        <v>50</v>
      </c>
      <c r="D80" s="48">
        <v>40.800279573650187</v>
      </c>
      <c r="E80" s="8">
        <v>1.7043795620437956</v>
      </c>
      <c r="F80" s="8">
        <v>49.157894736842103</v>
      </c>
      <c r="G80" s="8">
        <v>-0.13774864186708058</v>
      </c>
      <c r="H80" s="8">
        <v>-6.5044794375409831E-3</v>
      </c>
      <c r="I80" s="8">
        <v>-2.7609894032865228</v>
      </c>
      <c r="J80" s="8">
        <v>3.587648354012515</v>
      </c>
      <c r="K80" s="8">
        <v>65.874541324480177</v>
      </c>
      <c r="AD80" t="s">
        <v>51</v>
      </c>
      <c r="AE80" s="75">
        <v>0.23914173514362222</v>
      </c>
      <c r="AF80" s="75">
        <v>0.29753490410620892</v>
      </c>
      <c r="AG80" s="75">
        <v>0.51397595277781472</v>
      </c>
      <c r="AH80" s="75">
        <v>0.13833562165624375</v>
      </c>
      <c r="AI80" s="76">
        <v>0.15425087399229903</v>
      </c>
      <c r="AJ80" s="75">
        <v>0.15425087399229903</v>
      </c>
      <c r="AK80" s="75">
        <v>0.2881360210800426</v>
      </c>
      <c r="AL80" s="75">
        <v>0.13833562165624375</v>
      </c>
      <c r="AM80" s="76">
        <v>9.7057431783825462E-2</v>
      </c>
      <c r="AN80" s="75">
        <v>0.16646445964417469</v>
      </c>
      <c r="AO80" s="75">
        <v>0.32088799490294367</v>
      </c>
      <c r="AP80" s="75">
        <v>5.8486555775720657E-2</v>
      </c>
      <c r="AQ80" s="76">
        <v>0.4017617212052419</v>
      </c>
      <c r="AR80" s="75">
        <v>0.4017617212052419</v>
      </c>
      <c r="AS80" s="75">
        <v>0.4017617212052419</v>
      </c>
      <c r="AT80" s="75">
        <v>0.27772367682984084</v>
      </c>
    </row>
    <row r="81" spans="1:46">
      <c r="A81" s="68" t="s">
        <v>73</v>
      </c>
      <c r="B81">
        <v>2007</v>
      </c>
      <c r="C81" t="s">
        <v>50</v>
      </c>
      <c r="D81" s="48">
        <v>40.152899824253076</v>
      </c>
      <c r="E81" s="8">
        <v>1.8960165975103733</v>
      </c>
      <c r="F81" s="8">
        <v>38.078333333333333</v>
      </c>
      <c r="G81" s="8">
        <v>-2.4489049021384908</v>
      </c>
      <c r="H81" s="8">
        <v>-0.11395773619143834</v>
      </c>
      <c r="I81" s="8">
        <v>0.31208450114803199</v>
      </c>
      <c r="J81" s="8">
        <v>0.17433585928095141</v>
      </c>
      <c r="K81" s="8">
        <v>65.874541324480177</v>
      </c>
      <c r="AD81" s="70" t="s">
        <v>30</v>
      </c>
      <c r="AE81" s="77">
        <v>0.44705724019495685</v>
      </c>
      <c r="AF81" s="77">
        <v>0.45642262539293155</v>
      </c>
      <c r="AG81" s="77">
        <v>0.42070251292833566</v>
      </c>
      <c r="AH81" s="77">
        <v>0.37467919800256655</v>
      </c>
      <c r="AI81" s="78">
        <v>0.33208428098777842</v>
      </c>
      <c r="AJ81" s="77">
        <v>0.33208428098777842</v>
      </c>
      <c r="AK81" s="77">
        <v>0.22316754555468424</v>
      </c>
      <c r="AL81" s="77">
        <v>0.37467919800256655</v>
      </c>
      <c r="AM81" s="78">
        <v>0.28788804301157372</v>
      </c>
      <c r="AN81" s="77">
        <v>0.35680261187214457</v>
      </c>
      <c r="AO81" s="77">
        <v>0.43479751920900478</v>
      </c>
      <c r="AP81" s="77">
        <v>0.17216369778867366</v>
      </c>
      <c r="AQ81" s="78">
        <v>0.36153300523767185</v>
      </c>
      <c r="AR81" s="77">
        <v>0.36153300523767185</v>
      </c>
      <c r="AS81" s="77">
        <v>0.36153300523767185</v>
      </c>
      <c r="AT81" s="85">
        <v>0.43441971755537034</v>
      </c>
    </row>
    <row r="82" spans="1:46">
      <c r="A82" s="62" t="s">
        <v>73</v>
      </c>
      <c r="B82">
        <v>2004</v>
      </c>
      <c r="C82" t="s">
        <v>50</v>
      </c>
      <c r="D82" s="8">
        <v>26.688579079790987</v>
      </c>
      <c r="E82" s="8">
        <v>0.67085959171469856</v>
      </c>
      <c r="F82" s="8">
        <v>1.1792563177949398</v>
      </c>
      <c r="G82" s="8">
        <v>19.018657763059071</v>
      </c>
      <c r="H82" s="8">
        <v>0.39509227939552455</v>
      </c>
      <c r="I82" s="8">
        <v>8.3545948499881817</v>
      </c>
      <c r="J82" s="8">
        <v>26.647666007139637</v>
      </c>
      <c r="K82" s="8">
        <v>96.915841068923996</v>
      </c>
    </row>
    <row r="83" spans="1:46">
      <c r="A83" s="68" t="s">
        <v>73</v>
      </c>
      <c r="B83">
        <v>2006</v>
      </c>
      <c r="C83" t="s">
        <v>50</v>
      </c>
      <c r="D83" s="48">
        <v>63.117992525360393</v>
      </c>
      <c r="E83" s="8">
        <v>2.9371428571428573</v>
      </c>
      <c r="F83" s="8">
        <v>118.22000000000001</v>
      </c>
      <c r="G83" s="8">
        <v>7.9410927452285982</v>
      </c>
      <c r="H83" s="8">
        <v>0.27271549887338148</v>
      </c>
      <c r="I83" s="8">
        <v>7.6290082440805662</v>
      </c>
      <c r="J83" s="8">
        <v>5.1801033419420754</v>
      </c>
      <c r="K83" s="8">
        <v>103.77825235807083</v>
      </c>
      <c r="AR83" s="33" t="s">
        <v>190</v>
      </c>
    </row>
    <row r="84" spans="1:46" ht="15" thickBot="1">
      <c r="A84" s="62" t="s">
        <v>73</v>
      </c>
      <c r="B84">
        <v>2005</v>
      </c>
      <c r="C84" t="s">
        <v>50</v>
      </c>
      <c r="D84" s="8">
        <v>68.590678357175818</v>
      </c>
      <c r="E84" s="8">
        <v>2.3555625990491285</v>
      </c>
      <c r="F84" s="8">
        <v>7.2153398058252431</v>
      </c>
      <c r="G84" s="8">
        <v>18.293071157151456</v>
      </c>
      <c r="H84" s="8">
        <v>0.45982523876616455</v>
      </c>
      <c r="I84" s="8">
        <v>10.664062913070889</v>
      </c>
      <c r="J84" s="8">
        <v>18.605155658299488</v>
      </c>
      <c r="K84" s="8">
        <v>134.05629903091832</v>
      </c>
      <c r="AA84" s="81">
        <v>15</v>
      </c>
      <c r="AB84" s="81" t="s">
        <v>177</v>
      </c>
      <c r="AD84" t="s">
        <v>61</v>
      </c>
      <c r="AE84" s="75">
        <v>0.41129101860971473</v>
      </c>
      <c r="AF84" s="75">
        <v>0.31774501739483607</v>
      </c>
      <c r="AG84" s="75">
        <v>0.32980132925349687</v>
      </c>
      <c r="AH84" s="75">
        <v>0.36634747688305858</v>
      </c>
      <c r="AI84" s="76">
        <v>0.19253793826635615</v>
      </c>
      <c r="AJ84" s="75">
        <v>0.21775671007300068</v>
      </c>
      <c r="AK84" s="75">
        <v>0.21775671007300068</v>
      </c>
      <c r="AL84" s="75">
        <v>0.36634747688305858</v>
      </c>
      <c r="AM84" s="76">
        <v>0.28524929189206383</v>
      </c>
      <c r="AN84" s="75">
        <v>0.28968823607648869</v>
      </c>
      <c r="AO84" s="75">
        <v>0.3086219048131249</v>
      </c>
      <c r="AP84" s="75">
        <v>0.23623790826571853</v>
      </c>
      <c r="AQ84" s="76">
        <v>0.28498275714710031</v>
      </c>
      <c r="AR84" s="75">
        <v>0.28498275714710031</v>
      </c>
      <c r="AS84" s="75">
        <v>0.28498275714710031</v>
      </c>
      <c r="AT84" s="75">
        <v>0.45302693803724792</v>
      </c>
    </row>
    <row r="85" spans="1:46" ht="15" thickBot="1">
      <c r="A85" s="62" t="s">
        <v>77</v>
      </c>
      <c r="B85">
        <v>2005</v>
      </c>
      <c r="C85" t="s">
        <v>51</v>
      </c>
      <c r="D85" s="8">
        <v>0</v>
      </c>
      <c r="E85" s="8">
        <v>0</v>
      </c>
      <c r="F85" s="8">
        <v>0</v>
      </c>
      <c r="G85" s="8">
        <v>-0.37901685561798359</v>
      </c>
      <c r="H85" s="8">
        <v>-3.5390904093537678E-2</v>
      </c>
      <c r="I85" s="8">
        <v>-0.52663345080302015</v>
      </c>
      <c r="J85" s="8">
        <v>5.3856660853010681</v>
      </c>
      <c r="K85" s="8">
        <v>0</v>
      </c>
      <c r="AA85" s="81">
        <v>7</v>
      </c>
      <c r="AB85" s="81" t="s">
        <v>178</v>
      </c>
      <c r="AD85" s="2" t="s">
        <v>50</v>
      </c>
      <c r="AE85" s="94">
        <v>0.41129101860971473</v>
      </c>
      <c r="AF85" s="75">
        <v>0.33151789363637124</v>
      </c>
      <c r="AG85" s="75">
        <v>0.14912770141166723</v>
      </c>
      <c r="AH85" s="94">
        <v>0.4283718331339213</v>
      </c>
      <c r="AI85" s="75">
        <v>0.20112648110265213</v>
      </c>
      <c r="AJ85" s="75">
        <v>0.20112648110265213</v>
      </c>
      <c r="AK85" s="75">
        <v>0.10189751421880565</v>
      </c>
      <c r="AL85" s="75">
        <v>0.4283718331339213</v>
      </c>
      <c r="AM85" s="76">
        <v>0.37711547715793287</v>
      </c>
      <c r="AN85" s="75">
        <v>0.35161723364737135</v>
      </c>
      <c r="AO85" s="75">
        <v>0.25063328593829987</v>
      </c>
      <c r="AP85" s="75">
        <v>0.19320708004871248</v>
      </c>
      <c r="AQ85" s="76">
        <v>0.20378547625160795</v>
      </c>
      <c r="AR85" s="75">
        <v>0.20378547625160795</v>
      </c>
      <c r="AS85" s="75">
        <v>0.20378547625160795</v>
      </c>
      <c r="AT85" s="75">
        <v>0.5356897824478547</v>
      </c>
    </row>
    <row r="86" spans="1:46">
      <c r="A86" s="62" t="s">
        <v>86</v>
      </c>
      <c r="B86">
        <v>2010</v>
      </c>
      <c r="C86" t="s">
        <v>51</v>
      </c>
      <c r="D86" s="8">
        <v>0</v>
      </c>
      <c r="E86" s="8">
        <v>0</v>
      </c>
      <c r="F86" s="8">
        <v>0</v>
      </c>
      <c r="G86" s="8">
        <v>1.9403828159697767E-2</v>
      </c>
      <c r="H86" s="8">
        <v>3.9181541140618096E-3</v>
      </c>
      <c r="I86" s="8">
        <v>9.0551198078589579E-2</v>
      </c>
      <c r="J86" s="8">
        <v>4.9522881425362097</v>
      </c>
      <c r="K86" s="8">
        <v>0</v>
      </c>
      <c r="AA86" s="81">
        <v>260</v>
      </c>
      <c r="AB86" s="81" t="s">
        <v>179</v>
      </c>
      <c r="AD86" t="s">
        <v>51</v>
      </c>
      <c r="AE86" s="75">
        <v>0.24960129552249474</v>
      </c>
      <c r="AF86" s="75">
        <v>0.30705141019362941</v>
      </c>
      <c r="AG86" s="75">
        <v>0.5153114494167963</v>
      </c>
      <c r="AH86" s="75">
        <v>0.15093825091458579</v>
      </c>
      <c r="AI86" s="76">
        <v>0.16264635176046924</v>
      </c>
      <c r="AJ86" s="75">
        <v>0.16264635176046924</v>
      </c>
      <c r="AK86" s="75">
        <v>0.29045099462538598</v>
      </c>
      <c r="AL86" s="75">
        <v>0.15093825091458579</v>
      </c>
      <c r="AM86" s="76">
        <v>0.10917995826864706</v>
      </c>
      <c r="AN86" s="75">
        <v>0.17735787619413962</v>
      </c>
      <c r="AO86" s="75">
        <v>0.32287966766559584</v>
      </c>
      <c r="AP86" s="75">
        <v>6.8581537642129348E-2</v>
      </c>
      <c r="AQ86" s="76">
        <v>0.40379806049010647</v>
      </c>
      <c r="AR86" s="75">
        <v>0.40379806049010647</v>
      </c>
      <c r="AS86" s="75">
        <v>0.40379806049010647</v>
      </c>
      <c r="AT86" s="75">
        <v>0.28602919759676249</v>
      </c>
    </row>
    <row r="87" spans="1:46" ht="16.8" customHeight="1">
      <c r="A87" s="67" t="s">
        <v>82</v>
      </c>
      <c r="B87">
        <v>2004</v>
      </c>
      <c r="C87" t="s">
        <v>51</v>
      </c>
      <c r="D87" s="8">
        <v>0</v>
      </c>
      <c r="E87" s="8">
        <v>0</v>
      </c>
      <c r="F87" s="8">
        <v>0</v>
      </c>
      <c r="G87" s="8">
        <v>2.1801584121506643</v>
      </c>
      <c r="H87" s="8">
        <v>7.0385404980581198E-2</v>
      </c>
      <c r="I87" s="8">
        <v>2.2829814482649304</v>
      </c>
      <c r="J87" s="8">
        <v>4.10110613401622</v>
      </c>
      <c r="K87" s="8">
        <v>0</v>
      </c>
      <c r="AD87" s="70" t="s">
        <v>30</v>
      </c>
      <c r="AE87" s="77">
        <v>0.45125506137459342</v>
      </c>
      <c r="AF87" s="77">
        <v>0.32479833329853891</v>
      </c>
      <c r="AG87" s="77">
        <v>0.42306506109098424</v>
      </c>
      <c r="AH87" s="77">
        <v>0.37993986601064345</v>
      </c>
      <c r="AI87" s="78">
        <v>0.33605240033822498</v>
      </c>
      <c r="AJ87" s="77">
        <v>0.33605240033822498</v>
      </c>
      <c r="AK87" s="77">
        <v>0.22580180826050866</v>
      </c>
      <c r="AL87" s="77">
        <v>0.37993986601064345</v>
      </c>
      <c r="AM87" s="78">
        <v>0.29153551890248641</v>
      </c>
      <c r="AN87" s="77">
        <v>0.35956450719032307</v>
      </c>
      <c r="AO87" s="77">
        <v>0.43633230881712903</v>
      </c>
      <c r="AP87" s="77">
        <v>0.17805230540314956</v>
      </c>
      <c r="AQ87" s="78">
        <v>0.36409245141309143</v>
      </c>
      <c r="AR87" s="77">
        <v>0.36409245141309143</v>
      </c>
      <c r="AS87" s="77">
        <v>0.36409245141309143</v>
      </c>
      <c r="AT87" s="85">
        <v>0.43852935331641324</v>
      </c>
    </row>
    <row r="88" spans="1:46">
      <c r="A88" s="67" t="s">
        <v>184</v>
      </c>
      <c r="B88">
        <v>2004</v>
      </c>
      <c r="C88" t="s">
        <v>51</v>
      </c>
      <c r="D88" s="8">
        <v>0</v>
      </c>
      <c r="E88" s="8">
        <v>0</v>
      </c>
      <c r="F88" s="8">
        <v>0</v>
      </c>
      <c r="G88" s="8">
        <v>2.0371782486294165</v>
      </c>
      <c r="H88" s="8">
        <v>0.1069319123826083</v>
      </c>
      <c r="I88" s="8">
        <v>1.0377261545937913</v>
      </c>
      <c r="J88" s="8">
        <v>2.975266452715509</v>
      </c>
      <c r="K88" s="8">
        <v>0</v>
      </c>
    </row>
    <row r="89" spans="1:46">
      <c r="A89" s="67" t="s">
        <v>82</v>
      </c>
      <c r="B89">
        <v>2003</v>
      </c>
      <c r="C89" t="s">
        <v>51</v>
      </c>
      <c r="D89" s="8">
        <v>0</v>
      </c>
      <c r="E89" s="8">
        <v>0</v>
      </c>
      <c r="F89" s="8">
        <v>0</v>
      </c>
      <c r="G89" s="8">
        <v>2.6234444980068012</v>
      </c>
      <c r="H89" s="8">
        <v>8.3775852668540388E-2</v>
      </c>
      <c r="I89" s="8">
        <v>0.3404630497418708</v>
      </c>
      <c r="J89" s="8">
        <v>2.5206214618925351</v>
      </c>
      <c r="K89" s="8">
        <v>0</v>
      </c>
      <c r="AS89" s="33" t="s">
        <v>196</v>
      </c>
    </row>
    <row r="90" spans="1:46">
      <c r="A90" s="83" t="s">
        <v>186</v>
      </c>
      <c r="B90">
        <v>2007</v>
      </c>
      <c r="C90" t="s">
        <v>51</v>
      </c>
      <c r="D90" s="48">
        <v>0</v>
      </c>
      <c r="E90" s="8">
        <v>0</v>
      </c>
      <c r="F90" s="8">
        <v>0</v>
      </c>
      <c r="G90" s="8">
        <v>1.558963673116839</v>
      </c>
      <c r="H90" s="8">
        <v>0.1670347657821861</v>
      </c>
      <c r="I90" s="8">
        <v>0.81730736601484821</v>
      </c>
      <c r="J90" s="8">
        <v>1.9286557915387297</v>
      </c>
      <c r="K90" s="8">
        <v>0</v>
      </c>
      <c r="Y90" s="81" t="s">
        <v>197</v>
      </c>
      <c r="AA90" s="81">
        <v>16</v>
      </c>
      <c r="AB90" s="81" t="s">
        <v>177</v>
      </c>
      <c r="AD90" t="s">
        <v>61</v>
      </c>
      <c r="AE90" s="75">
        <v>0.41159118515310567</v>
      </c>
      <c r="AF90" s="75">
        <v>0.2625339451584407</v>
      </c>
      <c r="AG90" s="75">
        <v>0.33081219627479719</v>
      </c>
      <c r="AH90" s="75">
        <v>0.36584293797574569</v>
      </c>
      <c r="AI90" s="76">
        <v>0.19377793215465849</v>
      </c>
      <c r="AJ90" s="75">
        <v>0.21778202632516466</v>
      </c>
      <c r="AK90" s="75">
        <v>0.21778202632516466</v>
      </c>
      <c r="AL90" s="75">
        <v>0.36584293797574569</v>
      </c>
      <c r="AM90" s="76">
        <v>0.28472465879588876</v>
      </c>
      <c r="AN90" s="75">
        <v>0.2889857703624587</v>
      </c>
      <c r="AO90" s="75">
        <v>0.30764515442394702</v>
      </c>
      <c r="AP90" s="75">
        <v>0.23517249203499496</v>
      </c>
      <c r="AQ90" s="76">
        <v>0.27729571176095952</v>
      </c>
      <c r="AR90" s="75">
        <v>0.27729571176095952</v>
      </c>
      <c r="AS90" s="75">
        <v>0.27729571176095952</v>
      </c>
      <c r="AT90" s="75">
        <v>0.4462355750225438</v>
      </c>
    </row>
    <row r="91" spans="1:46">
      <c r="A91" s="67" t="s">
        <v>89</v>
      </c>
      <c r="B91" s="81">
        <v>2009</v>
      </c>
      <c r="C91" s="81" t="s">
        <v>51</v>
      </c>
      <c r="D91" s="81">
        <v>0</v>
      </c>
      <c r="E91" s="81">
        <v>0</v>
      </c>
      <c r="F91" s="81">
        <v>0</v>
      </c>
      <c r="G91" s="81">
        <v>0.68497667955240615</v>
      </c>
      <c r="H91" s="81">
        <v>4.5941331677789937E-2</v>
      </c>
      <c r="I91" s="81">
        <v>-0.47902085360590441</v>
      </c>
      <c r="J91" s="81">
        <v>1.7066564228712799</v>
      </c>
      <c r="K91" s="81">
        <v>0</v>
      </c>
      <c r="AA91" s="81">
        <v>8</v>
      </c>
      <c r="AB91" s="81" t="s">
        <v>178</v>
      </c>
      <c r="AD91" s="2" t="s">
        <v>50</v>
      </c>
      <c r="AE91" s="75">
        <v>0.41572880513236832</v>
      </c>
      <c r="AF91" s="75">
        <v>0.19127092056951039</v>
      </c>
      <c r="AG91" s="75">
        <v>0.15263937837767377</v>
      </c>
      <c r="AH91" s="75">
        <v>0.43014732370066255</v>
      </c>
      <c r="AI91" s="76">
        <v>0.20395146900537353</v>
      </c>
      <c r="AJ91" s="75">
        <v>0.20395146900537353</v>
      </c>
      <c r="AK91" s="75">
        <v>0.10512485376208174</v>
      </c>
      <c r="AL91" s="75">
        <v>0.43014732370066255</v>
      </c>
      <c r="AM91" s="112">
        <v>0.37585946573160295</v>
      </c>
      <c r="AN91" s="75">
        <v>0.35036960755989172</v>
      </c>
      <c r="AO91" s="75">
        <v>0.25004935708283715</v>
      </c>
      <c r="AP91" s="75">
        <v>0.19643131087914029</v>
      </c>
      <c r="AQ91" s="76">
        <v>0.20797650141742061</v>
      </c>
      <c r="AR91" s="75">
        <v>0.20797650141742061</v>
      </c>
      <c r="AS91" s="75">
        <v>0.20797650141742061</v>
      </c>
      <c r="AT91" s="75">
        <v>0.53827824247734191</v>
      </c>
    </row>
    <row r="92" spans="1:46">
      <c r="A92" s="67" t="s">
        <v>184</v>
      </c>
      <c r="B92">
        <v>2005</v>
      </c>
      <c r="C92" t="s">
        <v>51</v>
      </c>
      <c r="D92" s="8">
        <v>0</v>
      </c>
      <c r="E92" s="8">
        <v>0</v>
      </c>
      <c r="F92" s="8">
        <v>0</v>
      </c>
      <c r="G92" s="8">
        <v>1.9375402981217178</v>
      </c>
      <c r="H92" s="8">
        <v>0.10756078105480348</v>
      </c>
      <c r="I92" s="8">
        <v>0.99945209403562529</v>
      </c>
      <c r="J92" s="8">
        <v>1.1291030878382706</v>
      </c>
      <c r="K92" s="8">
        <v>0</v>
      </c>
      <c r="AA92" s="81">
        <v>284</v>
      </c>
      <c r="AB92" s="81" t="s">
        <v>179</v>
      </c>
      <c r="AD92" t="s">
        <v>51</v>
      </c>
      <c r="AE92" s="75">
        <v>0.24940082960611865</v>
      </c>
      <c r="AF92" s="75">
        <v>0.30558806197120647</v>
      </c>
      <c r="AG92" s="75">
        <v>0.51471541834473589</v>
      </c>
      <c r="AH92" s="75">
        <v>0.15023947508842408</v>
      </c>
      <c r="AI92" s="76">
        <v>0.16253586642666285</v>
      </c>
      <c r="AJ92" s="75">
        <v>0.16253586642666285</v>
      </c>
      <c r="AK92" s="75">
        <v>0.28938907246372697</v>
      </c>
      <c r="AL92" s="75">
        <v>0.15023947508842408</v>
      </c>
      <c r="AM92" s="76">
        <v>0.11177264236878996</v>
      </c>
      <c r="AN92" s="75">
        <v>0.17904837745776672</v>
      </c>
      <c r="AO92" s="75">
        <v>0.32178376743522769</v>
      </c>
      <c r="AP92" s="75">
        <v>6.9211832745154106E-2</v>
      </c>
      <c r="AQ92" s="76">
        <v>0.36730501076157351</v>
      </c>
      <c r="AR92" s="75">
        <v>0.36730501076157351</v>
      </c>
      <c r="AS92" s="75">
        <v>0.36730501076157351</v>
      </c>
      <c r="AT92" s="75">
        <v>0.28734984497410421</v>
      </c>
    </row>
    <row r="93" spans="1:46">
      <c r="A93" s="67" t="s">
        <v>82</v>
      </c>
      <c r="B93">
        <v>2005</v>
      </c>
      <c r="C93" t="s">
        <v>51</v>
      </c>
      <c r="D93" s="8">
        <v>0</v>
      </c>
      <c r="E93" s="8">
        <v>0</v>
      </c>
      <c r="F93" s="8">
        <v>0</v>
      </c>
      <c r="G93" s="8">
        <v>1.8181246857512896</v>
      </c>
      <c r="H93" s="8">
        <v>6.3367840351735941E-2</v>
      </c>
      <c r="I93" s="8">
        <v>-0.10282303611426613</v>
      </c>
      <c r="J93" s="8">
        <v>0.98212135363446507</v>
      </c>
      <c r="K93" s="8">
        <v>0</v>
      </c>
      <c r="AD93" s="70" t="s">
        <v>30</v>
      </c>
      <c r="AE93" s="77">
        <v>0.44378639358440458</v>
      </c>
      <c r="AF93" s="77">
        <v>0.45379834939399138</v>
      </c>
      <c r="AG93" s="77">
        <v>0.42603684175454393</v>
      </c>
      <c r="AH93" s="77">
        <v>0.36831947496768003</v>
      </c>
      <c r="AI93" s="78">
        <v>0.31802148566147803</v>
      </c>
      <c r="AJ93" s="77">
        <v>0.31802148566147803</v>
      </c>
      <c r="AK93" s="77">
        <v>0.2238706244480658</v>
      </c>
      <c r="AL93" s="77">
        <v>0.36831947496768003</v>
      </c>
      <c r="AM93" s="78">
        <v>0.28596678116895102</v>
      </c>
      <c r="AN93" s="77">
        <v>0.35300916630403023</v>
      </c>
      <c r="AO93" s="77">
        <v>0.43318315649876377</v>
      </c>
      <c r="AP93" s="77">
        <v>0.15980361612234434</v>
      </c>
      <c r="AQ93" s="78">
        <v>0.35955504938925675</v>
      </c>
      <c r="AR93" s="77">
        <v>0.35955504938925675</v>
      </c>
      <c r="AS93" s="77">
        <v>0.35955504938925675</v>
      </c>
      <c r="AT93" s="85">
        <v>0.42652864856580064</v>
      </c>
    </row>
    <row r="94" spans="1:46">
      <c r="A94" s="83" t="s">
        <v>186</v>
      </c>
      <c r="B94">
        <v>2008</v>
      </c>
      <c r="C94" t="s">
        <v>51</v>
      </c>
      <c r="D94" s="48">
        <v>0</v>
      </c>
      <c r="E94" s="8">
        <v>0</v>
      </c>
      <c r="F94" s="8">
        <v>0</v>
      </c>
      <c r="G94" s="8">
        <v>1.1113484255238815</v>
      </c>
      <c r="H94" s="8">
        <v>0.13050334689184201</v>
      </c>
      <c r="I94" s="8">
        <v>0.74165630710199082</v>
      </c>
      <c r="J94" s="8">
        <v>0.79566804753422904</v>
      </c>
      <c r="K94" s="8">
        <v>0</v>
      </c>
      <c r="AH94" s="8"/>
      <c r="AI94" s="8"/>
      <c r="AJ94" s="8"/>
      <c r="AK94" s="8"/>
    </row>
    <row r="95" spans="1:46">
      <c r="A95" s="83" t="s">
        <v>77</v>
      </c>
      <c r="B95">
        <v>2007</v>
      </c>
      <c r="C95" t="s">
        <v>51</v>
      </c>
      <c r="D95" s="48">
        <v>0</v>
      </c>
      <c r="E95" s="8">
        <v>0</v>
      </c>
      <c r="F95" s="8">
        <v>0</v>
      </c>
      <c r="G95" s="8">
        <v>0.26044538436050857</v>
      </c>
      <c r="H95" s="8">
        <v>2.3487968335414649E-2</v>
      </c>
      <c r="I95" s="8">
        <v>5.7646829409190516</v>
      </c>
      <c r="J95" s="8">
        <v>0.42204187297742735</v>
      </c>
      <c r="K95" s="8">
        <v>0</v>
      </c>
      <c r="AH95" s="8"/>
      <c r="AI95" s="8"/>
      <c r="AJ95" s="8"/>
      <c r="AK95" s="8"/>
      <c r="AT95" s="33" t="s">
        <v>202</v>
      </c>
    </row>
    <row r="96" spans="1:46" ht="15" thickBot="1">
      <c r="A96" s="68" t="s">
        <v>77</v>
      </c>
      <c r="B96">
        <v>2006</v>
      </c>
      <c r="C96" t="s">
        <v>51</v>
      </c>
      <c r="D96" s="48">
        <v>0</v>
      </c>
      <c r="E96" s="8">
        <v>0</v>
      </c>
      <c r="F96" s="8">
        <v>0</v>
      </c>
      <c r="G96" s="8">
        <v>5.9122995361040882</v>
      </c>
      <c r="H96" s="8">
        <v>0.52618899287758003</v>
      </c>
      <c r="I96" s="8">
        <v>0.14761659518503656</v>
      </c>
      <c r="J96" s="8">
        <v>0.40806197954554513</v>
      </c>
      <c r="K96" s="8">
        <v>0</v>
      </c>
      <c r="AA96" s="81">
        <v>17</v>
      </c>
      <c r="AB96" s="81" t="s">
        <v>177</v>
      </c>
      <c r="AD96" t="s">
        <v>61</v>
      </c>
      <c r="AE96" s="75">
        <v>0.40855024966134895</v>
      </c>
      <c r="AF96" s="75">
        <v>0.36908693603754095</v>
      </c>
      <c r="AG96" s="75">
        <v>0.32677191784590071</v>
      </c>
      <c r="AH96" s="75">
        <v>0.36668674511877752</v>
      </c>
      <c r="AI96" s="76">
        <v>6.177759761681368E-2</v>
      </c>
      <c r="AJ96" s="75">
        <v>0.88079553315380199</v>
      </c>
      <c r="AK96" s="75">
        <v>0.88079553315380199</v>
      </c>
      <c r="AL96" s="75">
        <v>0.36668674511877752</v>
      </c>
      <c r="AM96" s="76">
        <v>0.27556728264737201</v>
      </c>
      <c r="AN96" s="75">
        <v>7.3390035937887038E-2</v>
      </c>
      <c r="AO96" s="75">
        <v>0.30532415042839506</v>
      </c>
      <c r="AP96" s="75">
        <v>0.23275097029413971</v>
      </c>
      <c r="AQ96" s="76">
        <v>0.26134316287719717</v>
      </c>
      <c r="AR96" s="75">
        <v>0.26134316287719717</v>
      </c>
      <c r="AS96" s="75">
        <v>0.26134316287719717</v>
      </c>
      <c r="AT96" s="75">
        <v>0.40844781787274265</v>
      </c>
    </row>
    <row r="97" spans="1:46" ht="15" thickBot="1">
      <c r="A97" s="62" t="s">
        <v>186</v>
      </c>
      <c r="B97">
        <v>2009</v>
      </c>
      <c r="C97" t="s">
        <v>51</v>
      </c>
      <c r="D97" s="8">
        <v>0</v>
      </c>
      <c r="E97" s="8">
        <v>0</v>
      </c>
      <c r="F97" s="8">
        <v>0</v>
      </c>
      <c r="G97" s="8">
        <v>5.401174043223822E-2</v>
      </c>
      <c r="H97" s="8">
        <v>6.9475578779916031E-3</v>
      </c>
      <c r="I97" s="8">
        <v>0.36969211842189065</v>
      </c>
      <c r="J97" s="8">
        <v>0.33263474512861535</v>
      </c>
      <c r="K97" s="8">
        <v>0</v>
      </c>
      <c r="AA97" s="81">
        <v>9</v>
      </c>
      <c r="AB97" s="81" t="s">
        <v>178</v>
      </c>
      <c r="AD97" s="2" t="s">
        <v>50</v>
      </c>
      <c r="AE97" s="75">
        <v>0.41960409147289018</v>
      </c>
      <c r="AF97" s="75">
        <v>0.38964883038829456</v>
      </c>
      <c r="AG97" s="75">
        <v>0.1463237686227003</v>
      </c>
      <c r="AH97" s="75">
        <v>0.44036800054580166</v>
      </c>
      <c r="AI97" s="76">
        <v>0.94437704012643719</v>
      </c>
      <c r="AJ97" s="75">
        <v>0.88079553315380199</v>
      </c>
      <c r="AK97" s="75">
        <v>4.761863398831132E-3</v>
      </c>
      <c r="AL97" s="75">
        <v>0.44036800054580166</v>
      </c>
      <c r="AM97" s="94">
        <v>0.35272422270878623</v>
      </c>
      <c r="AN97" s="75">
        <v>7.8269454630044644E-2</v>
      </c>
      <c r="AO97" s="75">
        <v>0.24637819599628644</v>
      </c>
      <c r="AP97" s="75">
        <v>3.0195869206554688E-3</v>
      </c>
      <c r="AQ97" s="76">
        <v>0.18621701763684864</v>
      </c>
      <c r="AR97" s="75">
        <v>0.18621701763684864</v>
      </c>
      <c r="AS97" s="75">
        <v>0.18621701763684864</v>
      </c>
      <c r="AT97" s="75">
        <v>0.45301865799840024</v>
      </c>
    </row>
    <row r="98" spans="1:46">
      <c r="A98" s="62" t="s">
        <v>186</v>
      </c>
      <c r="B98">
        <v>2011</v>
      </c>
      <c r="C98" t="s">
        <v>51</v>
      </c>
      <c r="D98" s="8">
        <v>0</v>
      </c>
      <c r="E98" s="8">
        <v>0</v>
      </c>
      <c r="F98" s="8">
        <v>0</v>
      </c>
      <c r="G98" s="8">
        <v>-1.6202476005093844</v>
      </c>
      <c r="H98" s="8">
        <v>-0.20987137349996812</v>
      </c>
      <c r="I98" s="8">
        <v>0.27862300469637713</v>
      </c>
      <c r="J98" s="8">
        <v>0</v>
      </c>
      <c r="K98" s="8">
        <v>0</v>
      </c>
      <c r="AA98" s="81">
        <v>293</v>
      </c>
      <c r="AB98" s="81" t="s">
        <v>179</v>
      </c>
      <c r="AD98" t="s">
        <v>51</v>
      </c>
      <c r="AE98" s="75">
        <v>0.24400900445868581</v>
      </c>
      <c r="AF98" s="75">
        <v>0.29988252449947983</v>
      </c>
      <c r="AG98" s="75">
        <v>0.5126199473801849</v>
      </c>
      <c r="AH98" s="75">
        <v>0.15742674374544216</v>
      </c>
      <c r="AI98" s="76">
        <v>0.15533556337365254</v>
      </c>
      <c r="AJ98" s="75">
        <v>0.15533556337365254</v>
      </c>
      <c r="AK98" s="75">
        <v>0.28676266992509952</v>
      </c>
      <c r="AL98" s="75">
        <v>0.15742674374544216</v>
      </c>
      <c r="AM98" s="76">
        <v>0.11052208062165775</v>
      </c>
      <c r="AN98" s="75">
        <v>0.17728618506591154</v>
      </c>
      <c r="AO98" s="75">
        <v>0.32110672823305936</v>
      </c>
      <c r="AP98" s="75">
        <v>7.1808538728471566E-2</v>
      </c>
      <c r="AQ98" s="76">
        <v>0.3122944181006776</v>
      </c>
      <c r="AR98" s="75">
        <v>0.3122944181006776</v>
      </c>
      <c r="AS98" s="75">
        <v>0.3122944181006776</v>
      </c>
      <c r="AT98" s="75">
        <v>0.23838675329697218</v>
      </c>
    </row>
    <row r="99" spans="1:46">
      <c r="A99" s="62" t="s">
        <v>84</v>
      </c>
      <c r="B99">
        <v>2003</v>
      </c>
      <c r="C99" t="s">
        <v>51</v>
      </c>
      <c r="D99" s="8">
        <v>0</v>
      </c>
      <c r="E99" s="8">
        <v>0</v>
      </c>
      <c r="F99" s="8">
        <v>0</v>
      </c>
      <c r="G99" s="8">
        <v>0.52930462339140583</v>
      </c>
      <c r="H99" s="8">
        <v>3.3771000988281764E-2</v>
      </c>
      <c r="I99" s="8">
        <v>1.777773137260267</v>
      </c>
      <c r="J99" s="8">
        <v>-9.2938102769402064E-3</v>
      </c>
      <c r="K99" s="8">
        <v>0</v>
      </c>
      <c r="AD99" s="70" t="s">
        <v>30</v>
      </c>
      <c r="AE99" s="77">
        <v>0.44432295516765119</v>
      </c>
      <c r="AF99" s="77">
        <v>0.4962528057168803</v>
      </c>
      <c r="AG99" s="77">
        <v>0.42048565707462998</v>
      </c>
      <c r="AH99" s="77">
        <v>0.37181017830212676</v>
      </c>
      <c r="AI99" s="78">
        <v>0.32524609206646199</v>
      </c>
      <c r="AJ99" s="77">
        <v>0.32524609206646199</v>
      </c>
      <c r="AK99" s="77">
        <v>0.22357534785558528</v>
      </c>
      <c r="AL99" s="77">
        <v>0.37181017830212676</v>
      </c>
      <c r="AM99" s="78">
        <v>0.28580098743274818</v>
      </c>
      <c r="AN99" s="77">
        <v>0.35132662819631538</v>
      </c>
      <c r="AO99" s="77">
        <v>0.43168575385252261</v>
      </c>
      <c r="AP99" s="77">
        <v>0.17070864624487189</v>
      </c>
      <c r="AQ99" s="78">
        <v>0.35546230647875804</v>
      </c>
      <c r="AR99" s="77">
        <v>0.35546230647875804</v>
      </c>
      <c r="AS99" s="77">
        <v>0.35546230647875804</v>
      </c>
      <c r="AT99" s="85">
        <v>0.43275357870845421</v>
      </c>
    </row>
    <row r="100" spans="1:46">
      <c r="A100" s="62" t="s">
        <v>86</v>
      </c>
      <c r="B100">
        <v>2009</v>
      </c>
      <c r="C100" t="s">
        <v>51</v>
      </c>
      <c r="D100" s="8">
        <v>0</v>
      </c>
      <c r="E100" s="8">
        <v>0</v>
      </c>
      <c r="F100" s="8">
        <v>0</v>
      </c>
      <c r="G100" s="8">
        <v>-0.14660670165105039</v>
      </c>
      <c r="H100" s="8">
        <v>-3.1092821216278051E-2</v>
      </c>
      <c r="I100" s="8">
        <v>-0.23715789972963996</v>
      </c>
      <c r="J100" s="8">
        <v>-0.2177540715699422</v>
      </c>
      <c r="K100" s="8">
        <v>0</v>
      </c>
    </row>
    <row r="101" spans="1:46">
      <c r="A101" s="62" t="s">
        <v>184</v>
      </c>
      <c r="B101">
        <v>2009</v>
      </c>
      <c r="C101" t="s">
        <v>51</v>
      </c>
      <c r="D101" s="8">
        <v>0</v>
      </c>
      <c r="E101" s="8">
        <v>0</v>
      </c>
      <c r="F101" s="8">
        <v>0</v>
      </c>
      <c r="G101" s="8">
        <v>-2.3842611352501066</v>
      </c>
      <c r="H101" s="8">
        <v>-0.11416527485793083</v>
      </c>
      <c r="I101" s="8">
        <v>-1.2373960397545645</v>
      </c>
      <c r="J101" s="8">
        <v>-0.74714242439796408</v>
      </c>
      <c r="K101" s="8">
        <v>0</v>
      </c>
    </row>
    <row r="102" spans="1:46">
      <c r="A102" s="62" t="s">
        <v>77</v>
      </c>
      <c r="B102">
        <v>2003</v>
      </c>
      <c r="C102" t="s">
        <v>51</v>
      </c>
      <c r="D102" s="8">
        <v>0</v>
      </c>
      <c r="E102" s="8">
        <v>0</v>
      </c>
      <c r="F102" s="8">
        <v>0</v>
      </c>
      <c r="G102" s="8">
        <v>-0.22666549191778707</v>
      </c>
      <c r="H102" s="8">
        <v>-2.1622656838425704E-2</v>
      </c>
      <c r="I102" s="8">
        <v>0.17827705312673814</v>
      </c>
      <c r="J102" s="8">
        <v>-0.75329894272080722</v>
      </c>
      <c r="K102" s="8">
        <v>0</v>
      </c>
      <c r="AD102" s="48"/>
    </row>
    <row r="103" spans="1:46">
      <c r="A103" s="62" t="s">
        <v>77</v>
      </c>
      <c r="B103">
        <v>2004</v>
      </c>
      <c r="C103" t="s">
        <v>51</v>
      </c>
      <c r="D103" s="8">
        <v>0</v>
      </c>
      <c r="E103" s="8">
        <v>0</v>
      </c>
      <c r="F103" s="8">
        <v>0</v>
      </c>
      <c r="G103" s="8">
        <v>-0.93157599584754536</v>
      </c>
      <c r="H103" s="8">
        <v>-9.0404773810679739E-2</v>
      </c>
      <c r="I103" s="8">
        <v>-0.4049425450445252</v>
      </c>
      <c r="J103" s="8">
        <v>-0.7839594006625088</v>
      </c>
      <c r="K103" s="8">
        <v>0</v>
      </c>
      <c r="AD103" s="48"/>
    </row>
    <row r="104" spans="1:46">
      <c r="A104" s="62" t="s">
        <v>184</v>
      </c>
      <c r="B104">
        <v>2003</v>
      </c>
      <c r="C104" t="s">
        <v>51</v>
      </c>
      <c r="D104" s="8">
        <v>0</v>
      </c>
      <c r="E104" s="8">
        <v>0</v>
      </c>
      <c r="F104" s="8">
        <v>0</v>
      </c>
      <c r="G104" s="8">
        <v>-1.8668020682587532</v>
      </c>
      <c r="H104" s="8">
        <v>-0.11561548647565305</v>
      </c>
      <c r="I104" s="8">
        <v>-2.9045282228525444</v>
      </c>
      <c r="J104" s="8">
        <v>-0.86734997422312787</v>
      </c>
      <c r="K104" s="8">
        <v>0</v>
      </c>
      <c r="AD104" s="48"/>
    </row>
    <row r="105" spans="1:46" ht="16.8" customHeight="1">
      <c r="A105" s="68" t="s">
        <v>188</v>
      </c>
      <c r="B105">
        <v>2008</v>
      </c>
      <c r="C105" t="s">
        <v>51</v>
      </c>
      <c r="D105" s="48">
        <v>0</v>
      </c>
      <c r="E105" s="8">
        <v>0</v>
      </c>
      <c r="F105" s="8">
        <v>0</v>
      </c>
      <c r="G105" s="8">
        <v>-1.8094674593261146</v>
      </c>
      <c r="H105" s="8">
        <v>-8.4663834773692714E-2</v>
      </c>
      <c r="I105" s="8">
        <v>0.24418419001286651</v>
      </c>
      <c r="J105" s="8">
        <v>-0.89221146350855207</v>
      </c>
      <c r="K105" s="8">
        <v>0</v>
      </c>
      <c r="AC105" s="8"/>
    </row>
    <row r="106" spans="1:46">
      <c r="A106" s="68" t="s">
        <v>188</v>
      </c>
      <c r="B106">
        <v>2006</v>
      </c>
      <c r="C106" t="s">
        <v>51</v>
      </c>
      <c r="D106" s="48">
        <v>0</v>
      </c>
      <c r="E106" s="8">
        <v>0</v>
      </c>
      <c r="F106" s="8">
        <v>0</v>
      </c>
      <c r="G106" s="8">
        <v>-2.0254765504913408</v>
      </c>
      <c r="H106" s="8">
        <v>-0.10469255663430412</v>
      </c>
      <c r="I106" s="8">
        <v>-1.9033844554849075</v>
      </c>
      <c r="J106" s="8">
        <v>-1.7812923604784743</v>
      </c>
      <c r="K106" s="8">
        <v>0</v>
      </c>
    </row>
    <row r="107" spans="1:46">
      <c r="A107" s="68" t="s">
        <v>188</v>
      </c>
      <c r="B107">
        <v>2007</v>
      </c>
      <c r="C107" t="s">
        <v>51</v>
      </c>
      <c r="D107" s="48">
        <v>0</v>
      </c>
      <c r="E107" s="8">
        <v>0</v>
      </c>
      <c r="F107" s="8">
        <v>0</v>
      </c>
      <c r="G107" s="8">
        <v>0.12209209500643325</v>
      </c>
      <c r="H107" s="8">
        <v>5.7454331172657599E-3</v>
      </c>
      <c r="I107" s="8">
        <v>-0.12209209500643325</v>
      </c>
      <c r="J107" s="8">
        <v>-1.9315595543325479</v>
      </c>
      <c r="K107" s="8">
        <v>0</v>
      </c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46" ht="16.8" customHeight="1">
      <c r="A108" s="67" t="s">
        <v>186</v>
      </c>
      <c r="B108">
        <v>2010</v>
      </c>
      <c r="C108" t="s">
        <v>51</v>
      </c>
      <c r="D108" s="8">
        <v>0</v>
      </c>
      <c r="E108" s="8">
        <v>0</v>
      </c>
      <c r="F108" s="8">
        <v>0</v>
      </c>
      <c r="G108" s="8">
        <v>-3.7057373293275297E-2</v>
      </c>
      <c r="H108" s="8">
        <v>-5.0047009159358427E-3</v>
      </c>
      <c r="I108" s="8">
        <v>-0.31568037798965243</v>
      </c>
      <c r="J108" s="8">
        <v>-1.9359279784990369</v>
      </c>
      <c r="K108" s="8">
        <v>0</v>
      </c>
    </row>
    <row r="109" spans="1:46">
      <c r="A109" s="83" t="s">
        <v>184</v>
      </c>
      <c r="B109">
        <v>2006</v>
      </c>
      <c r="C109" t="s">
        <v>51</v>
      </c>
      <c r="D109" s="48">
        <v>0</v>
      </c>
      <c r="E109" s="8">
        <v>0</v>
      </c>
      <c r="F109" s="8">
        <v>0</v>
      </c>
      <c r="G109" s="8">
        <v>0.12965099380264533</v>
      </c>
      <c r="H109" s="8">
        <v>7.6202563700012976E-3</v>
      </c>
      <c r="I109" s="8">
        <v>0.9380882040860925</v>
      </c>
      <c r="J109" s="8">
        <v>-3.8703000508799548</v>
      </c>
      <c r="K109" s="8">
        <v>0</v>
      </c>
    </row>
    <row r="110" spans="1:46">
      <c r="A110" s="83" t="s">
        <v>77</v>
      </c>
      <c r="B110">
        <v>2008</v>
      </c>
      <c r="C110" t="s">
        <v>51</v>
      </c>
      <c r="D110" s="48">
        <v>0</v>
      </c>
      <c r="E110" s="8">
        <v>0</v>
      </c>
      <c r="F110" s="8">
        <v>0</v>
      </c>
      <c r="G110" s="8">
        <v>-5.3426410679416243</v>
      </c>
      <c r="H110" s="8">
        <v>-1.0035434550375324</v>
      </c>
      <c r="I110" s="8">
        <v>-5.5042375565585431</v>
      </c>
      <c r="J110" s="8">
        <v>-4.1019768128148009</v>
      </c>
      <c r="K110" s="8">
        <v>0</v>
      </c>
    </row>
    <row r="111" spans="1:46">
      <c r="A111" s="83" t="s">
        <v>184</v>
      </c>
      <c r="B111">
        <v>2007</v>
      </c>
      <c r="C111" t="s">
        <v>51</v>
      </c>
      <c r="D111" s="48">
        <v>0</v>
      </c>
      <c r="E111" s="8">
        <v>0</v>
      </c>
      <c r="F111" s="8">
        <v>0</v>
      </c>
      <c r="G111" s="8">
        <v>-4.8083882549660473</v>
      </c>
      <c r="H111" s="8">
        <v>-0.29910528267874364</v>
      </c>
      <c r="I111" s="8">
        <v>-0.80843721028344717</v>
      </c>
      <c r="J111" s="8">
        <v>-6.0457842947206117</v>
      </c>
      <c r="K111" s="8">
        <v>0</v>
      </c>
    </row>
    <row r="112" spans="1:46">
      <c r="A112" s="83" t="s">
        <v>184</v>
      </c>
      <c r="B112">
        <v>2008</v>
      </c>
      <c r="C112" t="s">
        <v>51</v>
      </c>
      <c r="D112" s="48">
        <v>0</v>
      </c>
      <c r="E112" s="8">
        <v>0</v>
      </c>
      <c r="F112" s="8">
        <v>0</v>
      </c>
      <c r="G112" s="8">
        <v>-5.2373470844371646</v>
      </c>
      <c r="H112" s="8">
        <v>-0.31018957494395927</v>
      </c>
      <c r="I112" s="8">
        <v>-3.9999510446826001</v>
      </c>
      <c r="J112" s="8">
        <v>-6.3842121799327067</v>
      </c>
      <c r="K112" s="8">
        <v>0</v>
      </c>
    </row>
    <row r="113" spans="1:22">
      <c r="A113" s="83" t="s">
        <v>91</v>
      </c>
      <c r="B113">
        <v>2006</v>
      </c>
      <c r="C113" t="s">
        <v>51</v>
      </c>
      <c r="D113" s="48">
        <v>0</v>
      </c>
      <c r="E113" s="8">
        <v>0</v>
      </c>
      <c r="F113" s="8">
        <v>0</v>
      </c>
      <c r="G113" s="8">
        <v>-4.8484038874350688</v>
      </c>
      <c r="H113" s="8">
        <v>-0.27672506256703633</v>
      </c>
      <c r="I113" s="8">
        <v>-0.5899427173223657</v>
      </c>
      <c r="J113" s="8">
        <v>-8.1575631675854829</v>
      </c>
      <c r="K113" s="8">
        <v>0</v>
      </c>
    </row>
    <row r="114" spans="1:22">
      <c r="A114" s="67" t="s">
        <v>84</v>
      </c>
      <c r="B114">
        <v>2004</v>
      </c>
      <c r="C114" t="s">
        <v>51</v>
      </c>
      <c r="D114" s="8">
        <v>0</v>
      </c>
      <c r="E114" s="8">
        <v>0</v>
      </c>
      <c r="F114" s="8">
        <v>0</v>
      </c>
      <c r="G114" s="8">
        <v>-1.7870669475372072</v>
      </c>
      <c r="H114" s="8">
        <v>-0.12860691763806614</v>
      </c>
      <c r="I114" s="8">
        <v>-1.2484685138688612</v>
      </c>
      <c r="J114" s="8">
        <v>-1.5213819902551755</v>
      </c>
      <c r="K114" s="8">
        <v>0.57844703214494086</v>
      </c>
    </row>
    <row r="115" spans="1:22">
      <c r="A115" s="83" t="s">
        <v>91</v>
      </c>
      <c r="B115">
        <v>2007</v>
      </c>
      <c r="C115" t="s">
        <v>51</v>
      </c>
      <c r="D115" s="48">
        <v>0</v>
      </c>
      <c r="E115" s="8">
        <v>0</v>
      </c>
      <c r="F115" s="8">
        <v>0</v>
      </c>
      <c r="G115" s="8">
        <v>-7.5676204502631172</v>
      </c>
      <c r="H115" s="8">
        <v>-0.41785595751742449</v>
      </c>
      <c r="I115" s="8">
        <v>-4.2584611701127031</v>
      </c>
      <c r="J115" s="8">
        <v>-5.6766722901771693</v>
      </c>
      <c r="K115" s="8">
        <v>0.5855492882084341</v>
      </c>
    </row>
    <row r="116" spans="1:22">
      <c r="A116" s="83" t="s">
        <v>79</v>
      </c>
      <c r="B116">
        <v>2008</v>
      </c>
      <c r="C116" t="s">
        <v>51</v>
      </c>
      <c r="D116" s="48">
        <v>0</v>
      </c>
      <c r="E116" s="8">
        <v>0</v>
      </c>
      <c r="F116" s="8">
        <v>0</v>
      </c>
      <c r="G116" s="8">
        <v>-4.3738724380313307</v>
      </c>
      <c r="H116" s="8">
        <v>-0.19874570703299987</v>
      </c>
      <c r="I116" s="8">
        <v>-2.0998531088670305</v>
      </c>
      <c r="J116" s="8">
        <v>-0.34176013039463271</v>
      </c>
      <c r="K116" s="8">
        <v>0.89383418718596686</v>
      </c>
    </row>
    <row r="117" spans="1:22">
      <c r="A117" s="62" t="s">
        <v>75</v>
      </c>
      <c r="B117">
        <v>2003</v>
      </c>
      <c r="C117" t="s">
        <v>51</v>
      </c>
      <c r="D117" s="8">
        <v>0.3767189028784117</v>
      </c>
      <c r="E117" s="8">
        <v>2.0731081684273175E-2</v>
      </c>
      <c r="F117" s="8">
        <v>0.19884915084915086</v>
      </c>
      <c r="G117" s="8">
        <v>1.1612154166400011</v>
      </c>
      <c r="H117" s="8">
        <v>5.7907542088627847E-2</v>
      </c>
      <c r="I117" s="8">
        <v>0.6517372206629588</v>
      </c>
      <c r="J117" s="8">
        <v>-1.0875273385208466</v>
      </c>
      <c r="K117" s="8">
        <v>2.0083051759023367</v>
      </c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22">
      <c r="A118" s="62" t="s">
        <v>57</v>
      </c>
      <c r="B118">
        <v>2009</v>
      </c>
      <c r="C118" t="s">
        <v>51</v>
      </c>
      <c r="D118" s="8">
        <v>2.0282244501453395</v>
      </c>
      <c r="E118" s="8">
        <v>8.9937666963490648E-2</v>
      </c>
      <c r="F118" s="8">
        <v>0.66338259441707714</v>
      </c>
      <c r="G118" s="8">
        <v>-1.6382064192474139</v>
      </c>
      <c r="H118" s="8">
        <v>-0.11592339063751333</v>
      </c>
      <c r="I118" s="8">
        <v>-0.15613545243455995</v>
      </c>
      <c r="J118" s="8">
        <v>-0.47381168201496493</v>
      </c>
      <c r="K118" s="8">
        <v>2.0282244501453395</v>
      </c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22">
      <c r="A119" s="68" t="s">
        <v>84</v>
      </c>
      <c r="B119">
        <v>2007</v>
      </c>
      <c r="C119" t="s">
        <v>51</v>
      </c>
      <c r="D119" s="48">
        <v>1.7361270299024107</v>
      </c>
      <c r="E119" s="8">
        <v>0.14514218818540356</v>
      </c>
      <c r="F119" s="8">
        <v>0.20541830693406901</v>
      </c>
      <c r="G119" s="8">
        <v>-1.5144086507913279</v>
      </c>
      <c r="H119" s="8">
        <v>-9.8230068680127985E-2</v>
      </c>
      <c r="I119" s="8">
        <v>-0.84531729205120953</v>
      </c>
      <c r="J119" s="8">
        <v>-0.72978507231573886</v>
      </c>
      <c r="K119" s="8">
        <v>2.1065636709589985</v>
      </c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22" ht="16.8" customHeight="1">
      <c r="A120" s="62" t="s">
        <v>84</v>
      </c>
      <c r="B120">
        <v>2005</v>
      </c>
      <c r="C120" t="s">
        <v>51</v>
      </c>
      <c r="D120" s="8">
        <v>0.57844703214494086</v>
      </c>
      <c r="E120" s="8">
        <v>4.923031076197374E-2</v>
      </c>
      <c r="F120" s="8">
        <v>6.7563613989293003E-2</v>
      </c>
      <c r="G120" s="8">
        <v>-0.27291347638631436</v>
      </c>
      <c r="H120" s="8">
        <v>-1.8021177318643528E-2</v>
      </c>
      <c r="I120" s="8">
        <v>-0.53859843366834603</v>
      </c>
      <c r="J120" s="8">
        <v>-1.1182307684375239</v>
      </c>
      <c r="K120" s="8">
        <v>2.3832122515500571</v>
      </c>
    </row>
    <row r="121" spans="1:22">
      <c r="A121" s="68" t="s">
        <v>57</v>
      </c>
      <c r="B121">
        <v>2006</v>
      </c>
      <c r="C121" t="s">
        <v>51</v>
      </c>
      <c r="D121" s="48">
        <v>1.392174513785668</v>
      </c>
      <c r="E121" s="8">
        <v>5.3944433177854391E-2</v>
      </c>
      <c r="F121" s="8">
        <v>0.27536231884057971</v>
      </c>
      <c r="G121" s="8">
        <v>-0.70863692213528395</v>
      </c>
      <c r="H121" s="8">
        <v>-4.5529133794608316E-2</v>
      </c>
      <c r="I121" s="8">
        <v>-0.50310616672236108</v>
      </c>
      <c r="J121" s="8">
        <v>1.4326697338423742</v>
      </c>
      <c r="K121" s="8">
        <v>2.5540645215316014</v>
      </c>
    </row>
    <row r="122" spans="1:22">
      <c r="A122" s="62" t="s">
        <v>57</v>
      </c>
      <c r="B122">
        <v>2005</v>
      </c>
      <c r="C122" t="s">
        <v>51</v>
      </c>
      <c r="D122" s="8">
        <v>1.214892018479147</v>
      </c>
      <c r="E122" s="8">
        <v>5.3767244428723028E-2</v>
      </c>
      <c r="F122" s="8">
        <v>0.28113440197287298</v>
      </c>
      <c r="G122" s="8">
        <v>-1.0818104785592659</v>
      </c>
      <c r="H122" s="8">
        <v>-7.2189193812168637E-2</v>
      </c>
      <c r="I122" s="8">
        <v>-0.57870431183690485</v>
      </c>
      <c r="J122" s="8">
        <v>-1.2873412339721888</v>
      </c>
      <c r="K122" s="8">
        <v>2.6322660400381519</v>
      </c>
    </row>
    <row r="123" spans="1:22">
      <c r="A123" s="68" t="s">
        <v>57</v>
      </c>
      <c r="B123">
        <v>2007</v>
      </c>
      <c r="C123" t="s">
        <v>51</v>
      </c>
      <c r="D123" s="48">
        <v>1.1403504266040672</v>
      </c>
      <c r="E123" s="8">
        <v>4.7435897435897434E-2</v>
      </c>
      <c r="F123" s="8">
        <v>0.27924528301886792</v>
      </c>
      <c r="G123" s="8">
        <v>1.9357759005647353</v>
      </c>
      <c r="H123" s="8">
        <v>0.12047714324726476</v>
      </c>
      <c r="I123" s="8">
        <v>-0.20553075541292287</v>
      </c>
      <c r="J123" s="8">
        <v>1.7796404481301753</v>
      </c>
      <c r="K123" s="8">
        <v>2.8046456438100034</v>
      </c>
    </row>
    <row r="124" spans="1:22">
      <c r="A124" s="62" t="s">
        <v>57</v>
      </c>
      <c r="B124">
        <v>2004</v>
      </c>
      <c r="C124" t="s">
        <v>51</v>
      </c>
      <c r="D124" s="8">
        <v>1.6411702350909101</v>
      </c>
      <c r="E124" s="8">
        <v>7.4535679374389055E-2</v>
      </c>
      <c r="F124" s="8">
        <v>0.39765319426336376</v>
      </c>
      <c r="G124" s="8">
        <v>-1.6352285432010625</v>
      </c>
      <c r="H124" s="8">
        <v>-0.11739536061172054</v>
      </c>
      <c r="I124" s="8">
        <v>-1.0565242313641576</v>
      </c>
      <c r="J124" s="8">
        <v>-2.1383347099234236</v>
      </c>
      <c r="K124" s="8">
        <v>2.8680122468965741</v>
      </c>
    </row>
    <row r="125" spans="1:22">
      <c r="A125" s="62" t="s">
        <v>84</v>
      </c>
      <c r="B125">
        <v>2009</v>
      </c>
      <c r="C125" t="s">
        <v>51</v>
      </c>
      <c r="D125" s="8">
        <v>2.9458096254319686</v>
      </c>
      <c r="E125" s="8">
        <v>0.29085618210036213</v>
      </c>
      <c r="F125" s="8">
        <v>0.40977005211180351</v>
      </c>
      <c r="G125" s="8">
        <v>6.7852256035116909E-2</v>
      </c>
      <c r="H125" s="8">
        <v>4.0074888981726058E-3</v>
      </c>
      <c r="I125" s="8">
        <v>0.78462357847558906</v>
      </c>
      <c r="J125" s="8">
        <v>2.0291033654192994</v>
      </c>
      <c r="K125" s="8">
        <v>2.9458096254319686</v>
      </c>
    </row>
    <row r="126" spans="1:22">
      <c r="A126" s="62" t="s">
        <v>57</v>
      </c>
      <c r="B126">
        <v>2003</v>
      </c>
      <c r="C126" t="s">
        <v>51</v>
      </c>
      <c r="D126" s="8">
        <v>1.4338926952331155</v>
      </c>
      <c r="E126" s="8">
        <v>6.7358825018992152E-2</v>
      </c>
      <c r="F126" s="8">
        <v>0.35514018691588783</v>
      </c>
      <c r="G126" s="8">
        <v>1.2026980939019012</v>
      </c>
      <c r="H126" s="8">
        <v>7.4293519835407856E-2</v>
      </c>
      <c r="I126" s="8">
        <v>2.2592223252660588</v>
      </c>
      <c r="J126" s="8">
        <v>0.62399378206499634</v>
      </c>
      <c r="K126" s="8">
        <v>3.0780177781131912</v>
      </c>
    </row>
    <row r="127" spans="1:22">
      <c r="A127" s="62" t="s">
        <v>79</v>
      </c>
      <c r="B127">
        <v>2009</v>
      </c>
      <c r="C127" t="s">
        <v>51</v>
      </c>
      <c r="D127" s="8">
        <v>0.89383418718596686</v>
      </c>
      <c r="E127" s="8">
        <v>5.3680678902703768E-2</v>
      </c>
      <c r="F127" s="8">
        <v>6.1691993649353592E-2</v>
      </c>
      <c r="G127" s="8">
        <v>1.7580929784723978</v>
      </c>
      <c r="H127" s="8">
        <v>7.2928026172300972E-2</v>
      </c>
      <c r="I127" s="8">
        <v>-2.2740193291643003</v>
      </c>
      <c r="J127" s="8">
        <v>1.6759391009736895</v>
      </c>
      <c r="K127" s="8">
        <v>3.194142757149852</v>
      </c>
    </row>
    <row r="128" spans="1:22">
      <c r="A128" s="68" t="s">
        <v>84</v>
      </c>
      <c r="B128">
        <v>2008</v>
      </c>
      <c r="C128" t="s">
        <v>51</v>
      </c>
      <c r="D128" s="48">
        <v>0.37043664105658802</v>
      </c>
      <c r="E128" s="8">
        <v>3.9178742622814552E-2</v>
      </c>
      <c r="F128" s="8">
        <v>4.4888888888888888E-2</v>
      </c>
      <c r="G128" s="8">
        <v>0.11553221973547068</v>
      </c>
      <c r="H128" s="8">
        <v>7.1043093032621928E-3</v>
      </c>
      <c r="I128" s="8">
        <v>-0.66909135874011838</v>
      </c>
      <c r="J128" s="8">
        <v>-0.60123910270500147</v>
      </c>
      <c r="K128" s="8">
        <v>3.3162462664885566</v>
      </c>
    </row>
    <row r="129" spans="1:38" ht="16.8" customHeight="1">
      <c r="A129" s="67" t="s">
        <v>77</v>
      </c>
      <c r="B129">
        <v>2009</v>
      </c>
      <c r="C129" t="s">
        <v>51</v>
      </c>
      <c r="D129" s="8">
        <v>0</v>
      </c>
      <c r="E129" s="8">
        <v>0</v>
      </c>
      <c r="F129" s="8">
        <v>0</v>
      </c>
      <c r="G129" s="8">
        <v>1.4022607437437422</v>
      </c>
      <c r="H129" s="8">
        <v>0.12950304051484979</v>
      </c>
      <c r="I129" s="8">
        <v>0.16159648861691878</v>
      </c>
      <c r="J129" s="8">
        <v>2.4899460981244257</v>
      </c>
      <c r="K129" s="8">
        <v>3.499089883186949</v>
      </c>
    </row>
    <row r="130" spans="1:38">
      <c r="A130" s="83" t="s">
        <v>84</v>
      </c>
      <c r="B130">
        <v>2006</v>
      </c>
      <c r="C130" t="s">
        <v>51</v>
      </c>
      <c r="D130" s="48">
        <v>1.8047652194051165</v>
      </c>
      <c r="E130" s="8">
        <v>0.14832430214191841</v>
      </c>
      <c r="F130" s="8">
        <v>0.20702911288042233</v>
      </c>
      <c r="G130" s="8">
        <v>-0.57963233476917786</v>
      </c>
      <c r="H130" s="8">
        <v>-3.6960122648704262E-2</v>
      </c>
      <c r="I130" s="8">
        <v>0.26568495728203168</v>
      </c>
      <c r="J130" s="8">
        <v>-1.2487236935092962</v>
      </c>
      <c r="K130" s="8">
        <v>3.5408922493075274</v>
      </c>
    </row>
    <row r="131" spans="1:38">
      <c r="A131" s="83" t="s">
        <v>57</v>
      </c>
      <c r="B131">
        <v>2008</v>
      </c>
      <c r="C131" t="s">
        <v>51</v>
      </c>
      <c r="D131" s="48">
        <v>1.6434687335145883</v>
      </c>
      <c r="E131" s="8">
        <v>6.9230769230769235E-2</v>
      </c>
      <c r="F131" s="8">
        <v>0.45251396648044695</v>
      </c>
      <c r="G131" s="8">
        <v>1.9851712035430982</v>
      </c>
      <c r="H131" s="8">
        <v>0.12199090100762619</v>
      </c>
      <c r="I131" s="8">
        <v>2.1413066559776581</v>
      </c>
      <c r="J131" s="8">
        <v>0.50310023673024418</v>
      </c>
      <c r="K131" s="8">
        <v>3.6927322160451244</v>
      </c>
    </row>
    <row r="132" spans="1:38">
      <c r="A132" s="83" t="s">
        <v>195</v>
      </c>
      <c r="B132">
        <v>2006</v>
      </c>
      <c r="C132" t="s">
        <v>51</v>
      </c>
      <c r="D132" s="48">
        <v>1.9328293078154706</v>
      </c>
      <c r="E132" s="8">
        <v>0.12615153224290279</v>
      </c>
      <c r="F132" s="8">
        <v>0.48923977807398294</v>
      </c>
      <c r="G132" s="8">
        <v>-0.20456196916964586</v>
      </c>
      <c r="H132" s="8">
        <v>-1.2788371445212528E-2</v>
      </c>
      <c r="I132" s="8">
        <v>0.10045815515658063</v>
      </c>
      <c r="J132" s="8">
        <v>-0.29570344058186393</v>
      </c>
      <c r="K132" s="8">
        <v>3.9544146559395319</v>
      </c>
    </row>
    <row r="133" spans="1:38">
      <c r="A133" s="67" t="s">
        <v>91</v>
      </c>
      <c r="B133">
        <v>2010</v>
      </c>
      <c r="C133" t="s">
        <v>51</v>
      </c>
      <c r="D133" s="8">
        <v>4.5500940102068226</v>
      </c>
      <c r="E133" s="8">
        <v>0.22454931071049841</v>
      </c>
      <c r="F133" s="8">
        <v>0.85902636916835695</v>
      </c>
      <c r="G133" s="8">
        <v>8.9497716894977195</v>
      </c>
      <c r="H133" s="8">
        <v>0.37624209575429096</v>
      </c>
      <c r="I133" s="8">
        <v>8.5307547676604916</v>
      </c>
      <c r="J133" s="8">
        <v>23.787268331990333</v>
      </c>
      <c r="K133" s="8">
        <v>4.5500940102068226</v>
      </c>
    </row>
    <row r="134" spans="1:38">
      <c r="A134" s="83" t="s">
        <v>91</v>
      </c>
      <c r="B134">
        <v>2008</v>
      </c>
      <c r="C134" t="s">
        <v>51</v>
      </c>
      <c r="D134" s="48">
        <v>0.5855492882084341</v>
      </c>
      <c r="E134" s="8">
        <v>3.6601746138347886E-2</v>
      </c>
      <c r="F134" s="8">
        <v>4.1194255479969764E-2</v>
      </c>
      <c r="G134" s="8">
        <v>-1.4182111200644663</v>
      </c>
      <c r="H134" s="8">
        <v>-6.340057636887618E-2</v>
      </c>
      <c r="I134" s="8">
        <v>-3.3091592801504142</v>
      </c>
      <c r="J134" s="8">
        <v>7.1125436475960253</v>
      </c>
      <c r="K134" s="8">
        <v>5.1571313456889607</v>
      </c>
    </row>
    <row r="135" spans="1:38">
      <c r="A135" s="83" t="s">
        <v>195</v>
      </c>
      <c r="B135">
        <v>2007</v>
      </c>
      <c r="C135" t="s">
        <v>51</v>
      </c>
      <c r="D135" s="48">
        <v>2.0215853481240611</v>
      </c>
      <c r="E135" s="8">
        <v>0.1301550872800612</v>
      </c>
      <c r="F135" s="8">
        <v>0.45606019068506504</v>
      </c>
      <c r="G135" s="8">
        <v>-0.39616159573844456</v>
      </c>
      <c r="H135" s="8">
        <v>-2.4922912260136067E-2</v>
      </c>
      <c r="I135" s="8">
        <v>-0.30502012432622649</v>
      </c>
      <c r="J135" s="8">
        <v>0.24871494865378807</v>
      </c>
      <c r="K135" s="8">
        <v>5.1977193504042889</v>
      </c>
      <c r="AI135" s="8"/>
      <c r="AJ135" s="8"/>
      <c r="AK135" s="8"/>
      <c r="AL135" s="8"/>
    </row>
    <row r="136" spans="1:38">
      <c r="A136" s="67" t="s">
        <v>130</v>
      </c>
      <c r="B136">
        <v>2005</v>
      </c>
      <c r="C136" t="s">
        <v>51</v>
      </c>
      <c r="D136" s="8">
        <v>3.7400907920590831</v>
      </c>
      <c r="E136" s="8">
        <v>0.13166368515205726</v>
      </c>
      <c r="F136" s="8">
        <v>0.1809094633346989</v>
      </c>
      <c r="G136" s="8">
        <v>-0.5970932990039941</v>
      </c>
      <c r="H136" s="8">
        <v>-1.7450495049504848E-2</v>
      </c>
      <c r="I136" s="8">
        <v>-1.1941865980079882</v>
      </c>
      <c r="J136" s="8">
        <v>-0.98245138559522616</v>
      </c>
      <c r="K136" s="8">
        <v>5.8676062063825469</v>
      </c>
    </row>
    <row r="137" spans="1:38">
      <c r="A137" s="83" t="s">
        <v>130</v>
      </c>
      <c r="B137">
        <v>2006</v>
      </c>
      <c r="C137" t="s">
        <v>51</v>
      </c>
      <c r="D137" s="48">
        <v>2.1275154143234638</v>
      </c>
      <c r="E137" s="8">
        <v>6.6507810431559441E-2</v>
      </c>
      <c r="F137" s="8">
        <v>0.10421074465878449</v>
      </c>
      <c r="G137" s="8">
        <v>0.21173521241276205</v>
      </c>
      <c r="H137" s="8">
        <v>5.9794307581917351E-3</v>
      </c>
      <c r="I137" s="8">
        <v>0.5970932990039941</v>
      </c>
      <c r="J137" s="8">
        <v>0.77918558167896634</v>
      </c>
      <c r="K137" s="8">
        <v>6.5112812521173531</v>
      </c>
    </row>
    <row r="138" spans="1:38">
      <c r="A138" s="62" t="s">
        <v>195</v>
      </c>
      <c r="B138">
        <v>2005</v>
      </c>
      <c r="C138" t="s">
        <v>51</v>
      </c>
      <c r="D138" s="8">
        <v>5.0005837233497124</v>
      </c>
      <c r="E138" s="8">
        <v>0.32155684636734883</v>
      </c>
      <c r="F138" s="8">
        <v>1.1575141949262906</v>
      </c>
      <c r="G138" s="8">
        <v>1.1033768751575579</v>
      </c>
      <c r="H138" s="8">
        <v>6.490889554297341E-2</v>
      </c>
      <c r="I138" s="8">
        <v>1.0029187200009773</v>
      </c>
      <c r="J138" s="8">
        <v>0.7983567508313314</v>
      </c>
      <c r="K138" s="8">
        <v>6.9334130311651831</v>
      </c>
    </row>
    <row r="139" spans="1:38">
      <c r="A139" s="62" t="s">
        <v>73</v>
      </c>
      <c r="B139">
        <v>2009</v>
      </c>
      <c r="C139" t="s">
        <v>51</v>
      </c>
      <c r="D139" s="8">
        <v>5.716564743419303</v>
      </c>
      <c r="E139" s="8">
        <v>0.23540145985401459</v>
      </c>
      <c r="F139" s="8">
        <v>129</v>
      </c>
      <c r="G139" s="8">
        <v>13.493734072890357</v>
      </c>
      <c r="H139" s="8">
        <v>0.47891249673892405</v>
      </c>
      <c r="I139" s="8">
        <v>3.0494857347331283</v>
      </c>
      <c r="J139" s="8">
        <v>4.6749715597813832</v>
      </c>
      <c r="K139" s="8">
        <v>7.1346273154302935</v>
      </c>
    </row>
    <row r="140" spans="1:38">
      <c r="A140" s="62" t="s">
        <v>75</v>
      </c>
      <c r="B140">
        <v>2004</v>
      </c>
      <c r="C140" t="s">
        <v>51</v>
      </c>
      <c r="D140" s="8">
        <v>1.5736873508353222</v>
      </c>
      <c r="E140" s="8">
        <v>8.2907662082514738E-2</v>
      </c>
      <c r="F140" s="8">
        <v>1.0445544554455446</v>
      </c>
      <c r="G140" s="8">
        <v>-1.7392645591838054</v>
      </c>
      <c r="H140" s="8">
        <v>-8.9647338111904382E-2</v>
      </c>
      <c r="I140" s="8">
        <v>0.50947819597704225</v>
      </c>
      <c r="J140" s="8">
        <v>-2.627469426161209</v>
      </c>
      <c r="K140" s="8">
        <v>7.5760739856801882</v>
      </c>
    </row>
    <row r="141" spans="1:38">
      <c r="A141" s="68" t="s">
        <v>75</v>
      </c>
      <c r="B141">
        <v>2008</v>
      </c>
      <c r="C141" t="s">
        <v>51</v>
      </c>
      <c r="D141" s="48">
        <v>4.1019463640398151</v>
      </c>
      <c r="E141" s="8">
        <v>0.25492513790386129</v>
      </c>
      <c r="F141" s="8">
        <v>2.2387543252595155</v>
      </c>
      <c r="G141" s="8">
        <v>0.75592376253419147</v>
      </c>
      <c r="H141" s="8">
        <v>3.6936609266302801E-2</v>
      </c>
      <c r="I141" s="8">
        <v>-0.41835411911976905</v>
      </c>
      <c r="J141" s="8">
        <v>1.5030107909894603</v>
      </c>
      <c r="K141" s="8">
        <v>8.6730488809991755</v>
      </c>
    </row>
    <row r="142" spans="1:38">
      <c r="A142" s="68" t="s">
        <v>82</v>
      </c>
      <c r="B142">
        <v>2006</v>
      </c>
      <c r="C142" t="s">
        <v>51</v>
      </c>
      <c r="D142" s="48">
        <v>0</v>
      </c>
      <c r="E142" s="8">
        <v>0</v>
      </c>
      <c r="F142" s="8">
        <v>0</v>
      </c>
      <c r="G142" s="8">
        <v>1.0849443897487312</v>
      </c>
      <c r="H142" s="8">
        <v>3.7678977406479727E-2</v>
      </c>
      <c r="I142" s="8">
        <v>1.9209477218655557</v>
      </c>
      <c r="J142" s="8">
        <v>0.68914195632240194</v>
      </c>
      <c r="K142" s="8">
        <v>8.7197467297243865</v>
      </c>
    </row>
    <row r="143" spans="1:38">
      <c r="A143" s="68" t="s">
        <v>195</v>
      </c>
      <c r="B143">
        <v>2008</v>
      </c>
      <c r="C143" t="s">
        <v>51</v>
      </c>
      <c r="D143" s="48">
        <v>3.1761340022802282</v>
      </c>
      <c r="E143" s="8">
        <v>0.21860401719886496</v>
      </c>
      <c r="F143" s="8">
        <v>0.72299574816863887</v>
      </c>
      <c r="G143" s="8">
        <v>0.55373507298001456</v>
      </c>
      <c r="H143" s="8">
        <v>3.4180127019052868E-2</v>
      </c>
      <c r="I143" s="8">
        <v>-9.1141471412218067E-2</v>
      </c>
      <c r="J143" s="8">
        <v>-0.74817021199274691</v>
      </c>
      <c r="K143" s="8">
        <v>8.8478790202961175</v>
      </c>
    </row>
    <row r="144" spans="1:38" ht="16.8" customHeight="1">
      <c r="A144" s="62" t="s">
        <v>82</v>
      </c>
      <c r="B144">
        <v>2009</v>
      </c>
      <c r="C144" t="s">
        <v>51</v>
      </c>
      <c r="D144" s="8">
        <v>8.8503506971090484</v>
      </c>
      <c r="E144" s="8">
        <v>0.31995819162506128</v>
      </c>
      <c r="F144" s="8">
        <v>0.53885508430962992</v>
      </c>
      <c r="G144" s="8">
        <v>-0.60340893451783018</v>
      </c>
      <c r="H144" s="8">
        <v>-2.1469593105967785E-2</v>
      </c>
      <c r="I144" s="8">
        <v>-0.49196909949282386</v>
      </c>
      <c r="J144" s="8">
        <v>0.6644938070662576</v>
      </c>
      <c r="K144" s="8">
        <v>8.8503506971090484</v>
      </c>
      <c r="AD144" s="8"/>
      <c r="AE144" s="8"/>
      <c r="AF144" s="8"/>
      <c r="AG144" s="8"/>
    </row>
    <row r="145" spans="1:33">
      <c r="A145" s="62" t="s">
        <v>130</v>
      </c>
      <c r="B145">
        <v>2004</v>
      </c>
      <c r="C145" t="s">
        <v>51</v>
      </c>
      <c r="D145" s="8">
        <v>5.1222982586896135</v>
      </c>
      <c r="E145" s="8">
        <v>0.14400000000000002</v>
      </c>
      <c r="F145" s="8">
        <v>0.25411764705882356</v>
      </c>
      <c r="G145" s="8">
        <v>1.1941865980080024</v>
      </c>
      <c r="H145" s="8">
        <v>3.2623785284590666E-2</v>
      </c>
      <c r="I145" s="8">
        <v>2.3883731960159906</v>
      </c>
      <c r="J145" s="8">
        <v>1.7912798970119965</v>
      </c>
      <c r="K145" s="8">
        <v>8.8623890507486962</v>
      </c>
      <c r="W145" s="67"/>
      <c r="X145"/>
      <c r="Y145"/>
      <c r="Z145" s="8"/>
      <c r="AA145" s="8"/>
      <c r="AB145" s="8"/>
      <c r="AC145" s="8"/>
    </row>
    <row r="146" spans="1:33">
      <c r="A146" s="68" t="s">
        <v>75</v>
      </c>
      <c r="B146">
        <v>2007</v>
      </c>
      <c r="C146" t="s">
        <v>51</v>
      </c>
      <c r="D146" s="48">
        <v>5.6543137446628187</v>
      </c>
      <c r="E146" s="8">
        <v>0.30499296765119538</v>
      </c>
      <c r="F146" s="8">
        <v>3.5917184265010338</v>
      </c>
      <c r="G146" s="8">
        <v>1.144865313120107</v>
      </c>
      <c r="H146" s="8">
        <v>5.1971641557730167E-2</v>
      </c>
      <c r="I146" s="8">
        <v>1.563219432239876</v>
      </c>
      <c r="J146" s="8">
        <v>2.3191431947740675</v>
      </c>
      <c r="K146" s="8">
        <v>9.8719076953163167</v>
      </c>
      <c r="AD146" s="8"/>
      <c r="AE146" s="8"/>
      <c r="AF146" s="8"/>
      <c r="AG146" s="8"/>
    </row>
    <row r="147" spans="1:33">
      <c r="A147" s="62" t="s">
        <v>75</v>
      </c>
      <c r="B147">
        <v>2009</v>
      </c>
      <c r="C147" t="s">
        <v>51</v>
      </c>
      <c r="D147" s="8">
        <v>4.5451966538274844</v>
      </c>
      <c r="E147" s="8">
        <v>0.22991071428571427</v>
      </c>
      <c r="F147" s="8">
        <v>2.5981981981981983</v>
      </c>
      <c r="G147" s="8">
        <v>1.9213649101092294</v>
      </c>
      <c r="H147" s="8">
        <v>9.2002698018071871E-2</v>
      </c>
      <c r="I147" s="8">
        <v>1.1742778816539605</v>
      </c>
      <c r="J147" s="8">
        <v>0.82457476473698677</v>
      </c>
      <c r="K147" s="8">
        <v>10.199900396522704</v>
      </c>
      <c r="W147" s="67"/>
      <c r="X147"/>
      <c r="Y147"/>
      <c r="Z147" s="8"/>
      <c r="AA147" s="8"/>
      <c r="AB147" s="8"/>
      <c r="AC147" s="8"/>
      <c r="AD147" s="8"/>
      <c r="AE147" s="8"/>
      <c r="AF147" s="8"/>
      <c r="AG147" s="8"/>
    </row>
    <row r="148" spans="1:33">
      <c r="A148" s="62" t="s">
        <v>195</v>
      </c>
      <c r="B148">
        <v>2004</v>
      </c>
      <c r="C148" t="s">
        <v>51</v>
      </c>
      <c r="D148" s="8">
        <v>5.1662914212922626</v>
      </c>
      <c r="E148" s="8">
        <v>0.32759124770491993</v>
      </c>
      <c r="F148" s="8">
        <v>1.107730027384801</v>
      </c>
      <c r="G148" s="8">
        <v>0.87441421041029344</v>
      </c>
      <c r="H148" s="8">
        <v>5.1831420667615341E-2</v>
      </c>
      <c r="I148" s="8">
        <v>-0.12850450959068382</v>
      </c>
      <c r="J148" s="8">
        <v>0.97487236556687407</v>
      </c>
      <c r="K148" s="8">
        <v>10.289057040234638</v>
      </c>
      <c r="W148" s="67"/>
      <c r="X148"/>
      <c r="Y148"/>
      <c r="Z148" s="8"/>
      <c r="AA148" s="8"/>
      <c r="AB148" s="8"/>
      <c r="AC148" s="8"/>
      <c r="AD148" s="8"/>
      <c r="AE148" s="8"/>
      <c r="AF148" s="8"/>
      <c r="AG148" s="8"/>
    </row>
    <row r="149" spans="1:33">
      <c r="A149" s="62" t="s">
        <v>130</v>
      </c>
      <c r="B149">
        <v>2003</v>
      </c>
      <c r="C149" t="s">
        <v>51</v>
      </c>
      <c r="D149" s="8">
        <v>5.2103801070533233</v>
      </c>
      <c r="E149" s="8">
        <v>0.17935860058309039</v>
      </c>
      <c r="F149" s="8">
        <v>0.24588329336530776</v>
      </c>
      <c r="G149" s="8">
        <v>1.117961921539397</v>
      </c>
      <c r="H149" s="8">
        <v>3.1639501438159079E-2</v>
      </c>
      <c r="I149" s="8">
        <v>-1.2704112744765936</v>
      </c>
      <c r="J149" s="8">
        <v>-7.6224676468591213E-2</v>
      </c>
      <c r="K149" s="8">
        <v>10.332678365742938</v>
      </c>
      <c r="L149" s="67"/>
      <c r="M149"/>
      <c r="N149"/>
      <c r="O149" s="8"/>
      <c r="P149" s="8"/>
      <c r="Q149" s="8"/>
      <c r="R149" s="8"/>
      <c r="S149" s="8"/>
      <c r="T149" s="8"/>
      <c r="U149" s="8"/>
      <c r="V149" s="8"/>
      <c r="W149" s="67"/>
      <c r="X149"/>
      <c r="Y149"/>
      <c r="Z149" s="8"/>
      <c r="AA149" s="8"/>
      <c r="AB149" s="8"/>
      <c r="AC149" s="8"/>
    </row>
    <row r="150" spans="1:33">
      <c r="A150" s="62" t="s">
        <v>195</v>
      </c>
      <c r="B150">
        <v>2003</v>
      </c>
      <c r="C150" t="s">
        <v>51</v>
      </c>
      <c r="D150" s="8">
        <v>5.0835689460051077</v>
      </c>
      <c r="E150" s="8">
        <v>0.31373509860370963</v>
      </c>
      <c r="F150" s="8">
        <v>0.9796795730068949</v>
      </c>
      <c r="G150" s="8">
        <v>0.90041261835302677</v>
      </c>
      <c r="H150" s="8">
        <v>5.030444035767101E-2</v>
      </c>
      <c r="I150" s="8">
        <v>1.0289171279437106</v>
      </c>
      <c r="J150" s="8">
        <v>1.903331338354004</v>
      </c>
      <c r="K150" s="8">
        <v>10.379252594777704</v>
      </c>
      <c r="AD150" s="8"/>
      <c r="AE150" s="8"/>
      <c r="AF150" s="8"/>
      <c r="AG150" s="8"/>
    </row>
    <row r="151" spans="1:33">
      <c r="A151" s="62" t="s">
        <v>195</v>
      </c>
      <c r="B151">
        <v>2009</v>
      </c>
      <c r="C151" t="s">
        <v>51</v>
      </c>
      <c r="D151" s="8">
        <v>5.6717450180158888</v>
      </c>
      <c r="E151" s="8">
        <v>0.38005965575792672</v>
      </c>
      <c r="F151" s="8">
        <v>1.4396234605981675</v>
      </c>
      <c r="G151" s="8">
        <v>-0.65702874058052885</v>
      </c>
      <c r="H151" s="8">
        <v>-4.0329197642905081E-2</v>
      </c>
      <c r="I151" s="8">
        <v>0.64487654439223263</v>
      </c>
      <c r="J151" s="8">
        <v>16.291639283235696</v>
      </c>
      <c r="K151" s="8">
        <v>12.070101351823808</v>
      </c>
      <c r="N151" s="91" t="s">
        <v>182</v>
      </c>
      <c r="AC151" s="8"/>
      <c r="AD151" s="8"/>
      <c r="AE151" s="8"/>
      <c r="AF151" s="8"/>
      <c r="AG151" s="8"/>
    </row>
    <row r="152" spans="1:33">
      <c r="A152" s="68" t="s">
        <v>75</v>
      </c>
      <c r="B152">
        <v>2006</v>
      </c>
      <c r="C152" t="s">
        <v>51</v>
      </c>
      <c r="D152" s="48">
        <v>6.593125714670073</v>
      </c>
      <c r="E152" s="8">
        <v>0.31670436187399026</v>
      </c>
      <c r="F152" s="8">
        <v>3.7555555555555546</v>
      </c>
      <c r="G152" s="8">
        <v>0.67501456526247239</v>
      </c>
      <c r="H152" s="8">
        <v>3.1930001056553234E-2</v>
      </c>
      <c r="I152" s="8">
        <v>-0.88820486697740364</v>
      </c>
      <c r="J152" s="8">
        <v>0.25666044614270334</v>
      </c>
      <c r="K152" s="8">
        <v>12.427524046546038</v>
      </c>
      <c r="N152" s="91" t="s">
        <v>183</v>
      </c>
      <c r="W152" s="67"/>
      <c r="X152"/>
      <c r="Y152"/>
      <c r="Z152" s="8"/>
      <c r="AA152" s="8"/>
      <c r="AB152" s="8"/>
      <c r="AC152" s="8"/>
      <c r="AD152" s="8"/>
      <c r="AE152" s="8"/>
      <c r="AF152" s="8"/>
      <c r="AG152" s="8"/>
    </row>
    <row r="153" spans="1:33" ht="16.8" customHeight="1">
      <c r="A153" s="62" t="s">
        <v>75</v>
      </c>
      <c r="B153">
        <v>2005</v>
      </c>
      <c r="C153" t="s">
        <v>51</v>
      </c>
      <c r="D153" s="8">
        <v>5.7093401058441264</v>
      </c>
      <c r="E153" s="8">
        <v>0.24521633150517969</v>
      </c>
      <c r="F153" s="8">
        <v>4.258201058201057</v>
      </c>
      <c r="G153" s="8">
        <v>-3.1369476221382513</v>
      </c>
      <c r="H153" s="8">
        <v>-0.16604892900761814</v>
      </c>
      <c r="I153" s="8">
        <v>-2.2487427551608477</v>
      </c>
      <c r="J153" s="8">
        <v>-1.5737281898983753</v>
      </c>
      <c r="K153" s="8">
        <v>12.662987188036489</v>
      </c>
      <c r="W153" s="62"/>
      <c r="X153"/>
      <c r="Y153"/>
      <c r="Z153" s="8"/>
      <c r="AA153" s="8"/>
      <c r="AB153" s="8"/>
      <c r="AC153" s="8"/>
      <c r="AD153" s="8"/>
      <c r="AE153" s="8"/>
      <c r="AF153" s="8"/>
      <c r="AG153" s="8"/>
    </row>
    <row r="154" spans="1:33">
      <c r="A154" s="68" t="s">
        <v>130</v>
      </c>
      <c r="B154">
        <v>2007</v>
      </c>
      <c r="C154" t="s">
        <v>51</v>
      </c>
      <c r="D154" s="48">
        <v>4.3837658377938888</v>
      </c>
      <c r="E154" s="8">
        <v>0.14516898050764268</v>
      </c>
      <c r="F154" s="8">
        <v>0.26194331983805669</v>
      </c>
      <c r="G154" s="8">
        <v>0.18209228267497224</v>
      </c>
      <c r="H154" s="8">
        <v>5.2305072375621754E-3</v>
      </c>
      <c r="I154" s="8">
        <v>-0.38535808659123205</v>
      </c>
      <c r="J154" s="8">
        <v>0.74954265194118364</v>
      </c>
      <c r="K154" s="8">
        <v>13.354563317297922</v>
      </c>
      <c r="W154" s="62"/>
      <c r="X154"/>
      <c r="Y154"/>
      <c r="Z154" s="8"/>
      <c r="AA154" s="8"/>
      <c r="AB154" s="8"/>
      <c r="AC154" s="8"/>
    </row>
    <row r="155" spans="1:33">
      <c r="A155" s="68" t="s">
        <v>73</v>
      </c>
      <c r="B155">
        <v>2008</v>
      </c>
      <c r="C155" t="s">
        <v>51</v>
      </c>
      <c r="D155" s="48">
        <v>8.1687925912982706</v>
      </c>
      <c r="E155" s="8">
        <v>0.38796680497925312</v>
      </c>
      <c r="F155" s="8">
        <v>31.166666666666668</v>
      </c>
      <c r="G155" s="8">
        <v>7.9580623259061021</v>
      </c>
      <c r="H155" s="8">
        <v>0.24053851067413398</v>
      </c>
      <c r="I155" s="8">
        <v>4.9085765911729737</v>
      </c>
      <c r="J155" s="8">
        <v>18.402310664063329</v>
      </c>
      <c r="K155" s="8">
        <v>13.80394897780884</v>
      </c>
      <c r="W155" s="89"/>
    </row>
    <row r="156" spans="1:33">
      <c r="A156" s="62" t="s">
        <v>73</v>
      </c>
      <c r="B156">
        <v>2003</v>
      </c>
      <c r="C156" t="s">
        <v>51</v>
      </c>
      <c r="D156" s="8">
        <v>3.2553407376936789</v>
      </c>
      <c r="E156" s="8">
        <v>0.10728425048295809</v>
      </c>
      <c r="F156" s="8">
        <v>0.61489769489769497</v>
      </c>
      <c r="G156" s="8">
        <v>7.665053685045109E-3</v>
      </c>
      <c r="H156" s="8">
        <v>2.3337122479020499E-4</v>
      </c>
      <c r="I156" s="8">
        <v>0.49195515526783851</v>
      </c>
      <c r="J156" s="8">
        <v>-12.794236109424467</v>
      </c>
      <c r="K156" s="8">
        <v>14.67690936514466</v>
      </c>
      <c r="M156" s="81">
        <v>12</v>
      </c>
      <c r="N156" s="81" t="s">
        <v>177</v>
      </c>
      <c r="W156" s="89"/>
    </row>
    <row r="157" spans="1:33">
      <c r="A157" s="68" t="s">
        <v>82</v>
      </c>
      <c r="B157">
        <v>2008</v>
      </c>
      <c r="C157" t="s">
        <v>51</v>
      </c>
      <c r="D157" s="48">
        <v>9.3493614386137427</v>
      </c>
      <c r="E157" s="8">
        <v>0.39424860853432281</v>
      </c>
      <c r="F157" s="8">
        <v>0.60536998789260021</v>
      </c>
      <c r="G157" s="8">
        <v>-0.88777153291915312</v>
      </c>
      <c r="H157" s="8">
        <v>-3.2038551346603737E-2</v>
      </c>
      <c r="I157" s="8">
        <v>-0.39580243342632926</v>
      </c>
      <c r="J157" s="8">
        <v>-0.99921136794415943</v>
      </c>
      <c r="K157" s="8">
        <v>18.020564067269078</v>
      </c>
      <c r="M157" s="81">
        <v>8</v>
      </c>
      <c r="N157" s="81" t="s">
        <v>178</v>
      </c>
      <c r="W157" s="89"/>
      <c r="AD157" s="8"/>
      <c r="AE157" s="8"/>
      <c r="AF157" s="8"/>
      <c r="AG157" s="8"/>
    </row>
    <row r="158" spans="1:33">
      <c r="A158" s="68" t="s">
        <v>82</v>
      </c>
      <c r="B158">
        <v>2007</v>
      </c>
      <c r="C158" t="s">
        <v>51</v>
      </c>
      <c r="D158" s="48">
        <v>8.5971778560082761</v>
      </c>
      <c r="E158" s="8">
        <v>0.37435797607103816</v>
      </c>
      <c r="F158" s="8">
        <v>0.57418136092466165</v>
      </c>
      <c r="G158" s="8">
        <v>-1.2318057655431538</v>
      </c>
      <c r="H158" s="8">
        <v>-4.5837234740581663E-2</v>
      </c>
      <c r="I158" s="8">
        <v>-0.83600333211682454</v>
      </c>
      <c r="J158" s="8">
        <v>-1.7237748650359777</v>
      </c>
      <c r="K158" s="8">
        <v>18.097059386897421</v>
      </c>
      <c r="M158" s="81">
        <v>100</v>
      </c>
      <c r="N158" s="81" t="s">
        <v>179</v>
      </c>
      <c r="W158" s="62"/>
      <c r="X158"/>
      <c r="Y158"/>
      <c r="Z158" s="8"/>
      <c r="AA158" s="8"/>
      <c r="AB158" s="8"/>
      <c r="AC158" s="8"/>
    </row>
    <row r="159" spans="1:33">
      <c r="A159" s="68" t="s">
        <v>130</v>
      </c>
      <c r="B159">
        <v>2008</v>
      </c>
      <c r="C159" t="s">
        <v>51</v>
      </c>
      <c r="D159" s="48">
        <v>8.9707974795040304</v>
      </c>
      <c r="E159" s="8">
        <v>0.28851208716377258</v>
      </c>
      <c r="F159" s="8">
        <v>0.66784363177805806</v>
      </c>
      <c r="G159" s="8">
        <v>1.1349007385324157</v>
      </c>
      <c r="H159" s="8">
        <v>3.2242540904715927E-2</v>
      </c>
      <c r="I159" s="8">
        <v>0.56745036926620429</v>
      </c>
      <c r="J159" s="8">
        <v>4.2008266142692605</v>
      </c>
      <c r="K159" s="8">
        <v>21.986584456941525</v>
      </c>
      <c r="W159" s="89"/>
      <c r="AD159" s="8"/>
      <c r="AE159" s="8"/>
      <c r="AF159" s="8"/>
      <c r="AG159" s="8"/>
    </row>
    <row r="160" spans="1:33">
      <c r="A160" s="62" t="s">
        <v>130</v>
      </c>
      <c r="B160">
        <v>2009</v>
      </c>
      <c r="C160" t="s">
        <v>51</v>
      </c>
      <c r="D160" s="8">
        <v>13.015786977437497</v>
      </c>
      <c r="E160" s="8">
        <v>0.42143077503170745</v>
      </c>
      <c r="F160" s="8">
        <v>1.2849498327759199</v>
      </c>
      <c r="G160" s="8">
        <v>3.6333762450030562</v>
      </c>
      <c r="H160" s="8">
        <v>0.1049156272927368</v>
      </c>
      <c r="I160" s="8">
        <v>0.5674503692662114</v>
      </c>
      <c r="J160" s="8">
        <v>5.7846060031167461</v>
      </c>
      <c r="K160" s="8">
        <v>25.557287079070402</v>
      </c>
      <c r="W160" s="62"/>
      <c r="X160"/>
      <c r="Y160"/>
      <c r="Z160" s="8"/>
      <c r="AA160" s="8"/>
      <c r="AB160" s="8"/>
      <c r="AC160" s="8"/>
    </row>
    <row r="161" spans="1:36">
      <c r="A161" s="68" t="s">
        <v>73</v>
      </c>
      <c r="B161">
        <v>2007</v>
      </c>
      <c r="C161" t="s">
        <v>51</v>
      </c>
      <c r="D161" s="48">
        <v>19.237697715289986</v>
      </c>
      <c r="E161" s="8">
        <v>0.90652173913043488</v>
      </c>
      <c r="F161" s="8">
        <v>87.570000000000007</v>
      </c>
      <c r="G161" s="8">
        <v>9.9982703899244498</v>
      </c>
      <c r="H161" s="8">
        <v>0.26191273343116778</v>
      </c>
      <c r="I161" s="8">
        <v>5.0896937987514761</v>
      </c>
      <c r="J161" s="8">
        <v>13.047756124657578</v>
      </c>
      <c r="K161" s="8">
        <v>27.453866432337435</v>
      </c>
      <c r="L161">
        <f>193-165+1</f>
        <v>29</v>
      </c>
      <c r="M161" s="81" t="s">
        <v>201</v>
      </c>
      <c r="W161" s="89"/>
    </row>
    <row r="162" spans="1:36" ht="16.8" customHeight="1">
      <c r="A162" s="62" t="s">
        <v>73</v>
      </c>
      <c r="B162">
        <v>2004</v>
      </c>
      <c r="C162" t="s">
        <v>51</v>
      </c>
      <c r="D162" s="8">
        <v>11.008740845735886</v>
      </c>
      <c r="E162" s="8">
        <v>0.23727087576374745</v>
      </c>
      <c r="F162" s="8">
        <v>2.9125000000000001</v>
      </c>
      <c r="G162" s="8">
        <v>-13.286191264692306</v>
      </c>
      <c r="H162" s="8">
        <v>-0.41066409363594392</v>
      </c>
      <c r="I162" s="8">
        <v>-0.4842901015827934</v>
      </c>
      <c r="J162" s="8">
        <v>-5.8211111460067144</v>
      </c>
      <c r="K162" s="8">
        <v>27.482163949917314</v>
      </c>
      <c r="L162" t="s">
        <v>198</v>
      </c>
      <c r="W162" s="89"/>
    </row>
    <row r="163" spans="1:36">
      <c r="A163" s="62" t="s">
        <v>94</v>
      </c>
      <c r="B163">
        <v>2009</v>
      </c>
      <c r="C163" t="s">
        <v>51</v>
      </c>
      <c r="D163" s="8">
        <v>17.147461724415795</v>
      </c>
      <c r="E163" s="8">
        <v>0.70744680851063835</v>
      </c>
      <c r="F163" s="8">
        <v>0.46954986760812001</v>
      </c>
      <c r="G163" s="8">
        <v>-2.1488047273706457E-2</v>
      </c>
      <c r="H163" s="8">
        <v>-9.960159362550939E-4</v>
      </c>
      <c r="I163" s="8">
        <v>-1.0744023636853228E-2</v>
      </c>
      <c r="J163" s="8">
        <v>-3.2232070910559685E-2</v>
      </c>
      <c r="K163" s="8">
        <v>30.513027128659683</v>
      </c>
      <c r="L163" t="s">
        <v>147</v>
      </c>
      <c r="M163" s="9" t="s">
        <v>118</v>
      </c>
      <c r="N163" s="9" t="s">
        <v>156</v>
      </c>
      <c r="O163" s="9" t="s">
        <v>160</v>
      </c>
      <c r="W163" s="89"/>
    </row>
    <row r="164" spans="1:36">
      <c r="A164" s="62" t="s">
        <v>73</v>
      </c>
      <c r="B164">
        <v>2005</v>
      </c>
      <c r="C164" t="s">
        <v>51</v>
      </c>
      <c r="D164" s="8">
        <v>16.08952468850946</v>
      </c>
      <c r="E164" s="8">
        <v>0.41408551068883609</v>
      </c>
      <c r="F164" s="8">
        <v>4.1018823529411765</v>
      </c>
      <c r="G164" s="8">
        <v>-5.336821044423921</v>
      </c>
      <c r="H164" s="8">
        <v>-0.16252347828090977</v>
      </c>
      <c r="I164" s="8">
        <v>-12.801901163109513</v>
      </c>
      <c r="J164" s="8">
        <v>-0.24712724567244493</v>
      </c>
      <c r="K164" s="8">
        <v>35.550530687586516</v>
      </c>
      <c r="L164" s="9">
        <f>AVERAGE(G165:G193)</f>
        <v>-0.7543813637987713</v>
      </c>
      <c r="M164" s="9">
        <f t="shared" ref="M164:O164" si="0">AVERAGE(H165:H193)</f>
        <v>-4.8429508441409336E-2</v>
      </c>
      <c r="N164" s="9">
        <f t="shared" si="0"/>
        <v>-0.48464927413395564</v>
      </c>
      <c r="O164" s="9">
        <f t="shared" si="0"/>
        <v>-0.56159432491848282</v>
      </c>
      <c r="W164" s="89"/>
      <c r="AD164" s="8"/>
      <c r="AE164" s="8"/>
      <c r="AF164" s="8"/>
      <c r="AG164" s="8"/>
    </row>
    <row r="165" spans="1:36">
      <c r="A165" s="68" t="s">
        <v>94</v>
      </c>
      <c r="B165">
        <v>2008</v>
      </c>
      <c r="C165" t="s">
        <v>51</v>
      </c>
      <c r="D165" s="48">
        <v>19.102874026322858</v>
      </c>
      <c r="E165" s="8">
        <v>1.0948275862068966</v>
      </c>
      <c r="F165" s="8">
        <v>0.54058984493767104</v>
      </c>
      <c r="G165" s="8">
        <v>-2.1488047273702904E-2</v>
      </c>
      <c r="H165" s="8">
        <v>-9.9651220727448812E-4</v>
      </c>
      <c r="I165" s="8">
        <v>-1.0744023636849676E-2</v>
      </c>
      <c r="J165" s="8">
        <v>-3.2232070910556132E-2</v>
      </c>
      <c r="K165" s="8">
        <v>36.250335750738657</v>
      </c>
      <c r="W165" s="62"/>
      <c r="X165"/>
      <c r="Y165"/>
      <c r="Z165" s="8"/>
      <c r="AA165" s="8"/>
      <c r="AB165" s="8"/>
      <c r="AC165" s="8"/>
    </row>
    <row r="166" spans="1:36">
      <c r="A166" s="68" t="s">
        <v>73</v>
      </c>
      <c r="B166">
        <v>2006</v>
      </c>
      <c r="C166" t="s">
        <v>51</v>
      </c>
      <c r="D166" s="48">
        <v>18.763125111229758</v>
      </c>
      <c r="E166" s="8">
        <v>0.66833597464342309</v>
      </c>
      <c r="F166" s="8">
        <v>18.335652173913044</v>
      </c>
      <c r="G166" s="8">
        <v>12.554773917437068</v>
      </c>
      <c r="H166" s="8">
        <v>0.2750879178876251</v>
      </c>
      <c r="I166" s="8">
        <v>7.4650801186855915</v>
      </c>
      <c r="J166" s="8">
        <v>17.463350508610041</v>
      </c>
      <c r="K166" s="8">
        <v>38.243904609361088</v>
      </c>
      <c r="L166" s="8"/>
      <c r="W166" s="89"/>
    </row>
    <row r="167" spans="1:36">
      <c r="A167" s="62" t="s">
        <v>77</v>
      </c>
      <c r="B167">
        <v>2005</v>
      </c>
      <c r="C167" t="s">
        <v>30</v>
      </c>
      <c r="D167" s="8">
        <v>0</v>
      </c>
      <c r="E167" s="8">
        <v>0</v>
      </c>
      <c r="F167" s="8">
        <v>0</v>
      </c>
      <c r="G167" s="8">
        <v>2.709122736457914</v>
      </c>
      <c r="H167" s="8">
        <v>8.2534561412226856E-2</v>
      </c>
      <c r="I167" s="8">
        <v>2.1927374480246726</v>
      </c>
      <c r="J167" s="8">
        <v>9.6565833026099668</v>
      </c>
      <c r="K167" s="8">
        <v>0</v>
      </c>
      <c r="W167" s="89"/>
      <c r="AD167" s="8"/>
      <c r="AE167" s="8"/>
      <c r="AF167" s="8"/>
      <c r="AG167" s="8"/>
    </row>
    <row r="168" spans="1:36">
      <c r="A168" s="67" t="s">
        <v>184</v>
      </c>
      <c r="B168">
        <v>2004</v>
      </c>
      <c r="C168" t="s">
        <v>30</v>
      </c>
      <c r="D168" s="8">
        <v>0</v>
      </c>
      <c r="E168" s="8">
        <v>0</v>
      </c>
      <c r="F168" s="8">
        <v>0</v>
      </c>
      <c r="G168" s="8">
        <v>3.3394853410061778</v>
      </c>
      <c r="H168" s="8">
        <v>9.6200586571923194E-2</v>
      </c>
      <c r="I168" s="8">
        <v>0.72933154893012642</v>
      </c>
      <c r="J168" s="8">
        <v>5.7935022340211582</v>
      </c>
      <c r="K168" s="8">
        <v>0</v>
      </c>
      <c r="L168" s="62"/>
      <c r="O168" s="98" t="s">
        <v>194</v>
      </c>
      <c r="W168" s="62"/>
      <c r="X168"/>
      <c r="Y168"/>
      <c r="Z168" s="8"/>
      <c r="AA168" s="8"/>
      <c r="AB168" s="8"/>
      <c r="AC168" s="8"/>
      <c r="AD168" s="8"/>
      <c r="AE168" s="8"/>
      <c r="AF168" s="8"/>
      <c r="AG168" s="8"/>
    </row>
    <row r="169" spans="1:36">
      <c r="A169" s="67" t="s">
        <v>82</v>
      </c>
      <c r="B169">
        <v>2004</v>
      </c>
      <c r="C169" t="s">
        <v>30</v>
      </c>
      <c r="D169" s="8">
        <v>0</v>
      </c>
      <c r="E169" s="8">
        <v>0</v>
      </c>
      <c r="F169" s="8">
        <v>0</v>
      </c>
      <c r="G169" s="8">
        <v>-0.95995302713821218</v>
      </c>
      <c r="H169" s="8">
        <v>-1.7379957874465148E-2</v>
      </c>
      <c r="I169" s="8">
        <v>2.1666123270347626</v>
      </c>
      <c r="J169" s="8">
        <v>5.0673236169592286</v>
      </c>
      <c r="K169" s="8">
        <v>0</v>
      </c>
      <c r="L169" s="62"/>
      <c r="P169" s="95" t="s">
        <v>191</v>
      </c>
      <c r="W169" s="62"/>
      <c r="X169"/>
      <c r="Y169"/>
      <c r="Z169" s="8"/>
      <c r="AA169" s="8"/>
      <c r="AB169" s="8"/>
      <c r="AC169" s="8"/>
    </row>
    <row r="170" spans="1:36">
      <c r="A170" s="67" t="s">
        <v>184</v>
      </c>
      <c r="B170">
        <v>2009</v>
      </c>
      <c r="C170" t="s">
        <v>30</v>
      </c>
      <c r="D170" s="8">
        <v>0</v>
      </c>
      <c r="E170" s="8">
        <v>0</v>
      </c>
      <c r="F170" s="8">
        <v>0</v>
      </c>
      <c r="G170" s="8">
        <v>-0.59089609351834582</v>
      </c>
      <c r="H170" s="8">
        <v>-1.5976069216561101E-2</v>
      </c>
      <c r="I170" s="8">
        <v>-2.5781555042841902</v>
      </c>
      <c r="J170" s="8">
        <v>3.2760301958224289</v>
      </c>
      <c r="K170" s="8">
        <v>0</v>
      </c>
      <c r="W170" s="89"/>
    </row>
    <row r="171" spans="1:36" ht="16.8" customHeight="1">
      <c r="A171" s="67" t="s">
        <v>184</v>
      </c>
      <c r="B171">
        <v>2005</v>
      </c>
      <c r="C171" t="s">
        <v>30</v>
      </c>
      <c r="D171" s="8">
        <v>0</v>
      </c>
      <c r="E171" s="8">
        <v>0</v>
      </c>
      <c r="F171" s="8">
        <v>0</v>
      </c>
      <c r="G171" s="8">
        <v>5.0641706850910317</v>
      </c>
      <c r="H171" s="8">
        <v>0.14901438551409471</v>
      </c>
      <c r="I171" s="8">
        <v>2.6101537920760514</v>
      </c>
      <c r="J171" s="8">
        <v>3.1083638794211019</v>
      </c>
      <c r="K171" s="8">
        <v>0</v>
      </c>
      <c r="AD171" s="8"/>
      <c r="AE171" s="8"/>
      <c r="AF171" s="8"/>
      <c r="AG171" s="8"/>
    </row>
    <row r="172" spans="1:36">
      <c r="A172" s="67" t="s">
        <v>77</v>
      </c>
      <c r="B172">
        <v>2004</v>
      </c>
      <c r="C172" t="s">
        <v>30</v>
      </c>
      <c r="D172" s="8">
        <v>0</v>
      </c>
      <c r="E172" s="8">
        <v>0</v>
      </c>
      <c r="F172" s="8">
        <v>0</v>
      </c>
      <c r="G172" s="8">
        <v>1.8436758045389752</v>
      </c>
      <c r="H172" s="8">
        <v>5.6772089299176834E-2</v>
      </c>
      <c r="I172" s="8">
        <v>-0.34906164348569746</v>
      </c>
      <c r="J172" s="8">
        <v>2.3600610929722166</v>
      </c>
      <c r="K172" s="8">
        <v>0</v>
      </c>
      <c r="W172" s="67"/>
      <c r="X172"/>
      <c r="Y172"/>
      <c r="Z172" s="8"/>
      <c r="AA172" s="8"/>
      <c r="AB172" s="8"/>
      <c r="AC172" s="8"/>
    </row>
    <row r="173" spans="1:36">
      <c r="A173" s="83" t="s">
        <v>77</v>
      </c>
      <c r="B173">
        <v>2006</v>
      </c>
      <c r="C173" t="s">
        <v>30</v>
      </c>
      <c r="D173" s="48">
        <v>0</v>
      </c>
      <c r="E173" s="8">
        <v>0</v>
      </c>
      <c r="F173" s="8">
        <v>0</v>
      </c>
      <c r="G173" s="8">
        <v>7.4638458545852941</v>
      </c>
      <c r="H173" s="8">
        <v>0.24366678844828671</v>
      </c>
      <c r="I173" s="8">
        <v>0.51638528843324139</v>
      </c>
      <c r="J173" s="8">
        <v>2.2747170741378078</v>
      </c>
      <c r="K173" s="8">
        <v>0</v>
      </c>
    </row>
    <row r="174" spans="1:36">
      <c r="A174" s="83" t="s">
        <v>77</v>
      </c>
      <c r="B174">
        <v>2007</v>
      </c>
      <c r="C174" t="s">
        <v>30</v>
      </c>
      <c r="D174" s="48">
        <v>0</v>
      </c>
      <c r="E174" s="8">
        <v>0</v>
      </c>
      <c r="F174" s="8">
        <v>0</v>
      </c>
      <c r="G174" s="8">
        <v>1.7583317857045664</v>
      </c>
      <c r="H174" s="8">
        <v>5.8387284924077222E-2</v>
      </c>
      <c r="I174" s="8">
        <v>6.9474605661520528</v>
      </c>
      <c r="J174" s="8">
        <v>2.1651768029622538</v>
      </c>
      <c r="K174" s="8">
        <v>0</v>
      </c>
      <c r="AG174" s="8"/>
      <c r="AH174" s="8"/>
      <c r="AI174" s="8"/>
      <c r="AJ174" s="8"/>
    </row>
    <row r="175" spans="1:36">
      <c r="A175" s="67" t="s">
        <v>77</v>
      </c>
      <c r="B175">
        <v>2003</v>
      </c>
      <c r="C175" t="s">
        <v>30</v>
      </c>
      <c r="D175" s="8">
        <v>0</v>
      </c>
      <c r="E175" s="8">
        <v>0</v>
      </c>
      <c r="F175" s="8">
        <v>0</v>
      </c>
      <c r="G175" s="8">
        <v>-0.45754935335592251</v>
      </c>
      <c r="H175" s="8">
        <v>-1.4136487747359984E-2</v>
      </c>
      <c r="I175" s="8">
        <v>-0.10848770987022505</v>
      </c>
      <c r="J175" s="8">
        <v>1.7351880946687501</v>
      </c>
      <c r="K175" s="8">
        <v>0</v>
      </c>
      <c r="AD175" s="8"/>
      <c r="AE175" s="8"/>
      <c r="AF175" s="8"/>
      <c r="AG175" s="8"/>
    </row>
    <row r="176" spans="1:36">
      <c r="A176" s="83" t="s">
        <v>188</v>
      </c>
      <c r="B176">
        <v>2008</v>
      </c>
      <c r="C176" t="s">
        <v>30</v>
      </c>
      <c r="D176" s="48">
        <v>0</v>
      </c>
      <c r="E176" s="8">
        <v>0</v>
      </c>
      <c r="F176" s="8">
        <v>0</v>
      </c>
      <c r="G176" s="8">
        <v>-1.4118855089205482</v>
      </c>
      <c r="H176" s="8">
        <v>-3.7318990484071134E-2</v>
      </c>
      <c r="I176" s="8">
        <v>0.30679552078539274</v>
      </c>
      <c r="J176" s="8">
        <v>1.2678794481437308</v>
      </c>
      <c r="K176" s="8">
        <v>0</v>
      </c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  <c r="AC176" s="8"/>
    </row>
    <row r="177" spans="1:38">
      <c r="A177" s="67" t="s">
        <v>82</v>
      </c>
      <c r="B177">
        <v>2005</v>
      </c>
      <c r="C177" t="s">
        <v>30</v>
      </c>
      <c r="D177" s="8">
        <v>0</v>
      </c>
      <c r="E177" s="8">
        <v>0</v>
      </c>
      <c r="F177" s="8">
        <v>0</v>
      </c>
      <c r="G177" s="8">
        <v>2.900711289924466</v>
      </c>
      <c r="H177" s="8">
        <v>5.4661587720567943E-2</v>
      </c>
      <c r="I177" s="8">
        <v>-3.1265653541729748</v>
      </c>
      <c r="J177" s="8">
        <v>1.2610741172966229</v>
      </c>
      <c r="K177" s="8">
        <v>0</v>
      </c>
      <c r="AD177" s="8"/>
      <c r="AE177" s="8"/>
      <c r="AF177" s="8"/>
      <c r="AG177" s="8"/>
    </row>
    <row r="178" spans="1:38">
      <c r="A178" s="68" t="s">
        <v>175</v>
      </c>
      <c r="B178">
        <v>2007</v>
      </c>
      <c r="C178" t="s">
        <v>30</v>
      </c>
      <c r="D178" s="48">
        <v>0</v>
      </c>
      <c r="E178" s="8">
        <v>0</v>
      </c>
      <c r="F178" s="8">
        <v>0</v>
      </c>
      <c r="G178" s="8">
        <v>-1.2790458737141392</v>
      </c>
      <c r="H178" s="8">
        <v>-0.10925373134328355</v>
      </c>
      <c r="I178" s="8">
        <v>-1.1504423541712967</v>
      </c>
      <c r="J178" s="8">
        <v>-0.71011508617134744</v>
      </c>
      <c r="K178" s="8">
        <v>0</v>
      </c>
      <c r="W178" s="67"/>
      <c r="X178"/>
      <c r="Y178"/>
      <c r="Z178" s="8"/>
      <c r="AA178" s="8"/>
      <c r="AB178" s="8"/>
      <c r="AC178" s="8"/>
      <c r="AD178" s="8"/>
      <c r="AE178" s="8"/>
      <c r="AF178" s="8"/>
      <c r="AG178" s="8"/>
    </row>
    <row r="179" spans="1:38">
      <c r="A179" s="83" t="s">
        <v>188</v>
      </c>
      <c r="B179">
        <v>2006</v>
      </c>
      <c r="C179" t="s">
        <v>30</v>
      </c>
      <c r="D179" s="48">
        <v>0</v>
      </c>
      <c r="E179" s="8">
        <v>0</v>
      </c>
      <c r="F179" s="8">
        <v>0</v>
      </c>
      <c r="G179" s="8">
        <v>-1.8439036912510076</v>
      </c>
      <c r="H179" s="8">
        <v>-5.1235212247738401E-2</v>
      </c>
      <c r="I179" s="8">
        <v>-0.92664769543344505</v>
      </c>
      <c r="J179" s="8">
        <v>-1.5371081704656149</v>
      </c>
      <c r="K179" s="8">
        <v>0</v>
      </c>
      <c r="L179" s="67"/>
      <c r="M179"/>
      <c r="N179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  <c r="AC179" s="8"/>
      <c r="AD179" s="8"/>
      <c r="AE179" s="8"/>
      <c r="AF179" s="8"/>
      <c r="AG179" s="8"/>
    </row>
    <row r="180" spans="1:38">
      <c r="A180" s="68" t="s">
        <v>188</v>
      </c>
      <c r="B180">
        <v>2007</v>
      </c>
      <c r="C180" t="s">
        <v>30</v>
      </c>
      <c r="D180" s="48">
        <v>0</v>
      </c>
      <c r="E180" s="8">
        <v>0</v>
      </c>
      <c r="F180" s="8">
        <v>0</v>
      </c>
      <c r="G180" s="8">
        <v>-0.61046047503216982</v>
      </c>
      <c r="H180" s="8">
        <v>-1.6536635006784348E-2</v>
      </c>
      <c r="I180" s="8">
        <v>-0.91725599581756256</v>
      </c>
      <c r="J180" s="8">
        <v>-2.3291415047381108</v>
      </c>
      <c r="K180" s="8">
        <v>0</v>
      </c>
      <c r="AC180" s="8"/>
    </row>
    <row r="181" spans="1:38">
      <c r="A181" s="68" t="s">
        <v>175</v>
      </c>
      <c r="B181">
        <v>2006</v>
      </c>
      <c r="C181" t="s">
        <v>30</v>
      </c>
      <c r="D181" s="48">
        <v>0</v>
      </c>
      <c r="E181" s="8">
        <v>0</v>
      </c>
      <c r="F181" s="8">
        <v>0</v>
      </c>
      <c r="G181" s="8">
        <v>-2.4826070729140035</v>
      </c>
      <c r="H181" s="8">
        <v>-0.23928860145513356</v>
      </c>
      <c r="I181" s="8">
        <v>-1.3321647187427068</v>
      </c>
      <c r="J181" s="8">
        <v>-2.6112105924568461</v>
      </c>
      <c r="K181" s="8">
        <v>0</v>
      </c>
    </row>
    <row r="182" spans="1:38">
      <c r="A182" s="62" t="s">
        <v>175</v>
      </c>
      <c r="B182">
        <v>2004</v>
      </c>
      <c r="C182" t="s">
        <v>30</v>
      </c>
      <c r="D182" s="8">
        <v>0</v>
      </c>
      <c r="E182" s="8">
        <v>0</v>
      </c>
      <c r="F182" s="8">
        <v>0</v>
      </c>
      <c r="G182" s="8">
        <v>-1.3517348195427008</v>
      </c>
      <c r="H182" s="8">
        <v>-0.14980635166537545</v>
      </c>
      <c r="I182" s="8">
        <v>-0.70033003577134778</v>
      </c>
      <c r="J182" s="8">
        <v>-2.6838995382854076</v>
      </c>
      <c r="K182" s="8">
        <v>0</v>
      </c>
      <c r="AD182" s="8"/>
      <c r="AE182" s="8"/>
      <c r="AF182" s="8"/>
      <c r="AG182" s="8"/>
    </row>
    <row r="183" spans="1:38">
      <c r="A183" s="62" t="s">
        <v>82</v>
      </c>
      <c r="B183">
        <v>2003</v>
      </c>
      <c r="C183" t="s">
        <v>30</v>
      </c>
      <c r="D183" s="8">
        <v>0</v>
      </c>
      <c r="E183" s="8">
        <v>0</v>
      </c>
      <c r="F183" s="8">
        <v>0</v>
      </c>
      <c r="G183" s="8">
        <v>9.7624243145830292E-2</v>
      </c>
      <c r="H183" s="8">
        <v>1.8362727974507306E-3</v>
      </c>
      <c r="I183" s="8">
        <v>-2.0689880838889323</v>
      </c>
      <c r="J183" s="8">
        <v>-3.0289411110271445</v>
      </c>
      <c r="K183" s="8">
        <v>0</v>
      </c>
      <c r="W183" s="67"/>
      <c r="X183"/>
      <c r="Y183"/>
      <c r="Z183" s="8"/>
      <c r="AA183" s="8"/>
      <c r="AB183" s="8"/>
      <c r="AC183" s="8"/>
      <c r="AD183" s="8"/>
      <c r="AE183" s="8"/>
      <c r="AF183" s="8"/>
      <c r="AG183" s="8"/>
    </row>
    <row r="184" spans="1:38">
      <c r="A184" s="62" t="s">
        <v>175</v>
      </c>
      <c r="B184">
        <v>2005</v>
      </c>
      <c r="C184" t="s">
        <v>30</v>
      </c>
      <c r="D184" s="8">
        <v>0</v>
      </c>
      <c r="E184" s="8">
        <v>0</v>
      </c>
      <c r="F184" s="8">
        <v>0</v>
      </c>
      <c r="G184" s="8">
        <v>-1.9835695025140598</v>
      </c>
      <c r="H184" s="8">
        <v>-0.20399654974123069</v>
      </c>
      <c r="I184" s="8">
        <v>-0.65140478377135302</v>
      </c>
      <c r="J184" s="8">
        <v>-3.1340118566853565</v>
      </c>
      <c r="K184" s="8">
        <v>0</v>
      </c>
      <c r="W184" s="67"/>
      <c r="X184"/>
      <c r="Y184"/>
      <c r="Z184" s="8"/>
      <c r="AA184" s="8"/>
      <c r="AB184" s="8"/>
      <c r="AC184" s="8"/>
      <c r="AD184" s="48"/>
      <c r="AI184" s="8"/>
      <c r="AJ184" s="8"/>
      <c r="AK184" s="8"/>
      <c r="AL184" s="8"/>
    </row>
    <row r="185" spans="1:38">
      <c r="A185" s="68" t="s">
        <v>77</v>
      </c>
      <c r="B185">
        <v>2008</v>
      </c>
      <c r="C185" t="s">
        <v>30</v>
      </c>
      <c r="D185" s="48">
        <v>0</v>
      </c>
      <c r="E185" s="8">
        <v>0</v>
      </c>
      <c r="F185" s="8">
        <v>0</v>
      </c>
      <c r="G185" s="8">
        <v>-4.782283763189799</v>
      </c>
      <c r="H185" s="8">
        <v>-0.2064219366968591</v>
      </c>
      <c r="I185" s="8">
        <v>-5.1891287804474864</v>
      </c>
      <c r="J185" s="8">
        <v>-3.9555166763427927</v>
      </c>
      <c r="K185" s="8">
        <v>0</v>
      </c>
      <c r="W185" s="67"/>
      <c r="X185"/>
      <c r="Y185"/>
      <c r="Z185" s="8"/>
      <c r="AA185" s="8"/>
      <c r="AB185" s="8"/>
    </row>
    <row r="186" spans="1:38">
      <c r="A186" s="62" t="s">
        <v>184</v>
      </c>
      <c r="B186">
        <v>2003</v>
      </c>
      <c r="C186" t="s">
        <v>30</v>
      </c>
      <c r="D186" s="8">
        <v>0</v>
      </c>
      <c r="E186" s="8">
        <v>0</v>
      </c>
      <c r="F186" s="8">
        <v>0</v>
      </c>
      <c r="G186" s="8">
        <v>-6.7040816523918956</v>
      </c>
      <c r="H186" s="8">
        <v>-0.2457475509954575</v>
      </c>
      <c r="I186" s="8">
        <v>-7.433413201322022</v>
      </c>
      <c r="J186" s="8">
        <v>-4.0939278603158442</v>
      </c>
      <c r="K186" s="8">
        <v>0</v>
      </c>
    </row>
    <row r="187" spans="1:38">
      <c r="A187" s="68" t="s">
        <v>184</v>
      </c>
      <c r="B187">
        <v>2006</v>
      </c>
      <c r="C187" t="s">
        <v>30</v>
      </c>
      <c r="D187" s="48">
        <v>0</v>
      </c>
      <c r="E187" s="8">
        <v>0</v>
      </c>
      <c r="F187" s="8">
        <v>0</v>
      </c>
      <c r="G187" s="8">
        <v>0.49821008734505057</v>
      </c>
      <c r="H187" s="8">
        <v>1.5879566416695221E-2</v>
      </c>
      <c r="I187" s="8">
        <v>2.4540168930149804</v>
      </c>
      <c r="J187" s="8">
        <v>-5.6120375005092278</v>
      </c>
      <c r="K187" s="8">
        <v>0</v>
      </c>
    </row>
    <row r="188" spans="1:38">
      <c r="A188" s="68" t="s">
        <v>184</v>
      </c>
      <c r="B188">
        <v>2008</v>
      </c>
      <c r="C188" t="s">
        <v>30</v>
      </c>
      <c r="D188" s="48">
        <v>0</v>
      </c>
      <c r="E188" s="8">
        <v>0</v>
      </c>
      <c r="F188" s="8">
        <v>0</v>
      </c>
      <c r="G188" s="8">
        <v>-8.6884030921384685</v>
      </c>
      <c r="H188" s="8">
        <v>-0.28139594559417686</v>
      </c>
      <c r="I188" s="8">
        <v>-6.1102475878542784</v>
      </c>
      <c r="J188" s="8">
        <v>-6.7011436813726242</v>
      </c>
      <c r="K188" s="8">
        <v>0</v>
      </c>
    </row>
    <row r="189" spans="1:38">
      <c r="A189" s="68" t="s">
        <v>184</v>
      </c>
      <c r="B189">
        <v>2007</v>
      </c>
      <c r="C189" t="s">
        <v>30</v>
      </c>
      <c r="D189" s="48">
        <v>0</v>
      </c>
      <c r="E189" s="8">
        <v>0</v>
      </c>
      <c r="F189" s="8">
        <v>0</v>
      </c>
      <c r="G189" s="8">
        <v>-8.0660543935242082</v>
      </c>
      <c r="H189" s="8">
        <v>-0.27890659847517885</v>
      </c>
      <c r="I189" s="8">
        <v>-1.9558068056699298</v>
      </c>
      <c r="J189" s="8">
        <v>-10.644209897808398</v>
      </c>
      <c r="K189" s="8">
        <v>0</v>
      </c>
    </row>
    <row r="190" spans="1:38">
      <c r="A190" s="68" t="s">
        <v>91</v>
      </c>
      <c r="B190">
        <v>2006</v>
      </c>
      <c r="C190" t="s">
        <v>30</v>
      </c>
      <c r="D190" s="48">
        <v>0</v>
      </c>
      <c r="E190" s="8">
        <v>0</v>
      </c>
      <c r="F190" s="8">
        <v>0</v>
      </c>
      <c r="G190" s="8">
        <v>-8.3158742949234465</v>
      </c>
      <c r="H190" s="8">
        <v>-0.27672506256703605</v>
      </c>
      <c r="I190" s="8">
        <v>-2.3207091055600273</v>
      </c>
      <c r="J190" s="8">
        <v>-15.8474348643567</v>
      </c>
      <c r="K190" s="8">
        <v>0</v>
      </c>
      <c r="L190">
        <f>228-194+1</f>
        <v>35</v>
      </c>
      <c r="M190" s="81" t="s">
        <v>201</v>
      </c>
    </row>
    <row r="191" spans="1:38">
      <c r="A191" s="62" t="s">
        <v>84</v>
      </c>
      <c r="B191">
        <v>2003</v>
      </c>
      <c r="C191" t="s">
        <v>30</v>
      </c>
      <c r="D191" s="8">
        <v>0</v>
      </c>
      <c r="E191" s="8">
        <v>0</v>
      </c>
      <c r="F191" s="8">
        <v>0</v>
      </c>
      <c r="G191" s="8">
        <v>0.93997642723552488</v>
      </c>
      <c r="H191" s="8">
        <v>3.377100098828166E-2</v>
      </c>
      <c r="I191" s="8">
        <v>3.157094739301936</v>
      </c>
      <c r="J191" s="8">
        <v>-1.6504602819356506E-2</v>
      </c>
      <c r="K191" s="8">
        <v>0.25700024390135279</v>
      </c>
      <c r="L191" t="s">
        <v>199</v>
      </c>
    </row>
    <row r="192" spans="1:38" ht="16.8" customHeight="1">
      <c r="A192" s="83" t="s">
        <v>186</v>
      </c>
      <c r="B192">
        <v>2007</v>
      </c>
      <c r="C192" t="s">
        <v>30</v>
      </c>
      <c r="D192" s="48">
        <v>0</v>
      </c>
      <c r="E192" s="8">
        <v>0</v>
      </c>
      <c r="F192" s="8">
        <v>0</v>
      </c>
      <c r="G192" s="8">
        <v>2.0295286975030358</v>
      </c>
      <c r="H192" s="8">
        <v>9.0710364054133949E-2</v>
      </c>
      <c r="I192" s="8">
        <v>0.32422138094022301</v>
      </c>
      <c r="J192" s="8">
        <v>2.9007029172621479</v>
      </c>
      <c r="K192" s="8">
        <v>0.49533861595455964</v>
      </c>
      <c r="L192" t="s">
        <v>147</v>
      </c>
      <c r="M192" s="9" t="s">
        <v>118</v>
      </c>
      <c r="N192" s="9" t="s">
        <v>156</v>
      </c>
      <c r="O192" s="9" t="s">
        <v>160</v>
      </c>
      <c r="W192" s="89"/>
      <c r="AD192" s="8"/>
      <c r="AE192" s="8"/>
      <c r="AF192" s="8"/>
      <c r="AG192" s="8"/>
    </row>
    <row r="193" spans="1:36">
      <c r="A193" s="83" t="s">
        <v>91</v>
      </c>
      <c r="B193">
        <v>2007</v>
      </c>
      <c r="C193" t="s">
        <v>30</v>
      </c>
      <c r="D193" s="48">
        <v>0</v>
      </c>
      <c r="E193" s="8">
        <v>0</v>
      </c>
      <c r="F193" s="8">
        <v>0</v>
      </c>
      <c r="G193" s="8">
        <v>-13.526725758796672</v>
      </c>
      <c r="H193" s="8">
        <v>-0.41785595751742466</v>
      </c>
      <c r="I193" s="8">
        <v>-5.9951651893634192</v>
      </c>
      <c r="J193" s="8">
        <v>-11.67875369325813</v>
      </c>
      <c r="K193" s="8">
        <v>1.1710985764168682</v>
      </c>
      <c r="L193" s="9">
        <f>AVERAGE(G194:G228)</f>
        <v>0.49958140321187078</v>
      </c>
      <c r="M193" s="9">
        <f t="shared" ref="M193:O193" si="1">AVERAGE(H194:H228)</f>
        <v>1.8603488172752588E-2</v>
      </c>
      <c r="N193" s="9">
        <f t="shared" si="1"/>
        <v>0.21073336663369763</v>
      </c>
      <c r="O193" s="9">
        <f t="shared" si="1"/>
        <v>2.8235672728055436</v>
      </c>
      <c r="W193" s="62"/>
      <c r="X193"/>
      <c r="Y193"/>
      <c r="Z193" s="8"/>
      <c r="AA193" s="8"/>
      <c r="AB193" s="8"/>
      <c r="AC193" s="8"/>
      <c r="AD193" s="8"/>
      <c r="AE193" s="8"/>
      <c r="AF193" s="8"/>
      <c r="AG193" s="8"/>
    </row>
    <row r="194" spans="1:36">
      <c r="A194" s="83" t="s">
        <v>186</v>
      </c>
      <c r="B194">
        <v>2008</v>
      </c>
      <c r="C194" t="s">
        <v>30</v>
      </c>
      <c r="D194" s="48">
        <v>0.49051707857838339</v>
      </c>
      <c r="E194" s="8">
        <v>2.4110910186859555E-2</v>
      </c>
      <c r="F194" s="8">
        <v>7.1255522302978477E-2</v>
      </c>
      <c r="G194" s="8">
        <v>2.5764815363219249</v>
      </c>
      <c r="H194" s="8">
        <v>0.1168498681681935</v>
      </c>
      <c r="I194" s="8">
        <v>1.7053073165628128</v>
      </c>
      <c r="J194" s="8">
        <v>2.914282895461767</v>
      </c>
      <c r="K194" s="8">
        <v>1.4715512357351501</v>
      </c>
      <c r="W194" s="62"/>
      <c r="X194"/>
      <c r="Y194"/>
      <c r="Z194" s="8"/>
      <c r="AA194" s="8"/>
      <c r="AB194" s="8"/>
      <c r="AC194" s="8"/>
    </row>
    <row r="195" spans="1:36">
      <c r="A195" s="83" t="s">
        <v>79</v>
      </c>
      <c r="B195">
        <v>2008</v>
      </c>
      <c r="C195" t="s">
        <v>30</v>
      </c>
      <c r="D195" s="48">
        <v>0</v>
      </c>
      <c r="E195" s="8">
        <v>0</v>
      </c>
      <c r="F195" s="8">
        <v>0</v>
      </c>
      <c r="G195" s="8">
        <v>-7.16381811788753</v>
      </c>
      <c r="H195" s="8">
        <v>-0.19532299973120693</v>
      </c>
      <c r="I195" s="8">
        <v>-4.0814046341359216</v>
      </c>
      <c r="J195" s="8">
        <v>-0.18073853049716604</v>
      </c>
      <c r="K195" s="8">
        <v>1.7860252968219594</v>
      </c>
      <c r="L195" s="8"/>
      <c r="W195" s="89"/>
    </row>
    <row r="196" spans="1:36">
      <c r="A196" s="67" t="s">
        <v>84</v>
      </c>
      <c r="B196">
        <v>2004</v>
      </c>
      <c r="C196" t="s">
        <v>30</v>
      </c>
      <c r="D196" s="8">
        <v>0.25700024390135279</v>
      </c>
      <c r="E196" s="8">
        <v>9.5560945673456264E-3</v>
      </c>
      <c r="F196" s="8">
        <v>1.966089466089466E-2</v>
      </c>
      <c r="G196" s="8">
        <v>-3.1735993421212925</v>
      </c>
      <c r="H196" s="8">
        <v>-0.12860691763806614</v>
      </c>
      <c r="I196" s="8">
        <v>-2.2171183120664111</v>
      </c>
      <c r="J196" s="8">
        <v>-2.7017772837458196</v>
      </c>
      <c r="K196" s="8">
        <v>1.9286807294615282</v>
      </c>
      <c r="W196" s="89"/>
      <c r="AG196" s="8"/>
      <c r="AH196" s="8"/>
      <c r="AI196" s="8"/>
      <c r="AJ196" s="8"/>
    </row>
    <row r="197" spans="1:36">
      <c r="A197" s="67" t="s">
        <v>89</v>
      </c>
      <c r="B197">
        <v>2009</v>
      </c>
      <c r="C197" t="s">
        <v>30</v>
      </c>
      <c r="D197" s="8">
        <v>2.4622134697424283</v>
      </c>
      <c r="E197" s="8">
        <v>7.6856399884426468E-2</v>
      </c>
      <c r="F197" s="8">
        <v>0.1904591425758525</v>
      </c>
      <c r="G197" s="8">
        <v>2.7086662277570603</v>
      </c>
      <c r="H197" s="8">
        <v>8.6613881900251599E-2</v>
      </c>
      <c r="I197" s="8">
        <v>-0.76365643328477972</v>
      </c>
      <c r="J197" s="8">
        <v>3.8865484233387271</v>
      </c>
      <c r="K197" s="8">
        <v>2.4622134697424283</v>
      </c>
      <c r="W197" s="89"/>
      <c r="AD197" s="8"/>
      <c r="AE197" s="8"/>
      <c r="AF197" s="8"/>
      <c r="AG197" s="8"/>
    </row>
    <row r="198" spans="1:36">
      <c r="A198" s="67" t="s">
        <v>86</v>
      </c>
      <c r="B198">
        <v>2009</v>
      </c>
      <c r="C198" t="s">
        <v>30</v>
      </c>
      <c r="D198" s="8">
        <v>0</v>
      </c>
      <c r="E198" s="8">
        <v>0</v>
      </c>
      <c r="F198" s="8">
        <v>0</v>
      </c>
      <c r="G198" s="8">
        <v>0.2910574223954665</v>
      </c>
      <c r="H198" s="8">
        <v>2.1693716856821411E-2</v>
      </c>
      <c r="I198" s="8">
        <v>4.7431579945927282E-2</v>
      </c>
      <c r="J198" s="8">
        <v>0.23715789972963996</v>
      </c>
      <c r="K198" s="8">
        <v>2.4642861762816231</v>
      </c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"/>
    </row>
    <row r="199" spans="1:36">
      <c r="A199" s="67" t="s">
        <v>186</v>
      </c>
      <c r="B199">
        <v>2009</v>
      </c>
      <c r="C199" t="s">
        <v>30</v>
      </c>
      <c r="D199" s="8">
        <v>0.97440624555427147</v>
      </c>
      <c r="E199" s="8">
        <v>5.0038780054542271E-2</v>
      </c>
      <c r="F199" s="8">
        <v>0.15764168046031371</v>
      </c>
      <c r="G199" s="8">
        <v>1.2089755788989542</v>
      </c>
      <c r="H199" s="8">
        <v>5.9426068681278761E-2</v>
      </c>
      <c r="I199" s="8">
        <v>0.87117421975911213</v>
      </c>
      <c r="J199" s="8">
        <v>3.0372922113453562</v>
      </c>
      <c r="K199" s="8">
        <v>2.7094827267004855</v>
      </c>
      <c r="L199" s="62"/>
      <c r="W199" s="89"/>
      <c r="AD199" s="8"/>
      <c r="AE199" s="8"/>
      <c r="AF199" s="8"/>
      <c r="AG199" s="8"/>
    </row>
    <row r="200" spans="1:36">
      <c r="A200" s="83" t="s">
        <v>175</v>
      </c>
      <c r="B200">
        <v>2008</v>
      </c>
      <c r="C200" t="s">
        <v>30</v>
      </c>
      <c r="D200" s="48">
        <v>0</v>
      </c>
      <c r="E200" s="8">
        <v>0</v>
      </c>
      <c r="F200" s="8">
        <v>0</v>
      </c>
      <c r="G200" s="8">
        <v>0.44032726799994926</v>
      </c>
      <c r="H200" s="8">
        <v>3.4246575342465724E-2</v>
      </c>
      <c r="I200" s="8">
        <v>-0.12860351954284255</v>
      </c>
      <c r="J200" s="8">
        <v>0.13419497691427118</v>
      </c>
      <c r="K200" s="8">
        <v>3.1773456513139227</v>
      </c>
      <c r="L200" s="62"/>
      <c r="M200"/>
      <c r="N200"/>
      <c r="O200" s="8"/>
      <c r="P200" s="8"/>
      <c r="Q200" s="8"/>
      <c r="R200" s="8"/>
      <c r="S200" s="8"/>
      <c r="T200" s="8"/>
      <c r="U200" s="8"/>
      <c r="V200" s="8"/>
      <c r="W200" s="62"/>
      <c r="X200"/>
      <c r="Y200"/>
      <c r="Z200" s="8"/>
      <c r="AA200" s="8"/>
      <c r="AB200" s="8"/>
      <c r="AC200" s="8"/>
      <c r="AG200" s="8"/>
      <c r="AH200" s="8"/>
      <c r="AI200" s="8"/>
      <c r="AJ200" s="8"/>
    </row>
    <row r="201" spans="1:36" ht="16.8" customHeight="1">
      <c r="A201" s="62" t="s">
        <v>86</v>
      </c>
      <c r="B201">
        <v>2010</v>
      </c>
      <c r="C201" t="s">
        <v>30</v>
      </c>
      <c r="D201" s="8">
        <v>2.4642861762816231</v>
      </c>
      <c r="E201" s="8">
        <v>0.18774638633377136</v>
      </c>
      <c r="F201" s="8">
        <v>0.9188102893890675</v>
      </c>
      <c r="G201" s="8">
        <v>0.18972631978371268</v>
      </c>
      <c r="H201" s="8">
        <v>1.4191259474278394E-2</v>
      </c>
      <c r="I201" s="8">
        <v>0.24362584244953922</v>
      </c>
      <c r="J201" s="8">
        <v>13.369237602031797</v>
      </c>
      <c r="K201" s="8">
        <v>5.1096747487204262</v>
      </c>
    </row>
    <row r="202" spans="1:36">
      <c r="A202" s="62" t="s">
        <v>75</v>
      </c>
      <c r="B202">
        <v>2003</v>
      </c>
      <c r="C202" t="s">
        <v>30</v>
      </c>
      <c r="D202" s="8">
        <v>0.88081757867254529</v>
      </c>
      <c r="E202" s="8">
        <v>2.2538403424830017E-2</v>
      </c>
      <c r="F202" s="8">
        <v>0.16342767705751923</v>
      </c>
      <c r="G202" s="8">
        <v>-4.5868328643430161</v>
      </c>
      <c r="H202" s="8">
        <v>-0.11826977924853875</v>
      </c>
      <c r="I202" s="8">
        <v>-0.29794698166774225</v>
      </c>
      <c r="J202" s="8">
        <v>-4.3139238948849723</v>
      </c>
      <c r="K202" s="8">
        <v>5.4430730340475009</v>
      </c>
      <c r="AD202" s="8"/>
      <c r="AE202" s="8"/>
      <c r="AF202" s="8"/>
      <c r="AG202" s="8"/>
    </row>
    <row r="203" spans="1:36">
      <c r="A203" s="68" t="s">
        <v>84</v>
      </c>
      <c r="B203">
        <v>2007</v>
      </c>
      <c r="C203" t="s">
        <v>30</v>
      </c>
      <c r="D203" s="48">
        <v>4.6231226341765268</v>
      </c>
      <c r="E203" s="8">
        <v>0.17976692541205713</v>
      </c>
      <c r="F203" s="8">
        <v>0.3271294837334322</v>
      </c>
      <c r="G203" s="8">
        <v>0.3190889878408214</v>
      </c>
      <c r="H203" s="8">
        <v>1.1654721693283633E-2</v>
      </c>
      <c r="I203" s="8">
        <v>1.6612013726589971</v>
      </c>
      <c r="J203" s="8">
        <v>1.2863111086194081</v>
      </c>
      <c r="K203" s="8">
        <v>5.8193133718458201</v>
      </c>
      <c r="W203" s="67"/>
      <c r="X203"/>
      <c r="Y203"/>
      <c r="Z203" s="8"/>
      <c r="AA203" s="8"/>
      <c r="AB203" s="8"/>
      <c r="AC203" s="8"/>
      <c r="AD203" s="48"/>
    </row>
    <row r="204" spans="1:36">
      <c r="A204" s="62" t="s">
        <v>186</v>
      </c>
      <c r="B204">
        <v>2010</v>
      </c>
      <c r="C204" t="s">
        <v>30</v>
      </c>
      <c r="D204" s="8">
        <v>1.7234328897758859</v>
      </c>
      <c r="E204" s="8">
        <v>9.0066007435320325E-2</v>
      </c>
      <c r="F204" s="8">
        <v>0.33991600649040765</v>
      </c>
      <c r="G204" s="8">
        <v>2.1661179915862441</v>
      </c>
      <c r="H204" s="8">
        <v>0.11123687091261969</v>
      </c>
      <c r="I204" s="8">
        <v>0.33780135913984211</v>
      </c>
      <c r="J204" s="8">
        <v>-1.069489336120288</v>
      </c>
      <c r="K204" s="8">
        <v>5.995453927339299</v>
      </c>
      <c r="W204" s="67"/>
      <c r="X204"/>
      <c r="Y204"/>
      <c r="Z204" s="8"/>
      <c r="AA204" s="8"/>
      <c r="AB204" s="8"/>
      <c r="AD204" s="8"/>
      <c r="AE204" s="8"/>
      <c r="AF204" s="8"/>
      <c r="AG204" s="8"/>
    </row>
    <row r="205" spans="1:36">
      <c r="A205" s="62" t="s">
        <v>79</v>
      </c>
      <c r="B205">
        <v>2009</v>
      </c>
      <c r="C205" t="s">
        <v>30</v>
      </c>
      <c r="D205" s="8">
        <v>1.7860252968219594</v>
      </c>
      <c r="E205" s="8">
        <v>4.0739075031856684E-2</v>
      </c>
      <c r="F205" s="8">
        <v>6.9984548029873805E-2</v>
      </c>
      <c r="G205" s="8">
        <v>3.9006661036387555</v>
      </c>
      <c r="H205" s="8">
        <v>9.5702652584052153E-2</v>
      </c>
      <c r="I205" s="8">
        <v>-3.0824134837516084</v>
      </c>
      <c r="J205" s="8">
        <v>4.971952666221938</v>
      </c>
      <c r="K205" s="8">
        <v>6.3866424367497299</v>
      </c>
      <c r="W205" s="67"/>
      <c r="X205"/>
      <c r="Y205"/>
      <c r="Z205" s="8"/>
      <c r="AA205" s="8"/>
      <c r="AB205" s="8"/>
      <c r="AC205" s="8"/>
      <c r="AD205" s="8"/>
      <c r="AE205" s="8"/>
      <c r="AF205" s="8"/>
      <c r="AG205" s="8"/>
    </row>
    <row r="206" spans="1:36">
      <c r="A206" s="62" t="s">
        <v>84</v>
      </c>
      <c r="B206">
        <v>2005</v>
      </c>
      <c r="C206" t="s">
        <v>30</v>
      </c>
      <c r="D206" s="8">
        <v>1.6716804855601755</v>
      </c>
      <c r="E206" s="8">
        <v>6.0023704707077546E-2</v>
      </c>
      <c r="F206" s="8">
        <v>0.10994899717416776</v>
      </c>
      <c r="G206" s="8">
        <v>-0.48465897167940852</v>
      </c>
      <c r="H206" s="8">
        <v>-1.8021177318643528E-2</v>
      </c>
      <c r="I206" s="8">
        <v>-0.95648103005488139</v>
      </c>
      <c r="J206" s="8">
        <v>1.1765424009795886</v>
      </c>
      <c r="K206" s="8">
        <v>6.4116452285848196</v>
      </c>
      <c r="L206" s="67"/>
      <c r="M206"/>
      <c r="N206"/>
      <c r="O206" s="8"/>
      <c r="P206" s="8"/>
      <c r="Q206" s="8"/>
      <c r="R206" s="8"/>
      <c r="S206" s="8"/>
      <c r="T206" s="8"/>
      <c r="U206" s="8"/>
      <c r="V206" s="8"/>
      <c r="W206" s="67"/>
      <c r="X206"/>
      <c r="Y206"/>
      <c r="Z206" s="8"/>
      <c r="AA206" s="8"/>
      <c r="AB206" s="8"/>
      <c r="AC206" s="8"/>
      <c r="AG206" s="8"/>
      <c r="AH206" s="8"/>
      <c r="AI206" s="8"/>
      <c r="AJ206" s="8"/>
    </row>
    <row r="207" spans="1:36" ht="16.8" customHeight="1">
      <c r="A207" s="67" t="s">
        <v>84</v>
      </c>
      <c r="B207">
        <v>2009</v>
      </c>
      <c r="C207" t="s">
        <v>30</v>
      </c>
      <c r="D207" s="8">
        <v>8.0524123310865239</v>
      </c>
      <c r="E207" s="8">
        <v>0.30861371326445575</v>
      </c>
      <c r="F207" s="8">
        <v>0.65149748828928122</v>
      </c>
      <c r="G207" s="8">
        <v>-0.15168515924452919</v>
      </c>
      <c r="H207" s="8">
        <v>-5.6056308028928489E-3</v>
      </c>
      <c r="I207" s="8">
        <v>0.96722212077858671</v>
      </c>
      <c r="J207" s="8">
        <v>3.013006936910763</v>
      </c>
      <c r="K207" s="8">
        <v>8.0524123310865239</v>
      </c>
    </row>
    <row r="208" spans="1:36">
      <c r="A208" s="67" t="s">
        <v>91</v>
      </c>
      <c r="B208">
        <v>2010</v>
      </c>
      <c r="C208" t="s">
        <v>30</v>
      </c>
      <c r="D208" s="8">
        <v>9.1001880204136452</v>
      </c>
      <c r="E208" s="8">
        <v>0.32156416097190582</v>
      </c>
      <c r="F208" s="8">
        <v>0.69369369369369371</v>
      </c>
      <c r="G208" s="8">
        <v>20.338436744560838</v>
      </c>
      <c r="H208" s="8">
        <v>0.4617073170731707</v>
      </c>
      <c r="I208" s="8">
        <v>15.750738651625035</v>
      </c>
      <c r="J208" s="8">
        <v>44.050496911093205</v>
      </c>
      <c r="K208" s="8">
        <v>9.1001880204136452</v>
      </c>
    </row>
    <row r="209" spans="1:11">
      <c r="A209" s="83" t="s">
        <v>84</v>
      </c>
      <c r="B209">
        <v>2008</v>
      </c>
      <c r="C209" t="s">
        <v>30</v>
      </c>
      <c r="D209" s="48">
        <v>1.1961907376692933</v>
      </c>
      <c r="E209" s="8">
        <v>4.4206062601051421E-2</v>
      </c>
      <c r="F209" s="8">
        <v>8.6165575286369381E-2</v>
      </c>
      <c r="G209" s="8">
        <v>-0.37489026403958903</v>
      </c>
      <c r="H209" s="8">
        <v>-1.4577348572825662E-2</v>
      </c>
      <c r="I209" s="8">
        <v>-1.3421123848181757</v>
      </c>
      <c r="J209" s="8">
        <v>-1.4937975440627049</v>
      </c>
      <c r="K209" s="8">
        <v>9.2486030687558181</v>
      </c>
    </row>
    <row r="210" spans="1:11">
      <c r="A210" s="83" t="s">
        <v>84</v>
      </c>
      <c r="B210">
        <v>2006</v>
      </c>
      <c r="C210" t="s">
        <v>30</v>
      </c>
      <c r="D210" s="48">
        <v>4.7399647430246441</v>
      </c>
      <c r="E210" s="8">
        <v>0.17312715894629069</v>
      </c>
      <c r="F210" s="8">
        <v>0.30617839676442216</v>
      </c>
      <c r="G210" s="8">
        <v>2.13302343103447</v>
      </c>
      <c r="H210" s="8">
        <v>7.658877977198332E-2</v>
      </c>
      <c r="I210" s="8">
        <v>0.47182205837547286</v>
      </c>
      <c r="J210" s="8">
        <v>0.79091104621629427</v>
      </c>
      <c r="K210" s="8">
        <v>9.36308737720117</v>
      </c>
    </row>
    <row r="211" spans="1:11">
      <c r="A211" s="83" t="s">
        <v>195</v>
      </c>
      <c r="B211">
        <v>2007</v>
      </c>
      <c r="C211" t="s">
        <v>30</v>
      </c>
      <c r="D211" s="48">
        <v>4.4376219828933996</v>
      </c>
      <c r="E211" s="8">
        <v>0.14440841410865929</v>
      </c>
      <c r="F211" s="8">
        <v>0.32972493938633896</v>
      </c>
      <c r="G211" s="8">
        <v>0.21266343329517667</v>
      </c>
      <c r="H211" s="8">
        <v>6.766771927563294E-3</v>
      </c>
      <c r="I211" s="8">
        <v>0.6979411344144566</v>
      </c>
      <c r="J211" s="8">
        <v>-1.5186194503307071</v>
      </c>
      <c r="K211" s="8">
        <v>10.140737670328704</v>
      </c>
    </row>
    <row r="212" spans="1:11">
      <c r="A212" s="67" t="s">
        <v>186</v>
      </c>
      <c r="B212">
        <v>2011</v>
      </c>
      <c r="C212" t="s">
        <v>30</v>
      </c>
      <c r="D212" s="8">
        <v>4.2343658188533526</v>
      </c>
      <c r="E212" s="8">
        <v>0.24466339624733235</v>
      </c>
      <c r="F212" s="8">
        <v>0.98567440821795427</v>
      </c>
      <c r="G212" s="8">
        <v>-1.4072906952601301</v>
      </c>
      <c r="H212" s="8">
        <v>-7.3544525565737776E-2</v>
      </c>
      <c r="I212" s="8">
        <v>1.828316632446402</v>
      </c>
      <c r="J212" s="8">
        <v>0</v>
      </c>
      <c r="K212" s="8">
        <v>10.283459845786714</v>
      </c>
    </row>
    <row r="213" spans="1:11">
      <c r="A213" s="68" t="s">
        <v>91</v>
      </c>
      <c r="B213">
        <v>2008</v>
      </c>
      <c r="C213" t="s">
        <v>30</v>
      </c>
      <c r="D213" s="48">
        <v>1.1710985764168682</v>
      </c>
      <c r="E213" s="8">
        <v>2.551498127340824E-2</v>
      </c>
      <c r="F213" s="8">
        <v>3.8998211091234344E-2</v>
      </c>
      <c r="G213" s="8">
        <v>-5.6835885038947112</v>
      </c>
      <c r="H213" s="8">
        <v>-0.14813777653318405</v>
      </c>
      <c r="I213" s="8">
        <v>-7.5315605694332532</v>
      </c>
      <c r="J213" s="8">
        <v>10.067150147730324</v>
      </c>
      <c r="K213" s="8">
        <v>10.314262691377921</v>
      </c>
    </row>
    <row r="214" spans="1:11" ht="16.8" customHeight="1">
      <c r="A214" s="67" t="s">
        <v>175</v>
      </c>
      <c r="B214">
        <v>2009</v>
      </c>
      <c r="C214" t="s">
        <v>30</v>
      </c>
      <c r="D214" s="8">
        <v>3.1773456513139227</v>
      </c>
      <c r="E214" s="8">
        <v>0.25588202183946862</v>
      </c>
      <c r="F214" s="8">
        <v>0.34985377866707712</v>
      </c>
      <c r="G214" s="8">
        <v>0.26279849645711373</v>
      </c>
      <c r="H214" s="8">
        <v>2.0236813778256257E-2</v>
      </c>
      <c r="I214" s="8">
        <v>0.5689307875427918</v>
      </c>
      <c r="J214" s="8">
        <v>3.9321923964566938</v>
      </c>
      <c r="K214" s="8">
        <v>10.460218877598805</v>
      </c>
    </row>
    <row r="215" spans="1:11">
      <c r="A215" s="83" t="s">
        <v>195</v>
      </c>
      <c r="B215">
        <v>2006</v>
      </c>
      <c r="C215" t="s">
        <v>30</v>
      </c>
      <c r="D215" s="48">
        <v>8.1835589620026123</v>
      </c>
      <c r="E215" s="8">
        <v>0.26039397649889368</v>
      </c>
      <c r="F215" s="8">
        <v>0.59195014992137673</v>
      </c>
      <c r="G215" s="8">
        <v>0.58776122230724326</v>
      </c>
      <c r="H215" s="8">
        <v>1.8767865688823372E-2</v>
      </c>
      <c r="I215" s="8">
        <v>-0.11017991210721334</v>
      </c>
      <c r="J215" s="8">
        <v>0.10248352118796333</v>
      </c>
      <c r="K215" s="8">
        <v>12.621180944896011</v>
      </c>
    </row>
    <row r="216" spans="1:11">
      <c r="A216" s="67" t="s">
        <v>77</v>
      </c>
      <c r="B216">
        <v>2009</v>
      </c>
      <c r="C216" t="s">
        <v>30</v>
      </c>
      <c r="D216" s="8">
        <v>0</v>
      </c>
      <c r="E216" s="8">
        <v>0</v>
      </c>
      <c r="F216" s="8">
        <v>0</v>
      </c>
      <c r="G216" s="8">
        <v>1.2336121041046937</v>
      </c>
      <c r="H216" s="8">
        <v>4.3503456161736634E-2</v>
      </c>
      <c r="I216" s="8">
        <v>0.4068450172576874</v>
      </c>
      <c r="J216" s="8">
        <v>6.8946944661989882</v>
      </c>
      <c r="K216" s="8">
        <v>12.640651547703502</v>
      </c>
    </row>
    <row r="217" spans="1:11">
      <c r="A217" s="67" t="s">
        <v>175</v>
      </c>
      <c r="B217">
        <v>2010</v>
      </c>
      <c r="C217" t="s">
        <v>30</v>
      </c>
      <c r="D217" s="8">
        <v>7.2828732262848819</v>
      </c>
      <c r="E217" s="8">
        <v>0.57240166996264552</v>
      </c>
      <c r="F217" s="8">
        <v>0.776568788194962</v>
      </c>
      <c r="G217" s="8">
        <v>3.363261608913902</v>
      </c>
      <c r="H217" s="8">
        <v>0.27085444106720707</v>
      </c>
      <c r="I217" s="8">
        <v>-0.30613229108567808</v>
      </c>
      <c r="J217" s="8">
        <v>5.5662958132565077</v>
      </c>
      <c r="K217" s="8">
        <v>14.370045444569786</v>
      </c>
    </row>
    <row r="218" spans="1:11">
      <c r="A218" s="67" t="s">
        <v>130</v>
      </c>
      <c r="B218">
        <v>2005</v>
      </c>
      <c r="C218" t="s">
        <v>30</v>
      </c>
      <c r="D218" s="8">
        <v>9.3502269801477063</v>
      </c>
      <c r="E218" s="8">
        <v>0.13872832369942195</v>
      </c>
      <c r="F218" s="8">
        <v>0.20245736291949384</v>
      </c>
      <c r="G218" s="8">
        <v>-2.3883731960159764</v>
      </c>
      <c r="H218" s="8">
        <v>-3.8139031647281357E-2</v>
      </c>
      <c r="I218" s="8">
        <v>-4.7767463920319813</v>
      </c>
      <c r="J218" s="8">
        <v>-3.6693712311132174</v>
      </c>
      <c r="K218" s="8">
        <v>14.669015515956366</v>
      </c>
    </row>
    <row r="219" spans="1:11">
      <c r="A219" s="67" t="s">
        <v>57</v>
      </c>
      <c r="B219">
        <v>2009</v>
      </c>
      <c r="C219" t="s">
        <v>30</v>
      </c>
      <c r="D219" s="8">
        <v>14.860258347599517</v>
      </c>
      <c r="E219" s="8">
        <v>0.41973908111174135</v>
      </c>
      <c r="F219" s="8">
        <v>0.91697645600991329</v>
      </c>
      <c r="G219" s="8">
        <v>1.6392305819444388</v>
      </c>
      <c r="H219" s="8">
        <v>4.4402923034742296E-2</v>
      </c>
      <c r="I219" s="8">
        <v>1.5136158500799795</v>
      </c>
      <c r="J219" s="8">
        <v>6.820910771411981</v>
      </c>
      <c r="K219" s="8">
        <v>14.860258347599517</v>
      </c>
    </row>
    <row r="220" spans="1:11">
      <c r="A220" s="83" t="s">
        <v>195</v>
      </c>
      <c r="B220">
        <v>2008</v>
      </c>
      <c r="C220" t="s">
        <v>30</v>
      </c>
      <c r="D220" s="48">
        <v>5.7031156874353046</v>
      </c>
      <c r="E220" s="8">
        <v>0.18270467456815756</v>
      </c>
      <c r="F220" s="8">
        <v>0.3999665413545701</v>
      </c>
      <c r="G220" s="8">
        <v>-2.2165605847451637</v>
      </c>
      <c r="H220" s="8">
        <v>-7.2130974664522424E-2</v>
      </c>
      <c r="I220" s="8">
        <v>-0.48527770111927993</v>
      </c>
      <c r="J220" s="8">
        <v>-3.3203850718487011</v>
      </c>
      <c r="K220" s="8">
        <v>15.345028208301478</v>
      </c>
    </row>
    <row r="221" spans="1:11">
      <c r="A221" s="83" t="s">
        <v>130</v>
      </c>
      <c r="B221">
        <v>2006</v>
      </c>
      <c r="C221" t="s">
        <v>30</v>
      </c>
      <c r="D221" s="48">
        <v>5.3187885358086593</v>
      </c>
      <c r="E221" s="8">
        <v>8.181344450234497E-2</v>
      </c>
      <c r="F221" s="8">
        <v>0.1184570404602471</v>
      </c>
      <c r="G221" s="8">
        <v>1.1073751609187639</v>
      </c>
      <c r="H221" s="8">
        <v>1.6430007539582844E-2</v>
      </c>
      <c r="I221" s="8">
        <v>2.3883731960160048</v>
      </c>
      <c r="J221" s="8">
        <v>1.8833847144115481</v>
      </c>
      <c r="K221" s="8">
        <v>16.278203130293381</v>
      </c>
    </row>
    <row r="222" spans="1:11">
      <c r="A222" s="67" t="s">
        <v>57</v>
      </c>
      <c r="B222">
        <v>2004</v>
      </c>
      <c r="C222" t="s">
        <v>30</v>
      </c>
      <c r="D222" s="8">
        <v>10.051495079179738</v>
      </c>
      <c r="E222" s="8">
        <v>0.26588854885773255</v>
      </c>
      <c r="F222" s="8">
        <v>0.56494783003175564</v>
      </c>
      <c r="G222" s="8">
        <v>-5.8517036988910718</v>
      </c>
      <c r="H222" s="8">
        <v>-0.16260390974799036</v>
      </c>
      <c r="I222" s="8">
        <v>-1.8159424043403334</v>
      </c>
      <c r="J222" s="8">
        <v>-4.5740031897091953</v>
      </c>
      <c r="K222" s="8">
        <v>16.965933610628326</v>
      </c>
    </row>
    <row r="223" spans="1:11">
      <c r="A223" s="62" t="s">
        <v>57</v>
      </c>
      <c r="B223">
        <v>2005</v>
      </c>
      <c r="C223" t="s">
        <v>30</v>
      </c>
      <c r="D223" s="8">
        <v>6.8470887883583504</v>
      </c>
      <c r="E223" s="8">
        <v>0.16365257259296995</v>
      </c>
      <c r="F223" s="8">
        <v>0.34833288153971265</v>
      </c>
      <c r="G223" s="8">
        <v>-2.7580607853688619</v>
      </c>
      <c r="H223" s="8">
        <v>-7.2957980291125948E-2</v>
      </c>
      <c r="I223" s="8">
        <v>-4.0357612945507384</v>
      </c>
      <c r="J223" s="8">
        <v>-2.509513884277581</v>
      </c>
      <c r="K223" s="8">
        <v>17.791773902201193</v>
      </c>
    </row>
    <row r="224" spans="1:11">
      <c r="A224" s="68" t="s">
        <v>82</v>
      </c>
      <c r="B224">
        <v>2006</v>
      </c>
      <c r="C224" t="s">
        <v>30</v>
      </c>
      <c r="D224" s="48">
        <v>0</v>
      </c>
      <c r="E224" s="8">
        <v>0</v>
      </c>
      <c r="F224" s="8">
        <v>0</v>
      </c>
      <c r="G224" s="8">
        <v>4.3876394714695977</v>
      </c>
      <c r="H224" s="8">
        <v>7.8081202637836203E-2</v>
      </c>
      <c r="I224" s="8">
        <v>6.0272766440974408</v>
      </c>
      <c r="J224" s="8">
        <v>0.98695813450984815</v>
      </c>
      <c r="K224" s="8">
        <v>18.166139020259141</v>
      </c>
    </row>
    <row r="225" spans="1:33">
      <c r="A225" s="62" t="s">
        <v>82</v>
      </c>
      <c r="B225">
        <v>2009</v>
      </c>
      <c r="C225" t="s">
        <v>30</v>
      </c>
      <c r="D225" s="8">
        <v>18.392871045130377</v>
      </c>
      <c r="E225" s="8">
        <v>0.32897833142808147</v>
      </c>
      <c r="F225" s="8">
        <v>0.46459420041543459</v>
      </c>
      <c r="G225" s="8">
        <v>1.8149596403845649</v>
      </c>
      <c r="H225" s="8">
        <v>3.2875933970922047E-2</v>
      </c>
      <c r="I225" s="8">
        <v>-0.7027359866291647</v>
      </c>
      <c r="J225" s="8">
        <v>6.1519958137830599</v>
      </c>
      <c r="K225" s="8">
        <v>18.392871045130377</v>
      </c>
    </row>
    <row r="226" spans="1:33">
      <c r="A226" s="62" t="s">
        <v>195</v>
      </c>
      <c r="B226">
        <v>2005</v>
      </c>
      <c r="C226" t="s">
        <v>30</v>
      </c>
      <c r="D226" s="8">
        <v>11.304422975693107</v>
      </c>
      <c r="E226" s="8">
        <v>0.36096272439448879</v>
      </c>
      <c r="F226" s="8">
        <v>0.81170155350662021</v>
      </c>
      <c r="G226" s="8">
        <v>1.5023851313702856</v>
      </c>
      <c r="H226" s="8">
        <v>4.5623613570936146E-2</v>
      </c>
      <c r="I226" s="8">
        <v>1.612565043477499</v>
      </c>
      <c r="J226" s="8">
        <v>2.2003262657847422</v>
      </c>
      <c r="K226" s="8">
        <v>19.487981937695722</v>
      </c>
    </row>
    <row r="227" spans="1:33">
      <c r="A227" s="62" t="s">
        <v>57</v>
      </c>
      <c r="B227">
        <v>2003</v>
      </c>
      <c r="C227" t="s">
        <v>30</v>
      </c>
      <c r="D227" s="8">
        <v>11.541219024413911</v>
      </c>
      <c r="E227" s="8">
        <v>0.32070101857399641</v>
      </c>
      <c r="F227" s="8">
        <v>0.68533930857874514</v>
      </c>
      <c r="G227" s="8">
        <v>-0.18409057735037493</v>
      </c>
      <c r="H227" s="8">
        <v>-4.8935110237480579E-3</v>
      </c>
      <c r="I227" s="8">
        <v>1.6318518269899585</v>
      </c>
      <c r="J227" s="8">
        <v>-4.2198518719011133</v>
      </c>
      <c r="K227" s="8">
        <v>21.610811335299093</v>
      </c>
      <c r="L227">
        <f>52-29+1</f>
        <v>24</v>
      </c>
      <c r="M227" s="81" t="s">
        <v>201</v>
      </c>
    </row>
    <row r="228" spans="1:33">
      <c r="A228" s="68" t="s">
        <v>57</v>
      </c>
      <c r="B228">
        <v>2006</v>
      </c>
      <c r="C228" t="s">
        <v>30</v>
      </c>
      <c r="D228" s="48">
        <v>10.750099441036699</v>
      </c>
      <c r="E228" s="8">
        <v>0.26503225806451614</v>
      </c>
      <c r="F228" s="8">
        <v>0.53699346405228754</v>
      </c>
      <c r="G228" s="8">
        <v>1.5262474102731574</v>
      </c>
      <c r="H228" s="8">
        <v>3.6478906996099562E-2</v>
      </c>
      <c r="I228" s="8">
        <v>1.2777005091818765</v>
      </c>
      <c r="J228" s="8">
        <v>4.9219987130910852</v>
      </c>
      <c r="K228" s="8">
        <v>21.709548433018611</v>
      </c>
      <c r="L228" t="s">
        <v>200</v>
      </c>
    </row>
    <row r="229" spans="1:33">
      <c r="A229" s="62" t="s">
        <v>195</v>
      </c>
      <c r="B229">
        <v>2003</v>
      </c>
      <c r="C229" t="s">
        <v>30</v>
      </c>
      <c r="D229" s="8">
        <v>10.202821180911608</v>
      </c>
      <c r="E229" s="8">
        <v>0.30884067612323579</v>
      </c>
      <c r="F229" s="8">
        <v>0.6369121378415058</v>
      </c>
      <c r="G229" s="8">
        <v>1.5889035466432517</v>
      </c>
      <c r="H229" s="8">
        <v>4.602996767105675E-2</v>
      </c>
      <c r="I229" s="8">
        <v>1.4830209462623003</v>
      </c>
      <c r="J229" s="8">
        <v>3.2014685901207507</v>
      </c>
      <c r="K229" s="8">
        <v>21.852966012190588</v>
      </c>
      <c r="L229" t="s">
        <v>147</v>
      </c>
      <c r="M229" s="9" t="s">
        <v>118</v>
      </c>
      <c r="N229" s="9" t="s">
        <v>156</v>
      </c>
      <c r="O229" s="9" t="s">
        <v>160</v>
      </c>
      <c r="AC229" s="81"/>
      <c r="AD229" s="81"/>
      <c r="AE229" s="81"/>
      <c r="AG229" s="33"/>
    </row>
    <row r="230" spans="1:33">
      <c r="A230" s="62" t="s">
        <v>130</v>
      </c>
      <c r="B230">
        <v>2004</v>
      </c>
      <c r="C230" t="s">
        <v>30</v>
      </c>
      <c r="D230" s="8">
        <v>12.805745646724032</v>
      </c>
      <c r="E230" s="8">
        <v>0.2044901271301055</v>
      </c>
      <c r="F230" s="8">
        <v>0.29359223300970871</v>
      </c>
      <c r="G230" s="8">
        <v>4.776746392031967</v>
      </c>
      <c r="H230" s="8">
        <v>6.6181647500586541E-2</v>
      </c>
      <c r="I230" s="8">
        <v>9.5534927840639483</v>
      </c>
      <c r="J230" s="8">
        <v>7.1651195880479719</v>
      </c>
      <c r="K230" s="8">
        <v>22.155972626871737</v>
      </c>
      <c r="L230" s="9">
        <f>AVERAGE(G229:G252)</f>
        <v>1.1947636362910126</v>
      </c>
      <c r="M230" s="9">
        <f t="shared" ref="M230:N230" si="2">AVERAGE(H229:H252)</f>
        <v>1.9106078569897867E-2</v>
      </c>
      <c r="N230" s="9">
        <f t="shared" si="2"/>
        <v>-0.59796064966807405</v>
      </c>
      <c r="O230" s="9">
        <f>AVERAGE(J229:J252)</f>
        <v>2.9039014324890773</v>
      </c>
      <c r="AC230" s="81"/>
      <c r="AD230" s="81"/>
      <c r="AE230" s="81"/>
      <c r="AG230" s="33"/>
    </row>
    <row r="231" spans="1:33">
      <c r="A231" s="62" t="s">
        <v>195</v>
      </c>
      <c r="B231">
        <v>2004</v>
      </c>
      <c r="C231" t="s">
        <v>30</v>
      </c>
      <c r="D231" s="8">
        <v>11.365490707247785</v>
      </c>
      <c r="E231" s="8">
        <v>0.3451410329111797</v>
      </c>
      <c r="F231" s="8">
        <v>0.772752494615768</v>
      </c>
      <c r="G231" s="8">
        <v>1.7184476438584504</v>
      </c>
      <c r="H231" s="8">
        <v>5.2017625596002627E-2</v>
      </c>
      <c r="I231" s="8">
        <v>0.10588260038095143</v>
      </c>
      <c r="J231" s="8">
        <v>1.6082677317512371</v>
      </c>
      <c r="K231" s="8">
        <v>22.94612060280549</v>
      </c>
      <c r="L231" s="81">
        <v>12</v>
      </c>
      <c r="M231" s="81" t="s">
        <v>177</v>
      </c>
    </row>
    <row r="232" spans="1:33">
      <c r="A232" s="62" t="s">
        <v>195</v>
      </c>
      <c r="B232">
        <v>2009</v>
      </c>
      <c r="C232" t="s">
        <v>30</v>
      </c>
      <c r="D232" s="8">
        <v>9.6419125208661765</v>
      </c>
      <c r="E232" s="8">
        <v>0.29265607112510011</v>
      </c>
      <c r="F232" s="8">
        <v>0.61742293237416712</v>
      </c>
      <c r="G232" s="8">
        <v>-2.8351073707294212</v>
      </c>
      <c r="H232" s="8">
        <v>-9.0825330910978427E-2</v>
      </c>
      <c r="I232" s="8">
        <v>-1.7312828836258838</v>
      </c>
      <c r="J232" s="8">
        <v>14.732917585483616</v>
      </c>
      <c r="K232" s="8">
        <v>23.129950127193958</v>
      </c>
      <c r="L232" s="81">
        <v>7</v>
      </c>
      <c r="M232" s="81" t="s">
        <v>178</v>
      </c>
    </row>
    <row r="233" spans="1:33">
      <c r="A233" s="68" t="s">
        <v>57</v>
      </c>
      <c r="B233">
        <v>2007</v>
      </c>
      <c r="C233" t="s">
        <v>30</v>
      </c>
      <c r="D233" s="48">
        <v>10.756278348238364</v>
      </c>
      <c r="E233" s="8">
        <v>0.26681957186544342</v>
      </c>
      <c r="F233" s="8">
        <v>0.60730858468677495</v>
      </c>
      <c r="G233" s="8">
        <v>3.6442982039092087</v>
      </c>
      <c r="H233" s="8">
        <v>8.9846292803164488E-2</v>
      </c>
      <c r="I233" s="8">
        <v>0.24854690109128086</v>
      </c>
      <c r="J233" s="8">
        <v>5.1579140539891881</v>
      </c>
      <c r="K233" s="8">
        <v>23.228219050016179</v>
      </c>
      <c r="L233" s="81"/>
    </row>
    <row r="234" spans="1:33">
      <c r="A234" s="62" t="s">
        <v>130</v>
      </c>
      <c r="B234">
        <v>2003</v>
      </c>
      <c r="C234" t="s">
        <v>30</v>
      </c>
      <c r="D234" s="8">
        <v>13.025950267633309</v>
      </c>
      <c r="E234" s="8">
        <v>0.18047406712039427</v>
      </c>
      <c r="F234" s="8">
        <v>0.26719944405837387</v>
      </c>
      <c r="G234" s="8">
        <v>1.7616369672741996</v>
      </c>
      <c r="H234" s="8">
        <v>2.7361220731386388E-2</v>
      </c>
      <c r="I234" s="8">
        <v>-7.7918558167897487</v>
      </c>
      <c r="J234" s="8">
        <v>-3.0151094247577817</v>
      </c>
      <c r="K234" s="8">
        <v>25.83169591435734</v>
      </c>
    </row>
    <row r="235" spans="1:33">
      <c r="A235" s="68" t="s">
        <v>57</v>
      </c>
      <c r="B235">
        <v>2008</v>
      </c>
      <c r="C235" t="s">
        <v>30</v>
      </c>
      <c r="D235" s="48">
        <v>12.315870632634015</v>
      </c>
      <c r="E235" s="8">
        <v>0.33360813410277551</v>
      </c>
      <c r="F235" s="8">
        <v>0.77374123645634163</v>
      </c>
      <c r="G235" s="8">
        <v>4.9093671528979073</v>
      </c>
      <c r="H235" s="8">
        <v>0.12178145632322962</v>
      </c>
      <c r="I235" s="8">
        <v>3.3957513028179278</v>
      </c>
      <c r="J235" s="8">
        <v>5.0349818847623666</v>
      </c>
      <c r="K235" s="8">
        <v>27.330276346224082</v>
      </c>
    </row>
    <row r="236" spans="1:33">
      <c r="A236" s="68" t="s">
        <v>130</v>
      </c>
      <c r="B236">
        <v>2007</v>
      </c>
      <c r="C236" t="s">
        <v>30</v>
      </c>
      <c r="D236" s="48">
        <v>10.959414594484722</v>
      </c>
      <c r="E236" s="8">
        <v>0.16531987607397233</v>
      </c>
      <c r="F236" s="8">
        <v>0.2626078132927448</v>
      </c>
      <c r="G236" s="8">
        <v>-0.50498848160445675</v>
      </c>
      <c r="H236" s="8">
        <v>-7.7677175612299934E-3</v>
      </c>
      <c r="I236" s="8">
        <v>-1.280998035097241</v>
      </c>
      <c r="J236" s="8">
        <v>0.27102107188832747</v>
      </c>
      <c r="K236" s="8">
        <v>33.386408293244806</v>
      </c>
    </row>
    <row r="237" spans="1:33">
      <c r="A237" s="62" t="s">
        <v>75</v>
      </c>
      <c r="B237">
        <v>2004</v>
      </c>
      <c r="C237" t="s">
        <v>30</v>
      </c>
      <c r="D237" s="8">
        <v>4.4003579952267309</v>
      </c>
      <c r="E237" s="8">
        <v>0.10146173688736028</v>
      </c>
      <c r="F237" s="8">
        <v>0.56621880998080609</v>
      </c>
      <c r="G237" s="8">
        <v>-4.01597691321723</v>
      </c>
      <c r="H237" s="8">
        <v>-0.10276101431956443</v>
      </c>
      <c r="I237" s="8">
        <v>-4.2888858826752738</v>
      </c>
      <c r="J237" s="8">
        <v>-2.0775258050225531</v>
      </c>
      <c r="K237" s="8">
        <v>33.90513126491647</v>
      </c>
    </row>
    <row r="238" spans="1:33">
      <c r="A238" s="83" t="s">
        <v>82</v>
      </c>
      <c r="B238">
        <v>2008</v>
      </c>
      <c r="C238" t="s">
        <v>30</v>
      </c>
      <c r="D238" s="48">
        <v>19.348678485259455</v>
      </c>
      <c r="E238" s="8">
        <v>0.35047935069851344</v>
      </c>
      <c r="F238" s="8">
        <v>0.50476066257988772</v>
      </c>
      <c r="G238" s="8">
        <v>-4.1034173235889142</v>
      </c>
      <c r="H238" s="8">
        <v>-7.9207914125224557E-2</v>
      </c>
      <c r="I238" s="8">
        <v>-3.4006813369597495</v>
      </c>
      <c r="J238" s="8">
        <v>-1.5857216965751846</v>
      </c>
      <c r="K238" s="8">
        <v>37.369242552528526</v>
      </c>
    </row>
    <row r="239" spans="1:33">
      <c r="A239" s="83" t="s">
        <v>82</v>
      </c>
      <c r="B239">
        <v>2007</v>
      </c>
      <c r="C239" t="s">
        <v>30</v>
      </c>
      <c r="D239" s="48">
        <v>17.910787200017243</v>
      </c>
      <c r="E239" s="8">
        <v>0.34573039556535773</v>
      </c>
      <c r="F239" s="8">
        <v>0.51921726958176018</v>
      </c>
      <c r="G239" s="8">
        <v>-5.0403185095875926</v>
      </c>
      <c r="H239" s="8">
        <v>-0.10047277866730078</v>
      </c>
      <c r="I239" s="8">
        <v>-1.6396371726278431</v>
      </c>
      <c r="J239" s="8">
        <v>-5.7430544962167573</v>
      </c>
      <c r="K239" s="8">
        <v>37.570969833461625</v>
      </c>
    </row>
    <row r="240" spans="1:33">
      <c r="A240" s="67" t="s">
        <v>75</v>
      </c>
      <c r="B240">
        <v>2009</v>
      </c>
      <c r="C240" t="s">
        <v>30</v>
      </c>
      <c r="D240" s="8">
        <v>20.399800793045408</v>
      </c>
      <c r="E240" s="8">
        <v>0.50582258694802662</v>
      </c>
      <c r="F240" s="8">
        <v>4.5449438202247192</v>
      </c>
      <c r="G240" s="8">
        <v>1.4652754819673675</v>
      </c>
      <c r="H240" s="8">
        <v>3.5943686122972454E-2</v>
      </c>
      <c r="I240" s="8">
        <v>0.43591344131395005</v>
      </c>
      <c r="J240" s="8">
        <v>-1.19111221115962</v>
      </c>
      <c r="K240" s="8">
        <v>39.469453882959613</v>
      </c>
    </row>
    <row r="241" spans="1:11">
      <c r="A241" s="83" t="s">
        <v>75</v>
      </c>
      <c r="B241">
        <v>2008</v>
      </c>
      <c r="C241" t="s">
        <v>30</v>
      </c>
      <c r="D241" s="48">
        <v>23.115450453306284</v>
      </c>
      <c r="E241" s="8">
        <v>0.56702954898911351</v>
      </c>
      <c r="F241" s="8">
        <v>4.2346109175377471</v>
      </c>
      <c r="G241" s="8">
        <v>-3.3200764596764145</v>
      </c>
      <c r="H241" s="8">
        <v>-8.9707851923674212E-2</v>
      </c>
      <c r="I241" s="8">
        <v>-3.7559899009903646</v>
      </c>
      <c r="J241" s="8">
        <v>-2.2907144190229971</v>
      </c>
      <c r="K241" s="8">
        <v>43.631522221517784</v>
      </c>
    </row>
    <row r="242" spans="1:11">
      <c r="A242" s="67" t="s">
        <v>94</v>
      </c>
      <c r="B242">
        <v>2009</v>
      </c>
      <c r="C242" t="s">
        <v>30</v>
      </c>
      <c r="D242" s="8">
        <v>25.95218909481601</v>
      </c>
      <c r="E242" s="8">
        <v>0.52925065731814203</v>
      </c>
      <c r="F242" s="8">
        <v>0.42384628882260045</v>
      </c>
      <c r="G242" s="8">
        <v>-3.3199033037872638</v>
      </c>
      <c r="H242" s="8">
        <v>-7.2467166979361994E-2</v>
      </c>
      <c r="I242" s="8">
        <v>-3.223207091055599</v>
      </c>
      <c r="J242" s="8">
        <v>4.6843943056674817</v>
      </c>
      <c r="K242" s="8">
        <v>47.359656191243616</v>
      </c>
    </row>
    <row r="243" spans="1:11">
      <c r="A243" s="67" t="s">
        <v>73</v>
      </c>
      <c r="B243">
        <v>2009</v>
      </c>
      <c r="C243" t="s">
        <v>30</v>
      </c>
      <c r="D243" s="8">
        <v>31.153062128866438</v>
      </c>
      <c r="E243" s="8">
        <v>0.67080152671755722</v>
      </c>
      <c r="F243" s="8">
        <v>46.866666666666667</v>
      </c>
      <c r="G243" s="8">
        <v>19.842371830189393</v>
      </c>
      <c r="H243" s="8">
        <v>0.38074733942723854</v>
      </c>
      <c r="I243" s="8">
        <v>5.6727264961525705</v>
      </c>
      <c r="J243" s="8">
        <v>4.7789720780681222</v>
      </c>
      <c r="K243" s="8">
        <v>48.081184082247631</v>
      </c>
    </row>
    <row r="244" spans="1:11">
      <c r="A244" s="83" t="s">
        <v>94</v>
      </c>
      <c r="B244">
        <v>2008</v>
      </c>
      <c r="C244" t="s">
        <v>30</v>
      </c>
      <c r="D244" s="48">
        <v>22.98146655922643</v>
      </c>
      <c r="E244" s="8">
        <v>0.50164165103189495</v>
      </c>
      <c r="F244" s="8">
        <v>0.41317365269461076</v>
      </c>
      <c r="G244" s="8">
        <v>-10.024174053182918</v>
      </c>
      <c r="H244" s="8">
        <v>-0.25695400716056183</v>
      </c>
      <c r="I244" s="8">
        <v>-6.800966962127319</v>
      </c>
      <c r="J244" s="8">
        <v>-10.120870265914583</v>
      </c>
      <c r="K244" s="8">
        <v>48.93365565404244</v>
      </c>
    </row>
    <row r="245" spans="1:11">
      <c r="A245" s="67" t="s">
        <v>73</v>
      </c>
      <c r="B245">
        <v>2003</v>
      </c>
      <c r="C245" t="s">
        <v>30</v>
      </c>
      <c r="D245" s="8">
        <v>10.813327346971537</v>
      </c>
      <c r="E245" s="8">
        <v>0.1343434091828376</v>
      </c>
      <c r="F245" s="8">
        <v>0.30468491419643556</v>
      </c>
      <c r="G245" s="8">
        <v>-8.9237190812221456</v>
      </c>
      <c r="H245" s="8">
        <v>-0.14009820003571291</v>
      </c>
      <c r="I245" s="8">
        <v>-16.794023829627534</v>
      </c>
      <c r="J245" s="8">
        <v>-11.061557331260772</v>
      </c>
      <c r="K245" s="8">
        <v>49.92429676970567</v>
      </c>
    </row>
    <row r="246" spans="1:11">
      <c r="A246" s="83" t="s">
        <v>75</v>
      </c>
      <c r="B246">
        <v>2007</v>
      </c>
      <c r="C246" t="s">
        <v>30</v>
      </c>
      <c r="D246" s="48">
        <v>28.31068087741599</v>
      </c>
      <c r="E246" s="8">
        <v>0.76494936151475124</v>
      </c>
      <c r="F246" s="8">
        <v>5.9493150684931511</v>
      </c>
      <c r="G246" s="8">
        <v>0.39240427404523359</v>
      </c>
      <c r="H246" s="8">
        <v>9.5340322638184146E-3</v>
      </c>
      <c r="I246" s="8">
        <v>4.1483941750355982</v>
      </c>
      <c r="J246" s="8">
        <v>0.82831771535918364</v>
      </c>
      <c r="K246" s="8">
        <v>52.077833186662758</v>
      </c>
    </row>
    <row r="247" spans="1:11">
      <c r="A247" s="68" t="s">
        <v>130</v>
      </c>
      <c r="B247">
        <v>2008</v>
      </c>
      <c r="C247" t="s">
        <v>30</v>
      </c>
      <c r="D247" s="48">
        <v>22.426993698760079</v>
      </c>
      <c r="E247" s="8">
        <v>0.34231235355902079</v>
      </c>
      <c r="F247" s="8">
        <v>0.62916542916542917</v>
      </c>
      <c r="G247" s="8">
        <v>1.5520191069855684</v>
      </c>
      <c r="H247" s="8">
        <v>2.3411798524385963E-2</v>
      </c>
      <c r="I247" s="8">
        <v>0.77600955349278422</v>
      </c>
      <c r="J247" s="8">
        <v>6.218663188562914</v>
      </c>
      <c r="K247" s="8">
        <v>54.966461142353815</v>
      </c>
    </row>
    <row r="248" spans="1:11">
      <c r="A248" s="68" t="s">
        <v>75</v>
      </c>
      <c r="B248">
        <v>2006</v>
      </c>
      <c r="C248" t="s">
        <v>30</v>
      </c>
      <c r="D248" s="48">
        <v>33.248133449922648</v>
      </c>
      <c r="E248" s="8">
        <v>0.80781173394345485</v>
      </c>
      <c r="F248" s="8">
        <v>5.4318681318681321</v>
      </c>
      <c r="G248" s="8">
        <v>6.0868452832302751</v>
      </c>
      <c r="H248" s="8">
        <v>0.14123685346744133</v>
      </c>
      <c r="I248" s="8">
        <v>1.9384511081946769</v>
      </c>
      <c r="J248" s="8">
        <v>2.3308553822399105</v>
      </c>
      <c r="K248" s="8">
        <v>62.460482948812803</v>
      </c>
    </row>
    <row r="249" spans="1:11">
      <c r="A249" s="62" t="s">
        <v>75</v>
      </c>
      <c r="B249">
        <v>2005</v>
      </c>
      <c r="C249" t="s">
        <v>30</v>
      </c>
      <c r="D249" s="8">
        <v>28.064301017295442</v>
      </c>
      <c r="E249" s="8">
        <v>0.65119341563786004</v>
      </c>
      <c r="F249" s="8">
        <v>5.2052631578947368</v>
      </c>
      <c r="G249" s="8">
        <v>2.2113600776527207</v>
      </c>
      <c r="H249" s="8">
        <v>5.0988677422472359E-2</v>
      </c>
      <c r="I249" s="8">
        <v>0.27290896945804377</v>
      </c>
      <c r="J249" s="8">
        <v>6.3597542526883188</v>
      </c>
      <c r="K249" s="8">
        <v>63.130489067975759</v>
      </c>
    </row>
    <row r="250" spans="1:11">
      <c r="A250" s="62" t="s">
        <v>130</v>
      </c>
      <c r="B250">
        <v>2009</v>
      </c>
      <c r="C250" t="s">
        <v>30</v>
      </c>
      <c r="D250" s="8">
        <v>32.539467443593743</v>
      </c>
      <c r="E250" s="8">
        <v>0.50261643118785981</v>
      </c>
      <c r="F250" s="8">
        <v>1.1008595988538683</v>
      </c>
      <c r="G250" s="8">
        <v>5.4426536350701298</v>
      </c>
      <c r="H250" s="8">
        <v>8.3073442675931211E-2</v>
      </c>
      <c r="I250" s="8">
        <v>0.77600955349278422</v>
      </c>
      <c r="J250" s="8">
        <v>9.1946015990243311</v>
      </c>
      <c r="K250" s="8">
        <v>63.893217697675986</v>
      </c>
    </row>
    <row r="251" spans="1:11">
      <c r="A251" s="68" t="s">
        <v>73</v>
      </c>
      <c r="B251">
        <v>2008</v>
      </c>
      <c r="C251" t="s">
        <v>30</v>
      </c>
      <c r="D251" s="48">
        <v>48.96907216494845</v>
      </c>
      <c r="E251" s="8">
        <v>0.93964794635373006</v>
      </c>
      <c r="F251" s="8">
        <v>44.84</v>
      </c>
      <c r="G251" s="8">
        <v>7.8203136840390215</v>
      </c>
      <c r="H251" s="8">
        <v>0.14412173234714828</v>
      </c>
      <c r="I251" s="8">
        <v>2.147587187886451</v>
      </c>
      <c r="J251" s="8">
        <v>21.989959018075844</v>
      </c>
      <c r="K251" s="8">
        <v>79.678490302289006</v>
      </c>
    </row>
    <row r="252" spans="1:11">
      <c r="A252" s="68" t="s">
        <v>73</v>
      </c>
      <c r="B252">
        <v>2007</v>
      </c>
      <c r="C252" t="s">
        <v>30</v>
      </c>
      <c r="D252" s="48">
        <v>59.390597539543059</v>
      </c>
      <c r="E252" s="8">
        <v>1.0945182186234819</v>
      </c>
      <c r="F252" s="8">
        <v>46.61137931034483</v>
      </c>
      <c r="G252" s="8">
        <v>7.5493654877859626</v>
      </c>
      <c r="H252" s="8">
        <v>0.12653209448432309</v>
      </c>
      <c r="I252" s="8">
        <v>5.4017782998995116</v>
      </c>
      <c r="J252" s="8">
        <v>13.222091983938533</v>
      </c>
      <c r="K252" s="8">
        <v>108.64367311072057</v>
      </c>
    </row>
    <row r="253" spans="1:11">
      <c r="A253" s="62" t="s">
        <v>73</v>
      </c>
      <c r="B253">
        <v>2004</v>
      </c>
      <c r="C253" t="s">
        <v>30</v>
      </c>
      <c r="D253" s="8">
        <v>37.69731992552687</v>
      </c>
      <c r="E253" s="8">
        <v>0.51910460391917779</v>
      </c>
      <c r="F253" s="8">
        <v>1.4273055030836783</v>
      </c>
      <c r="G253" s="8">
        <v>5.7324664983667617</v>
      </c>
      <c r="H253" s="8">
        <v>7.121943761673688E-2</v>
      </c>
      <c r="I253" s="8">
        <v>7.8703047484053883</v>
      </c>
      <c r="J253" s="8">
        <v>20.826554861132912</v>
      </c>
      <c r="K253" s="8">
        <v>124.3980050188413</v>
      </c>
    </row>
    <row r="254" spans="1:11">
      <c r="A254" s="68" t="s">
        <v>73</v>
      </c>
      <c r="B254">
        <v>2006</v>
      </c>
      <c r="C254" t="s">
        <v>30</v>
      </c>
      <c r="D254" s="48">
        <v>81.881117636590147</v>
      </c>
      <c r="E254" s="8">
        <v>1.372378821774795</v>
      </c>
      <c r="F254" s="8">
        <v>52.581714285714291</v>
      </c>
      <c r="G254" s="8">
        <v>20.495866662665662</v>
      </c>
      <c r="H254" s="8">
        <v>0.27416384603701538</v>
      </c>
      <c r="I254" s="8">
        <v>15.094088362766151</v>
      </c>
      <c r="J254" s="8">
        <v>22.643453850552113</v>
      </c>
      <c r="K254" s="8">
        <v>142.02215696743193</v>
      </c>
    </row>
    <row r="255" spans="1:11">
      <c r="A255" s="62" t="s">
        <v>73</v>
      </c>
      <c r="B255">
        <v>2005</v>
      </c>
      <c r="C255" t="s">
        <v>30</v>
      </c>
      <c r="D255" s="8">
        <v>84.680203045685289</v>
      </c>
      <c r="E255" s="8">
        <v>1.1327283950617284</v>
      </c>
      <c r="F255" s="8">
        <v>6.3059106529209625</v>
      </c>
      <c r="G255" s="8">
        <v>12.956250112727524</v>
      </c>
      <c r="H255" s="8">
        <v>0.17841186313329738</v>
      </c>
      <c r="I255" s="8">
        <v>-2.1378382500386266</v>
      </c>
      <c r="J255" s="8">
        <v>18.358028412627036</v>
      </c>
      <c r="K255" s="8">
        <v>169.60682971850486</v>
      </c>
    </row>
    <row r="256" spans="1:11">
      <c r="A256" s="32">
        <v>32211</v>
      </c>
      <c r="B256">
        <v>2008</v>
      </c>
      <c r="C256" t="s">
        <v>50</v>
      </c>
      <c r="D256" s="48">
        <v>23.229046771999581</v>
      </c>
      <c r="E256" s="8">
        <v>1.472636815920398</v>
      </c>
      <c r="G256" s="8">
        <v>4.8917024170764858</v>
      </c>
      <c r="H256" s="8">
        <v>0.31011608623548909</v>
      </c>
      <c r="I256" s="8">
        <v>1.8572773883017657</v>
      </c>
      <c r="J256" s="8"/>
      <c r="K256" s="8">
        <v>71.96295908757979</v>
      </c>
    </row>
    <row r="257" spans="1:11">
      <c r="A257" s="32">
        <v>32233</v>
      </c>
      <c r="B257">
        <v>2008</v>
      </c>
      <c r="C257" t="s">
        <v>50</v>
      </c>
      <c r="D257" s="48">
        <v>32.344689378757515</v>
      </c>
      <c r="E257" s="8">
        <v>1.3383084577114428</v>
      </c>
      <c r="G257" s="8">
        <v>3.246492985971944</v>
      </c>
      <c r="H257" s="8">
        <v>0.17802197802197803</v>
      </c>
      <c r="I257" s="8">
        <v>-1.6432865731462947</v>
      </c>
      <c r="J257" s="8"/>
      <c r="K257" s="8">
        <v>42.965931863727455</v>
      </c>
    </row>
    <row r="258" spans="1:11">
      <c r="A258" s="67" t="s">
        <v>175</v>
      </c>
      <c r="B258">
        <v>2011</v>
      </c>
      <c r="C258" t="s">
        <v>30</v>
      </c>
      <c r="D258" s="8">
        <v>7.0871722182849037</v>
      </c>
      <c r="E258" s="8">
        <v>0.78276980083371928</v>
      </c>
      <c r="F258" s="8">
        <v>1.207717960933778</v>
      </c>
      <c r="G258" s="8">
        <v>5.8724281043421858</v>
      </c>
      <c r="H258" s="8">
        <v>0.46154691276642495</v>
      </c>
      <c r="I258" s="8">
        <v>3.6693938999995801</v>
      </c>
      <c r="J258" s="8"/>
      <c r="K258" s="8">
        <v>15.608553252341075</v>
      </c>
    </row>
    <row r="259" spans="1:11">
      <c r="A259" s="67" t="s">
        <v>75</v>
      </c>
      <c r="B259">
        <v>2010</v>
      </c>
      <c r="C259" t="s">
        <v>50</v>
      </c>
      <c r="D259" s="8">
        <v>13.491152770821579</v>
      </c>
      <c r="E259" s="8">
        <v>0.65056557627636813</v>
      </c>
      <c r="F259" s="8">
        <v>5.387341772151899</v>
      </c>
      <c r="G259" s="8">
        <v>-1.2773225355565963</v>
      </c>
      <c r="H259" s="8">
        <v>-6.1944480737635983E-2</v>
      </c>
      <c r="I259" s="8">
        <v>0.2822750121981521</v>
      </c>
      <c r="J259" s="8"/>
      <c r="K259" s="8">
        <v>25.974272980289477</v>
      </c>
    </row>
    <row r="260" spans="1:11">
      <c r="A260" s="67" t="s">
        <v>130</v>
      </c>
      <c r="B260">
        <v>2010</v>
      </c>
      <c r="C260" t="s">
        <v>50</v>
      </c>
      <c r="D260" s="8">
        <v>18.812250152449352</v>
      </c>
      <c r="E260" s="8">
        <v>0.61325234676974039</v>
      </c>
      <c r="F260" s="8">
        <v>0.9885180240320427</v>
      </c>
      <c r="G260" s="8">
        <v>3.2014364116810086</v>
      </c>
      <c r="H260" s="8">
        <v>0.10436223081170626</v>
      </c>
      <c r="I260" s="8">
        <v>1.6007182058405043</v>
      </c>
      <c r="J260" s="8"/>
      <c r="K260" s="8">
        <v>42.269123924385113</v>
      </c>
    </row>
    <row r="261" spans="1:11">
      <c r="A261" s="67" t="s">
        <v>73</v>
      </c>
      <c r="B261">
        <v>2010</v>
      </c>
      <c r="C261" t="s">
        <v>30</v>
      </c>
      <c r="D261" s="8">
        <v>18.20955286490609</v>
      </c>
      <c r="E261" s="8">
        <v>0.56425406203840478</v>
      </c>
      <c r="F261" s="8">
        <v>38.200000000000003</v>
      </c>
      <c r="G261" s="8">
        <v>-0.89375441808444833</v>
      </c>
      <c r="H261" s="8">
        <v>-1.924471583825731E-2</v>
      </c>
      <c r="I261" s="8">
        <v>14.169645334036822</v>
      </c>
      <c r="J261" s="8"/>
      <c r="K261" s="8">
        <v>45.666889121937267</v>
      </c>
    </row>
    <row r="262" spans="1:11">
      <c r="A262" s="67" t="s">
        <v>77</v>
      </c>
      <c r="B262">
        <v>2010</v>
      </c>
      <c r="C262" t="s">
        <v>50</v>
      </c>
      <c r="D262" s="8">
        <v>9.267079219323433</v>
      </c>
      <c r="E262" s="8">
        <v>0.52892199824715158</v>
      </c>
      <c r="F262" s="8">
        <v>0.78512575888985259</v>
      </c>
      <c r="G262" s="8">
        <v>4.1594998394337885</v>
      </c>
      <c r="H262" s="8">
        <v>0.24066467497797867</v>
      </c>
      <c r="I262" s="8">
        <v>-0.4138971682798207</v>
      </c>
      <c r="J262" s="8"/>
      <c r="K262" s="8">
        <v>18.303825069483899</v>
      </c>
    </row>
    <row r="263" spans="1:11">
      <c r="A263" s="67" t="s">
        <v>130</v>
      </c>
      <c r="B263">
        <v>2010</v>
      </c>
      <c r="C263" t="s">
        <v>30</v>
      </c>
      <c r="D263" s="8">
        <v>31.353750254082254</v>
      </c>
      <c r="E263" s="8">
        <v>0.52192302269843505</v>
      </c>
      <c r="F263" s="8">
        <v>1.1394275161588181</v>
      </c>
      <c r="G263" s="8">
        <v>8.4185920455315468</v>
      </c>
      <c r="H263" s="8">
        <v>0.13003663003663013</v>
      </c>
      <c r="I263" s="8">
        <v>4.6666440815773456</v>
      </c>
      <c r="J263" s="8"/>
      <c r="K263" s="8">
        <v>70.448539873975207</v>
      </c>
    </row>
    <row r="264" spans="1:11">
      <c r="A264" s="67" t="s">
        <v>75</v>
      </c>
      <c r="B264">
        <v>2010</v>
      </c>
      <c r="C264" t="s">
        <v>30</v>
      </c>
      <c r="D264" s="8">
        <v>19.177977975439511</v>
      </c>
      <c r="E264" s="8">
        <v>0.48798193256976929</v>
      </c>
      <c r="F264" s="8">
        <v>4.4881305637982196</v>
      </c>
      <c r="G264" s="8">
        <v>-1.62702565247357</v>
      </c>
      <c r="H264" s="8">
        <v>-4.0342860840364196E-2</v>
      </c>
      <c r="I264" s="8">
        <v>1.0293620406534174</v>
      </c>
      <c r="J264" s="8"/>
      <c r="K264" s="8">
        <v>38.457393189757376</v>
      </c>
    </row>
    <row r="265" spans="1:11" ht="16.8" customHeight="1">
      <c r="A265" s="67" t="s">
        <v>94</v>
      </c>
      <c r="B265">
        <v>2010</v>
      </c>
      <c r="C265" t="s">
        <v>51</v>
      </c>
      <c r="D265" s="8">
        <v>13.36556540424389</v>
      </c>
      <c r="E265" s="8">
        <v>0.48688845401174169</v>
      </c>
      <c r="F265" s="8">
        <v>0.3445983379501385</v>
      </c>
      <c r="G265" s="8">
        <v>-2.1488047273706457E-2</v>
      </c>
      <c r="H265" s="8">
        <v>-9.9552015928333929E-4</v>
      </c>
      <c r="I265" s="8">
        <v>-1.0744023636853228E-2</v>
      </c>
      <c r="J265" s="8"/>
      <c r="K265" s="8">
        <v>25.119527262959981</v>
      </c>
    </row>
    <row r="266" spans="1:11">
      <c r="A266" s="67" t="s">
        <v>77</v>
      </c>
      <c r="B266">
        <v>2010</v>
      </c>
      <c r="C266" t="s">
        <v>30</v>
      </c>
      <c r="D266" s="8">
        <v>12.814213104433149</v>
      </c>
      <c r="E266" s="8">
        <v>0.4724476316286092</v>
      </c>
      <c r="F266" s="8">
        <v>0.91318621192777671</v>
      </c>
      <c r="G266" s="8">
        <v>6.4878494489413008</v>
      </c>
      <c r="H266" s="8">
        <v>0.2321250682209372</v>
      </c>
      <c r="I266" s="8">
        <v>0.82676708684700628</v>
      </c>
      <c r="J266" s="8"/>
      <c r="K266" s="8">
        <v>25.58491879469107</v>
      </c>
    </row>
    <row r="267" spans="1:11">
      <c r="A267" s="67" t="s">
        <v>94</v>
      </c>
      <c r="B267">
        <v>2010</v>
      </c>
      <c r="C267" t="s">
        <v>30</v>
      </c>
      <c r="D267" s="8">
        <v>21.407467096427613</v>
      </c>
      <c r="E267" s="8">
        <v>0.43570959982506013</v>
      </c>
      <c r="F267" s="8">
        <v>0.35894433435417045</v>
      </c>
      <c r="G267" s="8">
        <v>7.9076013967230807</v>
      </c>
      <c r="H267" s="8">
        <v>0.16126205083260314</v>
      </c>
      <c r="I267" s="8">
        <v>-9.6696212731664843E-2</v>
      </c>
      <c r="J267" s="8"/>
      <c r="K267" s="8">
        <v>33.161428955143698</v>
      </c>
    </row>
    <row r="268" spans="1:11">
      <c r="A268" s="67" t="s">
        <v>130</v>
      </c>
      <c r="B268">
        <v>2010</v>
      </c>
      <c r="C268" t="s">
        <v>51</v>
      </c>
      <c r="D268" s="8">
        <v>12.541500101632904</v>
      </c>
      <c r="E268" s="8">
        <v>0.40883489784649368</v>
      </c>
      <c r="F268" s="8">
        <v>1.4778443113772457</v>
      </c>
      <c r="G268" s="8">
        <v>5.2171556338505347</v>
      </c>
      <c r="H268" s="8">
        <v>0.15315763301839888</v>
      </c>
      <c r="I268" s="8">
        <v>3.0659258757368448</v>
      </c>
      <c r="J268" s="8"/>
      <c r="K268" s="8">
        <v>28.179415949590084</v>
      </c>
    </row>
    <row r="269" spans="1:11">
      <c r="A269" s="67" t="s">
        <v>86</v>
      </c>
      <c r="B269">
        <v>2011</v>
      </c>
      <c r="C269" t="s">
        <v>50</v>
      </c>
      <c r="D269" s="8">
        <v>2.6453885724388022</v>
      </c>
      <c r="E269" s="8">
        <v>0.32011479259066006</v>
      </c>
      <c r="F269" s="8">
        <v>1.610236220472441</v>
      </c>
      <c r="G269" s="8">
        <v>8.2638748151246375</v>
      </c>
      <c r="H269" s="8">
        <v>1</v>
      </c>
      <c r="I269" s="8">
        <v>1.7247847253065274E-2</v>
      </c>
      <c r="J269" s="8"/>
      <c r="K269" s="8">
        <v>2.6453885724388022</v>
      </c>
    </row>
    <row r="270" spans="1:11">
      <c r="A270" s="67" t="s">
        <v>94</v>
      </c>
      <c r="B270">
        <v>2010</v>
      </c>
      <c r="C270" t="s">
        <v>50</v>
      </c>
      <c r="D270" s="8">
        <v>8.041901692183723</v>
      </c>
      <c r="E270" s="8">
        <v>0.29295499021526417</v>
      </c>
      <c r="F270" s="8">
        <v>0.38562596599690879</v>
      </c>
      <c r="G270" s="8">
        <v>7.9290894439967765</v>
      </c>
      <c r="H270" s="8">
        <v>0.28884540117416829</v>
      </c>
      <c r="I270" s="8">
        <v>-8.5952189094818721E-2</v>
      </c>
      <c r="J270" s="8"/>
      <c r="K270" s="8">
        <v>8.041901692183723</v>
      </c>
    </row>
    <row r="271" spans="1:11">
      <c r="A271" s="67" t="s">
        <v>75</v>
      </c>
      <c r="B271">
        <v>2010</v>
      </c>
      <c r="C271" t="s">
        <v>51</v>
      </c>
      <c r="D271" s="8">
        <v>5.6868252046179304</v>
      </c>
      <c r="E271" s="8">
        <v>0.27422806481198408</v>
      </c>
      <c r="F271" s="8">
        <v>3.21505376344086</v>
      </c>
      <c r="G271" s="8">
        <v>-0.34970311691697376</v>
      </c>
      <c r="H271" s="8">
        <v>-1.7742861261289822E-2</v>
      </c>
      <c r="I271" s="8">
        <v>0.74708702845526886</v>
      </c>
      <c r="J271" s="8"/>
      <c r="K271" s="8">
        <v>12.483120209467899</v>
      </c>
    </row>
    <row r="272" spans="1:11">
      <c r="A272" s="67" t="s">
        <v>91</v>
      </c>
      <c r="B272">
        <v>2009</v>
      </c>
      <c r="C272" t="s">
        <v>50</v>
      </c>
      <c r="D272" s="8">
        <v>4.5715820574805264</v>
      </c>
      <c r="E272" s="8">
        <v>0.22608926673751328</v>
      </c>
      <c r="F272" s="8">
        <v>0.32064807837226827</v>
      </c>
      <c r="G272" s="8">
        <v>7.1770077894171376</v>
      </c>
      <c r="H272" s="8">
        <v>0.35494155154091395</v>
      </c>
      <c r="I272" s="8">
        <v>-4.297609454740936E-2</v>
      </c>
      <c r="J272" s="8"/>
      <c r="K272" s="8">
        <v>9.1216760676873498</v>
      </c>
    </row>
    <row r="273" spans="1:11">
      <c r="A273" s="67" t="s">
        <v>91</v>
      </c>
      <c r="B273">
        <v>2009</v>
      </c>
      <c r="C273" t="s">
        <v>51</v>
      </c>
      <c r="D273" s="8">
        <v>4.5715820574805264</v>
      </c>
      <c r="E273" s="8">
        <v>0.22608926673751328</v>
      </c>
      <c r="F273" s="8">
        <v>0.31588715664439493</v>
      </c>
      <c r="G273" s="8">
        <v>10.421702927746439</v>
      </c>
      <c r="H273" s="8">
        <v>0.40585774058577401</v>
      </c>
      <c r="I273" s="8">
        <v>1.8909481600859479</v>
      </c>
      <c r="J273" s="8"/>
      <c r="K273" s="8">
        <v>9.1216760676873498</v>
      </c>
    </row>
    <row r="274" spans="1:11">
      <c r="A274" s="62" t="s">
        <v>91</v>
      </c>
      <c r="B274">
        <v>2009</v>
      </c>
      <c r="C274" t="s">
        <v>30</v>
      </c>
      <c r="D274" s="8">
        <v>9.1431641149610527</v>
      </c>
      <c r="E274" s="8">
        <v>0.20756097560975609</v>
      </c>
      <c r="F274" s="8">
        <v>0.3182498130142109</v>
      </c>
      <c r="G274" s="8">
        <v>17.598710717163577</v>
      </c>
      <c r="H274" s="8">
        <v>0.38342696629213485</v>
      </c>
      <c r="I274" s="8">
        <v>1.8479720655385421</v>
      </c>
      <c r="J274" s="8"/>
      <c r="K274" s="8">
        <v>18.2433521353747</v>
      </c>
    </row>
    <row r="275" spans="1:11">
      <c r="A275" s="62" t="s">
        <v>77</v>
      </c>
      <c r="B275">
        <v>2010</v>
      </c>
      <c r="C275" t="s">
        <v>51</v>
      </c>
      <c r="D275" s="8">
        <v>3.5471338851097158</v>
      </c>
      <c r="E275" s="8">
        <v>0.20245398773006135</v>
      </c>
      <c r="F275" s="8">
        <v>1.5912743972445464</v>
      </c>
      <c r="G275" s="8">
        <v>2.3283496095075069</v>
      </c>
      <c r="H275" s="8">
        <v>0.21828787346147976</v>
      </c>
      <c r="I275" s="8">
        <v>1.2406642551268234</v>
      </c>
      <c r="J275" s="8"/>
      <c r="K275" s="8">
        <v>7.2810937252071719</v>
      </c>
    </row>
    <row r="276" spans="1:11">
      <c r="A276" s="62" t="s">
        <v>86</v>
      </c>
      <c r="B276">
        <v>2011</v>
      </c>
      <c r="C276" t="s">
        <v>30</v>
      </c>
      <c r="D276" s="8">
        <v>2.6453885724388022</v>
      </c>
      <c r="E276" s="8">
        <v>0.20071977752331097</v>
      </c>
      <c r="F276" s="8">
        <v>1.0398305084745763</v>
      </c>
      <c r="G276" s="8">
        <v>13.125611759582258</v>
      </c>
      <c r="H276" s="8">
        <v>1</v>
      </c>
      <c r="I276" s="8">
        <v>-5.3899522665826538E-2</v>
      </c>
      <c r="J276" s="8"/>
      <c r="K276" s="8">
        <v>2.6453885724388022</v>
      </c>
    </row>
    <row r="277" spans="1:11">
      <c r="A277" s="62" t="s">
        <v>79</v>
      </c>
      <c r="B277">
        <v>2010</v>
      </c>
      <c r="C277" t="s">
        <v>50</v>
      </c>
      <c r="D277" s="8">
        <v>2.3003085699638852</v>
      </c>
      <c r="E277" s="8">
        <v>0.13175230566534915</v>
      </c>
      <c r="F277" s="8">
        <v>0.28747433264887062</v>
      </c>
      <c r="G277" s="8">
        <v>4.104407719835562</v>
      </c>
      <c r="H277" s="8">
        <v>0.23508375682288732</v>
      </c>
      <c r="I277" s="8">
        <v>2.9509672797536695</v>
      </c>
      <c r="J277" s="8"/>
      <c r="K277" s="8">
        <v>2.3003085699638852</v>
      </c>
    </row>
    <row r="278" spans="1:11">
      <c r="A278" s="62" t="s">
        <v>79</v>
      </c>
      <c r="B278">
        <v>2010</v>
      </c>
      <c r="C278" t="s">
        <v>51</v>
      </c>
      <c r="D278" s="8">
        <v>2.3003085699638852</v>
      </c>
      <c r="E278" s="8">
        <v>0.13175230566534915</v>
      </c>
      <c r="F278" s="8">
        <v>0.21021021021021022</v>
      </c>
      <c r="G278" s="8">
        <v>3.9499584301379898</v>
      </c>
      <c r="H278" s="8">
        <v>0.14972595914299966</v>
      </c>
      <c r="I278" s="8">
        <v>4.032112307636698</v>
      </c>
      <c r="J278" s="8"/>
      <c r="K278" s="8">
        <v>2.3003085699638852</v>
      </c>
    </row>
    <row r="279" spans="1:11">
      <c r="A279" s="62" t="s">
        <v>79</v>
      </c>
      <c r="B279">
        <v>2010</v>
      </c>
      <c r="C279" t="s">
        <v>30</v>
      </c>
      <c r="D279" s="8">
        <v>4.6006171399277704</v>
      </c>
      <c r="E279" s="8">
        <v>0.12482168330955777</v>
      </c>
      <c r="F279" s="8">
        <v>0.24284475281873374</v>
      </c>
      <c r="G279" s="8">
        <v>8.0543661499735464</v>
      </c>
      <c r="H279" s="8">
        <v>0.18371936136721384</v>
      </c>
      <c r="I279" s="8">
        <v>6.9830795873903639</v>
      </c>
      <c r="J279" s="8"/>
      <c r="K279" s="8">
        <v>4.6006171399277704</v>
      </c>
    </row>
    <row r="280" spans="1:11">
      <c r="A280" s="62" t="s">
        <v>73</v>
      </c>
      <c r="B280">
        <v>2010</v>
      </c>
      <c r="C280" t="s">
        <v>51</v>
      </c>
      <c r="D280" s="8">
        <v>1.5254075698350653</v>
      </c>
      <c r="E280" s="8">
        <v>6.6528066528066532E-2</v>
      </c>
      <c r="F280" s="8">
        <v>32</v>
      </c>
      <c r="G280" s="8">
        <v>1.6254858250482549</v>
      </c>
      <c r="H280" s="8">
        <v>6.4692615746100385E-2</v>
      </c>
      <c r="I280" s="8">
        <v>10.444248338157228</v>
      </c>
      <c r="J280" s="8"/>
      <c r="K280" s="8">
        <v>2.7648012203260559</v>
      </c>
    </row>
    <row r="281" spans="1:11">
      <c r="A281" s="62" t="s">
        <v>57</v>
      </c>
      <c r="B281">
        <v>2010</v>
      </c>
      <c r="C281" t="s">
        <v>50</v>
      </c>
      <c r="D281" s="8">
        <v>0</v>
      </c>
      <c r="E281" s="8">
        <v>0</v>
      </c>
      <c r="F281" s="8">
        <v>0</v>
      </c>
      <c r="G281" s="8">
        <v>5.6249711509124118</v>
      </c>
      <c r="H281" s="8">
        <v>0.26638905815004577</v>
      </c>
      <c r="I281" s="8">
        <v>1.6076856986773187</v>
      </c>
      <c r="J281" s="8"/>
      <c r="K281" s="8">
        <v>0</v>
      </c>
    </row>
    <row r="282" spans="1:11">
      <c r="A282" s="62" t="s">
        <v>184</v>
      </c>
      <c r="B282">
        <v>2010</v>
      </c>
      <c r="C282" t="s">
        <v>50</v>
      </c>
      <c r="D282" s="8">
        <v>0</v>
      </c>
      <c r="E282" s="8">
        <v>0</v>
      </c>
      <c r="F282" s="8">
        <v>0</v>
      </c>
      <c r="G282" s="8">
        <v>5.3639320847500223</v>
      </c>
      <c r="H282" s="8">
        <v>0.30751569911773485</v>
      </c>
      <c r="I282" s="8">
        <v>3.1341245062613883</v>
      </c>
      <c r="J282" s="8"/>
      <c r="K282" s="8">
        <v>0</v>
      </c>
    </row>
    <row r="283" spans="1:11">
      <c r="A283" s="62" t="s">
        <v>188</v>
      </c>
      <c r="B283">
        <v>2009</v>
      </c>
      <c r="C283" t="s">
        <v>50</v>
      </c>
      <c r="D283" s="8">
        <v>0</v>
      </c>
      <c r="E283" s="8">
        <v>0</v>
      </c>
      <c r="F283" s="8">
        <v>0</v>
      </c>
      <c r="G283" s="8">
        <v>2.0974795808797531</v>
      </c>
      <c r="H283" s="8">
        <v>0.12791141657121047</v>
      </c>
      <c r="I283" s="8">
        <v>0.33497061963303665</v>
      </c>
      <c r="J283" s="8"/>
      <c r="K283" s="8">
        <v>0</v>
      </c>
    </row>
    <row r="284" spans="1:11">
      <c r="A284" s="62" t="s">
        <v>89</v>
      </c>
      <c r="B284">
        <v>2010</v>
      </c>
      <c r="C284" t="s">
        <v>50</v>
      </c>
      <c r="D284" s="8">
        <v>0</v>
      </c>
      <c r="E284" s="8">
        <v>0</v>
      </c>
      <c r="F284" s="8">
        <v>0</v>
      </c>
      <c r="G284" s="8">
        <v>2.4645275801463189</v>
      </c>
      <c r="H284" s="7">
        <v>0.14804003336113417</v>
      </c>
      <c r="I284" s="7">
        <v>2.3083251278835242</v>
      </c>
      <c r="K284" s="7">
        <v>0</v>
      </c>
    </row>
    <row r="285" spans="1:11">
      <c r="A285" s="62" t="s">
        <v>57</v>
      </c>
      <c r="B285">
        <v>2010</v>
      </c>
      <c r="C285" t="s">
        <v>51</v>
      </c>
      <c r="D285" s="8">
        <v>0</v>
      </c>
      <c r="E285" s="8">
        <v>0</v>
      </c>
      <c r="F285" s="8">
        <v>0</v>
      </c>
      <c r="G285" s="8">
        <v>-0.31767622958040498</v>
      </c>
      <c r="H285" s="8">
        <v>-2.2233875788436854E-2</v>
      </c>
      <c r="I285" s="8">
        <v>-1.482070966812854</v>
      </c>
      <c r="J285" s="8"/>
      <c r="K285" s="8">
        <v>0</v>
      </c>
    </row>
    <row r="286" spans="1:11">
      <c r="A286" s="62" t="s">
        <v>86</v>
      </c>
      <c r="B286">
        <v>2011</v>
      </c>
      <c r="C286" t="s">
        <v>51</v>
      </c>
      <c r="D286" s="8">
        <v>0</v>
      </c>
      <c r="E286" s="8">
        <v>0</v>
      </c>
      <c r="F286" s="8">
        <v>0</v>
      </c>
      <c r="G286" s="8">
        <v>4.8617369444576202</v>
      </c>
      <c r="H286" s="8">
        <v>1</v>
      </c>
      <c r="I286" s="8">
        <v>-7.1147369918891812E-2</v>
      </c>
      <c r="J286" s="8"/>
      <c r="K286" s="8">
        <v>0</v>
      </c>
    </row>
    <row r="287" spans="1:11">
      <c r="A287" s="67" t="s">
        <v>184</v>
      </c>
      <c r="B287">
        <v>2010</v>
      </c>
      <c r="C287" t="s">
        <v>51</v>
      </c>
      <c r="D287" s="8">
        <v>0</v>
      </c>
      <c r="E287" s="8">
        <v>0</v>
      </c>
      <c r="F287" s="8">
        <v>0</v>
      </c>
      <c r="G287" s="8">
        <v>0.49025361535660039</v>
      </c>
      <c r="H287" s="8">
        <v>2.2161671201295623E-2</v>
      </c>
      <c r="I287" s="8">
        <v>-1.1468650954955422</v>
      </c>
      <c r="J287" s="8"/>
      <c r="K287" s="8">
        <v>0</v>
      </c>
    </row>
    <row r="288" spans="1:11">
      <c r="A288" s="62" t="s">
        <v>188</v>
      </c>
      <c r="B288">
        <v>2009</v>
      </c>
      <c r="C288" t="s">
        <v>51</v>
      </c>
      <c r="D288" s="8">
        <v>0</v>
      </c>
      <c r="E288" s="8">
        <v>0</v>
      </c>
      <c r="F288" s="8">
        <v>0</v>
      </c>
      <c r="G288" s="8">
        <v>-1.1363956535214186</v>
      </c>
      <c r="H288" s="8">
        <v>-5.378574603644988E-2</v>
      </c>
      <c r="I288" s="8">
        <v>-2.0536516493389811</v>
      </c>
      <c r="J288" s="8"/>
      <c r="K288" s="8">
        <v>0</v>
      </c>
    </row>
    <row r="289" spans="1:11">
      <c r="A289" s="67" t="s">
        <v>89</v>
      </c>
      <c r="B289">
        <v>2010</v>
      </c>
      <c r="C289" t="s">
        <v>51</v>
      </c>
      <c r="D289" s="8">
        <v>0</v>
      </c>
      <c r="E289" s="8">
        <v>0</v>
      </c>
      <c r="F289" s="8">
        <v>0</v>
      </c>
      <c r="G289" s="8">
        <v>2.1856772764771843</v>
      </c>
      <c r="H289" s="7">
        <v>0.14203007518796998</v>
      </c>
      <c r="I289" s="7">
        <v>1.1639975331583106</v>
      </c>
      <c r="K289" s="7">
        <v>0</v>
      </c>
    </row>
    <row r="290" spans="1:11">
      <c r="A290" s="67" t="s">
        <v>57</v>
      </c>
      <c r="B290">
        <v>2010</v>
      </c>
      <c r="C290" t="s">
        <v>30</v>
      </c>
      <c r="D290" s="8">
        <v>0</v>
      </c>
      <c r="E290" s="8">
        <v>0</v>
      </c>
      <c r="F290" s="8">
        <v>0</v>
      </c>
      <c r="G290" s="8">
        <v>5.3072949213320015</v>
      </c>
      <c r="H290" s="8">
        <v>0.14990850369897904</v>
      </c>
      <c r="I290" s="8">
        <v>0.12561473186445937</v>
      </c>
      <c r="J290" s="8"/>
      <c r="K290" s="8">
        <v>0</v>
      </c>
    </row>
    <row r="291" spans="1:11">
      <c r="A291" s="67" t="s">
        <v>184</v>
      </c>
      <c r="B291">
        <v>2010</v>
      </c>
      <c r="C291" t="s">
        <v>30</v>
      </c>
      <c r="D291" s="8">
        <v>0</v>
      </c>
      <c r="E291" s="8">
        <v>0</v>
      </c>
      <c r="F291" s="8">
        <v>0</v>
      </c>
      <c r="G291" s="8">
        <v>5.8541857001066191</v>
      </c>
      <c r="H291" s="8">
        <v>0.1479656898522676</v>
      </c>
      <c r="I291" s="8">
        <v>1.9872594107658443</v>
      </c>
      <c r="J291" s="8"/>
      <c r="K291" s="8">
        <v>0</v>
      </c>
    </row>
    <row r="292" spans="1:11">
      <c r="A292" s="67" t="s">
        <v>188</v>
      </c>
      <c r="B292">
        <v>2009</v>
      </c>
      <c r="C292" t="s">
        <v>30</v>
      </c>
      <c r="D292" s="8">
        <v>0</v>
      </c>
      <c r="E292" s="8">
        <v>0</v>
      </c>
      <c r="F292" s="8">
        <v>0</v>
      </c>
      <c r="G292" s="8">
        <v>0.96108392735833803</v>
      </c>
      <c r="H292" s="8">
        <v>2.5611078668557708E-2</v>
      </c>
      <c r="I292" s="8">
        <v>-1.7186810297059409</v>
      </c>
      <c r="J292" s="8"/>
      <c r="K292" s="8">
        <v>0</v>
      </c>
    </row>
    <row r="293" spans="1:11">
      <c r="A293" t="s">
        <v>89</v>
      </c>
      <c r="B293">
        <v>2010</v>
      </c>
      <c r="C293" t="s">
        <v>30</v>
      </c>
      <c r="D293" s="8">
        <v>0</v>
      </c>
      <c r="E293" s="8">
        <v>0</v>
      </c>
      <c r="F293" s="8">
        <v>0</v>
      </c>
      <c r="G293" s="8">
        <v>4.6502048566235068</v>
      </c>
      <c r="H293" s="7">
        <v>0.14515313493210061</v>
      </c>
      <c r="I293" s="7">
        <v>3.4723226610418401</v>
      </c>
      <c r="K293" s="7">
        <v>0</v>
      </c>
    </row>
    <row r="294" spans="1:11">
      <c r="A294" s="32">
        <v>32244</v>
      </c>
      <c r="B294">
        <v>2008</v>
      </c>
      <c r="C294" t="s">
        <v>50</v>
      </c>
      <c r="D294" s="48">
        <v>0</v>
      </c>
      <c r="E294" s="8">
        <v>23.927520520365494</v>
      </c>
      <c r="H294" s="8">
        <v>6.5239275205203686</v>
      </c>
      <c r="I294" s="8">
        <v>0.31146025878003708</v>
      </c>
      <c r="J294" s="8"/>
      <c r="K294" s="8"/>
    </row>
  </sheetData>
  <sortState ref="A2:K255">
    <sortCondition ref="C2:C255"/>
    <sortCondition ref="K2:K255"/>
  </sortState>
  <conditionalFormatting sqref="AK12:AN13 AJ13">
    <cfRule type="cellIs" dxfId="702" priority="109" operator="between">
      <formula>0.5</formula>
      <formula>0.99</formula>
    </cfRule>
    <cfRule type="top10" dxfId="701" priority="110" percent="1" bottom="1" rank="10"/>
  </conditionalFormatting>
  <conditionalFormatting sqref="AM29:AN29">
    <cfRule type="cellIs" dxfId="700" priority="113" operator="between">
      <formula>0.5</formula>
      <formula>0.99</formula>
    </cfRule>
    <cfRule type="top10" dxfId="699" priority="114" percent="1" bottom="1" rank="10"/>
  </conditionalFormatting>
  <conditionalFormatting sqref="AL36:AN36 AM35:AN35">
    <cfRule type="cellIs" dxfId="698" priority="115" operator="between">
      <formula>0.5</formula>
      <formula>0.99</formula>
    </cfRule>
    <cfRule type="top10" dxfId="697" priority="116" percent="1" bottom="1" rank="10"/>
  </conditionalFormatting>
  <conditionalFormatting sqref="AK52:AN52 AJ53:AL53 AN53">
    <cfRule type="cellIs" dxfId="696" priority="117" operator="between">
      <formula>0.5</formula>
      <formula>0.99</formula>
    </cfRule>
    <cfRule type="top10" dxfId="695" priority="118" percent="1" bottom="1" rank="10"/>
  </conditionalFormatting>
  <conditionalFormatting sqref="AK47:AL47 AN47">
    <cfRule type="cellIs" dxfId="694" priority="121" operator="between">
      <formula>0.5</formula>
      <formula>0.99</formula>
    </cfRule>
    <cfRule type="top10" dxfId="693" priority="122" percent="1" bottom="1" rank="10"/>
  </conditionalFormatting>
  <conditionalFormatting sqref="AK59:AM59">
    <cfRule type="cellIs" dxfId="692" priority="123" operator="between">
      <formula>0.5</formula>
      <formula>0.99</formula>
    </cfRule>
    <cfRule type="top10" dxfId="691" priority="124" percent="1" bottom="1" rank="10"/>
  </conditionalFormatting>
  <conditionalFormatting sqref="AJ70">
    <cfRule type="cellIs" dxfId="690" priority="101" operator="between">
      <formula>0.5</formula>
      <formula>0.99</formula>
    </cfRule>
    <cfRule type="top10" dxfId="689" priority="102" percent="1" bottom="1" rank="10"/>
  </conditionalFormatting>
  <conditionalFormatting sqref="AF12:AH12 AH13 AH18">
    <cfRule type="cellIs" dxfId="688" priority="93" operator="between">
      <formula>0.5</formula>
      <formula>0.99</formula>
    </cfRule>
  </conditionalFormatting>
  <conditionalFormatting sqref="P229:S230 B286:E286 M1:O1 M26:P46 M60:P62 M72:P86 M98:P107 M143:P143 M168:P168 M180:P189 P190 M198:P206 M223:P226 P227 M247:P255 M274:P1048576 B265:E276 B247:E255 B225:E228 M6:P16 M169:O169 M234:P237 M228:P228 M191:P191 N231:P233">
    <cfRule type="top10" dxfId="687" priority="90" percent="1" rank="25"/>
  </conditionalFormatting>
  <conditionalFormatting sqref="AF24:AH24">
    <cfRule type="top10" dxfId="686" priority="88" percent="1" rank="25"/>
  </conditionalFormatting>
  <conditionalFormatting sqref="Q1:S1">
    <cfRule type="top10" dxfId="685" priority="78" percent="1" rank="25"/>
  </conditionalFormatting>
  <conditionalFormatting sqref="U1:W1">
    <cfRule type="top10" dxfId="684" priority="77" percent="1" rank="25"/>
  </conditionalFormatting>
  <conditionalFormatting sqref="Y1:AA1">
    <cfRule type="top10" dxfId="683" priority="76" percent="1" rank="25"/>
  </conditionalFormatting>
  <conditionalFormatting sqref="M2:AC5">
    <cfRule type="top10" dxfId="682" priority="56" percent="1" rank="10"/>
  </conditionalFormatting>
  <conditionalFormatting sqref="AE1:AG1">
    <cfRule type="top10" dxfId="681" priority="52" percent="1" rank="25"/>
  </conditionalFormatting>
  <conditionalFormatting sqref="AI1:AK1">
    <cfRule type="top10" dxfId="680" priority="51" percent="1" rank="25"/>
  </conditionalFormatting>
  <conditionalFormatting sqref="AM1:AO1">
    <cfRule type="top10" dxfId="679" priority="50" percent="1" rank="25"/>
  </conditionalFormatting>
  <conditionalFormatting sqref="AQ1:AS1">
    <cfRule type="top10" dxfId="678" priority="49" percent="1" rank="25"/>
  </conditionalFormatting>
  <conditionalFormatting sqref="AE2:AT5">
    <cfRule type="top10" dxfId="677" priority="48" percent="1" rank="10"/>
  </conditionalFormatting>
  <conditionalFormatting sqref="AE8:AT11">
    <cfRule type="top10" dxfId="676" priority="47" percent="1" rank="10"/>
  </conditionalFormatting>
  <conditionalFormatting sqref="AE14:AT17">
    <cfRule type="top10" dxfId="675" priority="46" percent="1" rank="10"/>
  </conditionalFormatting>
  <conditionalFormatting sqref="AE19:AT22">
    <cfRule type="top10" dxfId="674" priority="45" percent="1" rank="10"/>
  </conditionalFormatting>
  <conditionalFormatting sqref="AE25:AT28">
    <cfRule type="top10" dxfId="673" priority="44" percent="1" rank="10"/>
  </conditionalFormatting>
  <conditionalFormatting sqref="M2:AB5">
    <cfRule type="top10" dxfId="672" priority="43" rank="2"/>
  </conditionalFormatting>
  <conditionalFormatting sqref="AE31:AT34">
    <cfRule type="top10" dxfId="671" priority="42" percent="1" rank="10"/>
  </conditionalFormatting>
  <conditionalFormatting sqref="AE31:AT34">
    <cfRule type="top10" dxfId="670" priority="41" rank="1"/>
  </conditionalFormatting>
  <conditionalFormatting sqref="AE37:AT40">
    <cfRule type="top10" dxfId="669" priority="40" percent="1" rank="10"/>
  </conditionalFormatting>
  <conditionalFormatting sqref="AE37:AT40">
    <cfRule type="top10" dxfId="668" priority="39" rank="2"/>
  </conditionalFormatting>
  <conditionalFormatting sqref="AE43:AT46">
    <cfRule type="top10" dxfId="667" priority="38" percent="1" rank="10"/>
  </conditionalFormatting>
  <conditionalFormatting sqref="AE43:AT46">
    <cfRule type="top10" dxfId="666" priority="37" rank="2"/>
  </conditionalFormatting>
  <conditionalFormatting sqref="AM41:AN41">
    <cfRule type="cellIs" dxfId="665" priority="127" operator="between">
      <formula>0.5</formula>
      <formula>0.99</formula>
    </cfRule>
    <cfRule type="top10" dxfId="664" priority="128" percent="1" bottom="1" rank="10"/>
  </conditionalFormatting>
  <conditionalFormatting sqref="M3:AB3">
    <cfRule type="top10" dxfId="663" priority="36" rank="1"/>
  </conditionalFormatting>
  <conditionalFormatting sqref="AE48:AT51">
    <cfRule type="top10" dxfId="662" priority="35" percent="1" rank="10"/>
  </conditionalFormatting>
  <conditionalFormatting sqref="AE48:AT51">
    <cfRule type="top10" dxfId="661" priority="34" rank="2"/>
  </conditionalFormatting>
  <conditionalFormatting sqref="AE49:AT49 AE50:AE51 AG50:AT51">
    <cfRule type="top10" dxfId="660" priority="33" rank="1"/>
  </conditionalFormatting>
  <conditionalFormatting sqref="AE54:AT57">
    <cfRule type="top10" dxfId="659" priority="32" percent="1" rank="10"/>
  </conditionalFormatting>
  <conditionalFormatting sqref="AE54:AT57">
    <cfRule type="top10" dxfId="658" priority="31" rank="2"/>
  </conditionalFormatting>
  <conditionalFormatting sqref="AE55:AT55">
    <cfRule type="top10" dxfId="657" priority="30" rank="1"/>
  </conditionalFormatting>
  <conditionalFormatting sqref="AE60:AT63">
    <cfRule type="top10" dxfId="656" priority="29" percent="1" rank="10"/>
  </conditionalFormatting>
  <conditionalFormatting sqref="AE60:AT63">
    <cfRule type="top10" dxfId="655" priority="28" rank="2"/>
  </conditionalFormatting>
  <conditionalFormatting sqref="AE61:AT61">
    <cfRule type="top10" dxfId="654" priority="27" rank="1"/>
  </conditionalFormatting>
  <conditionalFormatting sqref="AE66:AT69">
    <cfRule type="top10" dxfId="653" priority="26" percent="1" rank="10"/>
  </conditionalFormatting>
  <conditionalFormatting sqref="AE66:AT69">
    <cfRule type="top10" dxfId="652" priority="25" rank="2"/>
  </conditionalFormatting>
  <conditionalFormatting sqref="AE67:AT67">
    <cfRule type="top10" dxfId="651" priority="24" rank="1"/>
  </conditionalFormatting>
  <conditionalFormatting sqref="J2:J58">
    <cfRule type="top10" dxfId="650" priority="23" percent="1" rank="10"/>
  </conditionalFormatting>
  <conditionalFormatting sqref="AE72:AT75">
    <cfRule type="top10" dxfId="649" priority="22" percent="1" rank="10"/>
  </conditionalFormatting>
  <conditionalFormatting sqref="AE72:AT75">
    <cfRule type="top10" dxfId="648" priority="21" rank="2"/>
  </conditionalFormatting>
  <conditionalFormatting sqref="AE73:AT73">
    <cfRule type="top10" dxfId="647" priority="20" rank="1"/>
  </conditionalFormatting>
  <conditionalFormatting sqref="AE78:AT81">
    <cfRule type="top10" dxfId="646" priority="15" percent="1" rank="10"/>
  </conditionalFormatting>
  <conditionalFormatting sqref="AE78:AT81">
    <cfRule type="top10" dxfId="645" priority="14" rank="2"/>
  </conditionalFormatting>
  <conditionalFormatting sqref="AE79:AT79">
    <cfRule type="top10" dxfId="644" priority="13" rank="1"/>
  </conditionalFormatting>
  <conditionalFormatting sqref="AE84:AT87">
    <cfRule type="top10" dxfId="643" priority="12" percent="1" rank="10"/>
  </conditionalFormatting>
  <conditionalFormatting sqref="AE84:AT87">
    <cfRule type="top10" dxfId="642" priority="11" rank="2"/>
  </conditionalFormatting>
  <conditionalFormatting sqref="AE85:AT85">
    <cfRule type="top10" dxfId="641" priority="10" rank="1"/>
  </conditionalFormatting>
  <conditionalFormatting sqref="AE90:AT93">
    <cfRule type="top10" dxfId="640" priority="9" percent="1" rank="10"/>
  </conditionalFormatting>
  <conditionalFormatting sqref="AE90:AT93">
    <cfRule type="top10" dxfId="639" priority="8" rank="2"/>
  </conditionalFormatting>
  <conditionalFormatting sqref="AE91:AT91">
    <cfRule type="top10" dxfId="638" priority="7" rank="1"/>
  </conditionalFormatting>
  <conditionalFormatting sqref="AE96:AT99">
    <cfRule type="top10" dxfId="637" priority="3" percent="1" rank="10"/>
  </conditionalFormatting>
  <conditionalFormatting sqref="AE96:AT99">
    <cfRule type="top10" dxfId="636" priority="2" rank="2"/>
  </conditionalFormatting>
  <conditionalFormatting sqref="AE97:AT97">
    <cfRule type="top10" dxfId="635" priority="1" rank="1"/>
  </conditionalFormatting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topLeftCell="A33" workbookViewId="0">
      <selection activeCell="F43" sqref="F43:Q43"/>
    </sheetView>
  </sheetViews>
  <sheetFormatPr defaultRowHeight="14.4"/>
  <cols>
    <col min="1" max="1" width="6.77734375" customWidth="1"/>
    <col min="2" max="2" width="7.109375" customWidth="1"/>
    <col min="3" max="3" width="5.21875" customWidth="1"/>
    <col min="4" max="4" width="15.44140625" customWidth="1"/>
    <col min="5" max="17" width="7.109375" customWidth="1"/>
  </cols>
  <sheetData>
    <row r="1" spans="1:23" s="30" customFormat="1">
      <c r="A1" s="46">
        <f>A11</f>
        <v>0</v>
      </c>
      <c r="B1" s="30" t="s">
        <v>54</v>
      </c>
      <c r="C1" s="30" t="s">
        <v>55</v>
      </c>
      <c r="D1" s="47" t="s">
        <v>3</v>
      </c>
      <c r="E1" s="47" t="s">
        <v>103</v>
      </c>
      <c r="F1" s="47" t="s">
        <v>112</v>
      </c>
      <c r="G1" s="30" t="s">
        <v>36</v>
      </c>
      <c r="I1" s="30" t="s">
        <v>53</v>
      </c>
      <c r="J1" s="30" t="s">
        <v>54</v>
      </c>
      <c r="K1" s="30" t="s">
        <v>55</v>
      </c>
      <c r="L1" s="47" t="s">
        <v>3</v>
      </c>
      <c r="M1" s="47" t="s">
        <v>103</v>
      </c>
      <c r="N1" s="47" t="s">
        <v>112</v>
      </c>
      <c r="O1" s="30" t="s">
        <v>36</v>
      </c>
      <c r="Q1" s="30" t="s">
        <v>53</v>
      </c>
      <c r="R1" s="30" t="s">
        <v>54</v>
      </c>
      <c r="S1" s="30" t="s">
        <v>55</v>
      </c>
      <c r="T1" s="47" t="s">
        <v>3</v>
      </c>
      <c r="U1" s="47" t="s">
        <v>103</v>
      </c>
      <c r="V1" s="47" t="s">
        <v>112</v>
      </c>
      <c r="W1" s="30" t="s">
        <v>36</v>
      </c>
    </row>
    <row r="2" spans="1:23" ht="16.8" customHeight="1">
      <c r="A2" s="3">
        <f>A1</f>
        <v>0</v>
      </c>
      <c r="B2">
        <f>K13</f>
        <v>2006</v>
      </c>
      <c r="C2" t="s">
        <v>50</v>
      </c>
      <c r="D2" s="8" t="e">
        <f>LOOKUP($B2,$E$13:$Q$13,$E$20:$Q$20)</f>
        <v>#DIV/0!</v>
      </c>
      <c r="E2" s="8" t="e">
        <f>LOOKUP($B2,$E$13:$Q$13,E$21:Q$21)</f>
        <v>#DIV/0!</v>
      </c>
      <c r="F2" s="8" t="e">
        <f>LOOKUP($B2,$E$13:$Q$13,E$22:Q$22)</f>
        <v>#DIV/0!</v>
      </c>
      <c r="G2" s="8" t="e">
        <f>LOOKUP($B2,$E$13:$Q$13,E$23:Q$23)</f>
        <v>#DIV/0!</v>
      </c>
      <c r="I2">
        <f>A2</f>
        <v>0</v>
      </c>
      <c r="J2">
        <f>N13</f>
        <v>2009</v>
      </c>
      <c r="K2" t="s">
        <v>50</v>
      </c>
      <c r="L2" s="8" t="e">
        <f>LOOKUP($J2,$E$13:$Q$13,$E$20:$Q$20)</f>
        <v>#DIV/0!</v>
      </c>
      <c r="M2" s="8" t="e">
        <f>LOOKUP($J2,$E$13:$Q$13,E$21:Q$21)</f>
        <v>#DIV/0!</v>
      </c>
      <c r="N2" s="8" t="e">
        <f>LOOKUP($J2,$E$13:$Q$13,E$22:Q$22)</f>
        <v>#DIV/0!</v>
      </c>
      <c r="O2" s="8" t="e">
        <f>LOOKUP($J2,$E$13:$Q$13,E$23:Q$23)</f>
        <v>#DIV/0!</v>
      </c>
      <c r="Q2">
        <f>I2</f>
        <v>0</v>
      </c>
      <c r="R2">
        <f>H13</f>
        <v>2003</v>
      </c>
      <c r="S2" t="s">
        <v>50</v>
      </c>
      <c r="T2" s="8" t="e">
        <f>LOOKUP($R2,$E$13:$Q$13,$E$20:$Q$20)</f>
        <v>#DIV/0!</v>
      </c>
      <c r="U2" s="8" t="e">
        <f>LOOKUP($R2,$E$13:$Q$13,E$21:Q$21)</f>
        <v>#DIV/0!</v>
      </c>
      <c r="V2" s="8" t="e">
        <f>LOOKUP($R2,$E$13:$Q$13,E$22:Q$22)</f>
        <v>#DIV/0!</v>
      </c>
      <c r="W2" s="8" t="e">
        <f>LOOKUP($R2,$E$13:$Q$13,E$23:Q$23)</f>
        <v>#DIV/0!</v>
      </c>
    </row>
    <row r="3" spans="1:23">
      <c r="A3" s="3">
        <f t="shared" ref="A3:A10" si="0">A2</f>
        <v>0</v>
      </c>
      <c r="B3">
        <f>K13</f>
        <v>2006</v>
      </c>
      <c r="C3" t="s">
        <v>51</v>
      </c>
      <c r="D3" s="8" t="e">
        <f>LOOKUP($B3,$E$13:$Q$13,$E$31:$Q$31)</f>
        <v>#DIV/0!</v>
      </c>
      <c r="E3" s="8" t="e">
        <f>LOOKUP($B3,$E$13:$Q$13,$E$32:$Q$32)</f>
        <v>#DIV/0!</v>
      </c>
      <c r="F3" s="8" t="e">
        <f>LOOKUP($B3,$E$13:$Q$13,$E$33:$Q$33)</f>
        <v>#DIV/0!</v>
      </c>
      <c r="G3" s="8" t="e">
        <f>LOOKUP($B3,$E$13:$Q$13,$E$34:$Q$34)</f>
        <v>#DIV/0!</v>
      </c>
      <c r="I3">
        <f t="shared" ref="I3:I10" si="1">A3</f>
        <v>0</v>
      </c>
      <c r="J3">
        <f>J2</f>
        <v>2009</v>
      </c>
      <c r="K3" t="s">
        <v>51</v>
      </c>
      <c r="L3" s="8" t="e">
        <f>LOOKUP($J3,$E$13:$Q$13,$E$31:$Q$31)</f>
        <v>#DIV/0!</v>
      </c>
      <c r="M3" s="8" t="e">
        <f>LOOKUP($J3,$E$13:$Q$13,$E$32:$Q$32)</f>
        <v>#DIV/0!</v>
      </c>
      <c r="N3" s="8" t="e">
        <f>LOOKUP($J3,$E$13:$Q$13,$E$33:$Q$33)</f>
        <v>#DIV/0!</v>
      </c>
      <c r="O3" s="8" t="e">
        <f>LOOKUP($J3,$E$13:$Q$13,$E$34:$Q$34)</f>
        <v>#DIV/0!</v>
      </c>
      <c r="Q3">
        <f t="shared" ref="Q3:Q10" si="2">I3</f>
        <v>0</v>
      </c>
      <c r="R3">
        <f>R2</f>
        <v>2003</v>
      </c>
      <c r="S3" t="s">
        <v>51</v>
      </c>
      <c r="T3" s="8" t="e">
        <f>LOOKUP($R3,$E$13:$Q$13,$E$31:$Q$31)</f>
        <v>#DIV/0!</v>
      </c>
      <c r="U3" s="8" t="e">
        <f>LOOKUP($R3,$E$13:$Q$13,$E$32:$Q$32)</f>
        <v>#DIV/0!</v>
      </c>
      <c r="V3" s="8" t="e">
        <f>LOOKUP($R3,$E$13:$Q$13,$E$33:$Q$33)</f>
        <v>#DIV/0!</v>
      </c>
      <c r="W3" s="8" t="e">
        <f>LOOKUP($R3,$E$13:$Q$13,$E$34:$Q$34)</f>
        <v>#DIV/0!</v>
      </c>
    </row>
    <row r="4" spans="1:23">
      <c r="A4" s="3">
        <f t="shared" si="0"/>
        <v>0</v>
      </c>
      <c r="B4">
        <f>K13</f>
        <v>2006</v>
      </c>
      <c r="C4" t="s">
        <v>30</v>
      </c>
      <c r="D4" s="8" t="e">
        <f>LOOKUP($B4,$E$13:$Q$13,$E$42:$Q$42)</f>
        <v>#DIV/0!</v>
      </c>
      <c r="E4" s="8" t="e">
        <f>LOOKUP($B4,$E$13:$Q$13,$E$43:$Q$43)</f>
        <v>#DIV/0!</v>
      </c>
      <c r="F4" s="8" t="e">
        <f>LOOKUP($B4,$E$13:$Q$13,$E$44:$Q$44)</f>
        <v>#DIV/0!</v>
      </c>
      <c r="G4" s="8" t="e">
        <f>LOOKUP($B4,$E$13:$Q$13,$E$45:$Q$45)</f>
        <v>#DIV/0!</v>
      </c>
      <c r="I4">
        <f t="shared" si="1"/>
        <v>0</v>
      </c>
      <c r="J4">
        <f>J3</f>
        <v>2009</v>
      </c>
      <c r="K4" t="s">
        <v>30</v>
      </c>
      <c r="L4" s="8" t="e">
        <f>LOOKUP($J4,$E$13:$Q$13,$E$42:$Q$42)</f>
        <v>#DIV/0!</v>
      </c>
      <c r="M4" s="8" t="e">
        <f>LOOKUP($J4,$E$13:$Q$13,$E$43:$Q$43)</f>
        <v>#DIV/0!</v>
      </c>
      <c r="N4" s="8" t="e">
        <f>LOOKUP($J4,$E$13:$Q$13,$E$44:$Q$44)</f>
        <v>#DIV/0!</v>
      </c>
      <c r="O4" s="8" t="e">
        <f>LOOKUP(J4,$E$13:$Q$13,$E$45:$Q$45)</f>
        <v>#DIV/0!</v>
      </c>
      <c r="Q4">
        <f t="shared" si="2"/>
        <v>0</v>
      </c>
      <c r="R4">
        <f>R3</f>
        <v>2003</v>
      </c>
      <c r="S4" t="s">
        <v>30</v>
      </c>
      <c r="T4" s="8" t="e">
        <f>LOOKUP($R4,$E$13:$Q$13,$E$42:$Q$42)</f>
        <v>#DIV/0!</v>
      </c>
      <c r="U4" s="8" t="e">
        <f>LOOKUP(R4,$E$13:$Q$13,$E$43:$Q$43)</f>
        <v>#DIV/0!</v>
      </c>
      <c r="V4" s="8" t="e">
        <f>LOOKUP($R4,$E$13:$Q$13,$E$44:$Q$44)</f>
        <v>#DIV/0!</v>
      </c>
      <c r="W4" s="8" t="e">
        <f>LOOKUP($R4,$E$13:$Q$13,$E$45:$Q$45)</f>
        <v>#DIV/0!</v>
      </c>
    </row>
    <row r="5" spans="1:23">
      <c r="A5" s="3">
        <f t="shared" si="0"/>
        <v>0</v>
      </c>
      <c r="B5">
        <f>L13</f>
        <v>2007</v>
      </c>
      <c r="C5" t="str">
        <f t="shared" ref="C5:C10" si="3">C2</f>
        <v>cat</v>
      </c>
      <c r="D5" s="8" t="e">
        <f>LOOKUP($B5,$E$13:$Q$13,$E$20:$Q$20)</f>
        <v>#DIV/0!</v>
      </c>
      <c r="E5" s="8" t="e">
        <f>LOOKUP($B5,$E$13:$Q$13,E$21:Q$21)</f>
        <v>#DIV/0!</v>
      </c>
      <c r="F5" s="8" t="e">
        <f>LOOKUP($B5,$E$13:$Q$13,E$22:Q$22)</f>
        <v>#DIV/0!</v>
      </c>
      <c r="G5" s="8" t="e">
        <f>LOOKUP($B5,$E$13:$Q$13,E$23:Q$23)</f>
        <v>#DIV/0!</v>
      </c>
      <c r="I5">
        <f t="shared" si="1"/>
        <v>0</v>
      </c>
      <c r="J5">
        <f>O13</f>
        <v>2010</v>
      </c>
      <c r="K5" t="str">
        <f t="shared" ref="K5:K10" si="4">K2</f>
        <v>cat</v>
      </c>
      <c r="L5" s="8" t="e">
        <f>LOOKUP($J5,$E$13:$Q$13,$E$20:$Q$20)</f>
        <v>#DIV/0!</v>
      </c>
      <c r="M5" s="8" t="e">
        <f ca="1">LOOKUP($J5,$E$13:$Q$13,E$21:Y$21)</f>
        <v>#DIV/0!</v>
      </c>
      <c r="N5" s="8" t="e">
        <f>LOOKUP($J5,$E$13:$Q$13,E$22:Q$22)</f>
        <v>#DIV/0!</v>
      </c>
      <c r="O5" s="8" t="e">
        <f>LOOKUP($J5,$E$13:$Q$13,E$23:Q$23)</f>
        <v>#DIV/0!</v>
      </c>
      <c r="Q5">
        <f t="shared" si="2"/>
        <v>0</v>
      </c>
      <c r="R5">
        <f>I13</f>
        <v>2004</v>
      </c>
      <c r="S5" t="str">
        <f t="shared" ref="S5:S10" si="5">S2</f>
        <v>cat</v>
      </c>
      <c r="T5" s="8" t="e">
        <f>LOOKUP($R5,$E$13:$Q$13,$E$20:$Q$20)</f>
        <v>#DIV/0!</v>
      </c>
      <c r="U5" s="8" t="e">
        <f>LOOKUP($R5,$E$13:$Q$13,E$21:Q$21)</f>
        <v>#DIV/0!</v>
      </c>
      <c r="V5" s="8" t="e">
        <f>LOOKUP($R5,$E$13:$Q$13,E$22:Q$22)</f>
        <v>#DIV/0!</v>
      </c>
      <c r="W5" s="8" t="e">
        <f>LOOKUP($R5,$E$13:$Q$13,E$23:Q$23)</f>
        <v>#DIV/0!</v>
      </c>
    </row>
    <row r="6" spans="1:23">
      <c r="A6" s="3">
        <f t="shared" si="0"/>
        <v>0</v>
      </c>
      <c r="B6">
        <f>B5</f>
        <v>2007</v>
      </c>
      <c r="C6" t="str">
        <f t="shared" si="3"/>
        <v>dog</v>
      </c>
      <c r="D6" s="8" t="e">
        <f>LOOKUP($B6,$E$13:$Q$13,$E$31:$Q$31)</f>
        <v>#DIV/0!</v>
      </c>
      <c r="E6" s="8" t="e">
        <f>LOOKUP($B6,$E$13:$Q$13,$E$32:$Q$32)</f>
        <v>#DIV/0!</v>
      </c>
      <c r="F6" s="8" t="e">
        <f>LOOKUP($B6,$E$13:$Q$13,$E$33:$Q$33)</f>
        <v>#DIV/0!</v>
      </c>
      <c r="G6" s="8" t="e">
        <f>LOOKUP($B6,$E$13:$Q$13,$E$34:$Q$34)</f>
        <v>#DIV/0!</v>
      </c>
      <c r="I6">
        <f t="shared" si="1"/>
        <v>0</v>
      </c>
      <c r="J6">
        <f>J5</f>
        <v>2010</v>
      </c>
      <c r="K6" t="str">
        <f t="shared" si="4"/>
        <v>dog</v>
      </c>
      <c r="L6" s="8" t="e">
        <f>LOOKUP($J6,$E$13:$Q$13,$E$31:$Q$31)</f>
        <v>#DIV/0!</v>
      </c>
      <c r="M6" s="8" t="e">
        <f>LOOKUP($J6,$E$13:$Q$13,$E$32:$Q$32)</f>
        <v>#DIV/0!</v>
      </c>
      <c r="N6" s="8" t="e">
        <f>LOOKUP($J6,$E$13:$Q$13,$E$33:$Q$33)</f>
        <v>#DIV/0!</v>
      </c>
      <c r="O6" s="8" t="e">
        <f>LOOKUP($J6,$E$13:$Q$13,$E$34:$Q$34)</f>
        <v>#DIV/0!</v>
      </c>
      <c r="Q6">
        <f t="shared" si="2"/>
        <v>0</v>
      </c>
      <c r="R6">
        <f>R5</f>
        <v>2004</v>
      </c>
      <c r="S6" t="str">
        <f t="shared" si="5"/>
        <v>dog</v>
      </c>
      <c r="T6" s="8" t="e">
        <f>LOOKUP($R6,$E$13:$Q$13,$E$31:$Q$31)</f>
        <v>#DIV/0!</v>
      </c>
      <c r="U6" s="8" t="e">
        <f>LOOKUP($R6,$E$13:$Q$13,$E$32:$Q$32)</f>
        <v>#DIV/0!</v>
      </c>
      <c r="V6" s="8" t="e">
        <f>LOOKUP($R6,$E$13:$Q$13,$E$33:$Q$33)</f>
        <v>#DIV/0!</v>
      </c>
      <c r="W6" s="8" t="e">
        <f>LOOKUP($R6,$E$13:$Q$13,$E$34:$Q$34)</f>
        <v>#DIV/0!</v>
      </c>
    </row>
    <row r="7" spans="1:23">
      <c r="A7" s="3">
        <f t="shared" si="0"/>
        <v>0</v>
      </c>
      <c r="B7">
        <f>B6</f>
        <v>2007</v>
      </c>
      <c r="C7" t="str">
        <f t="shared" si="3"/>
        <v>total</v>
      </c>
      <c r="D7" s="8" t="e">
        <f>LOOKUP($B7,$E$13:$Q$13,$E$42:$Q$42)</f>
        <v>#DIV/0!</v>
      </c>
      <c r="E7" s="8" t="e">
        <f>LOOKUP($B7,$E$13:$Q$13,$E$43:$Q$43)</f>
        <v>#DIV/0!</v>
      </c>
      <c r="F7" s="8" t="e">
        <f>LOOKUP($B7,$E$13:$Q$13,$E$44:$Q$44)</f>
        <v>#DIV/0!</v>
      </c>
      <c r="G7" s="8" t="e">
        <f>LOOKUP($B7,$E$13:$Q$13,$E$45:$Q$45)</f>
        <v>#DIV/0!</v>
      </c>
      <c r="I7">
        <f t="shared" si="1"/>
        <v>0</v>
      </c>
      <c r="J7">
        <f>J6</f>
        <v>2010</v>
      </c>
      <c r="K7" t="str">
        <f t="shared" si="4"/>
        <v>total</v>
      </c>
      <c r="L7" s="8" t="e">
        <f>LOOKUP($J7,$E$13:$Q$13,$E$42:$Q$42)</f>
        <v>#DIV/0!</v>
      </c>
      <c r="M7" s="8" t="e">
        <f>LOOKUP($J7,$E$13:$Q$13,$E$43:$Q$43)</f>
        <v>#DIV/0!</v>
      </c>
      <c r="N7" s="8" t="e">
        <f>LOOKUP($J7,$E$13:$Q$13,$E$44:$Q$44)</f>
        <v>#DIV/0!</v>
      </c>
      <c r="O7" s="8" t="e">
        <f>LOOKUP($J7,$E$13:$Q$13,$E$45:$Q$45)</f>
        <v>#DIV/0!</v>
      </c>
      <c r="Q7">
        <f t="shared" si="2"/>
        <v>0</v>
      </c>
      <c r="R7">
        <f>R6</f>
        <v>2004</v>
      </c>
      <c r="S7" t="str">
        <f t="shared" si="5"/>
        <v>total</v>
      </c>
      <c r="T7" s="8" t="e">
        <f>LOOKUP($R7,$E$13:$Q$13,$E$42:$Q$42)</f>
        <v>#DIV/0!</v>
      </c>
      <c r="U7" s="8" t="e">
        <f>LOOKUP($R7,$E$13:$Q$13,$E$43:$Q$43)</f>
        <v>#DIV/0!</v>
      </c>
      <c r="V7" s="8" t="e">
        <f>LOOKUP($R7,$E$13:$Q$13,$E$44:$Q$44)</f>
        <v>#DIV/0!</v>
      </c>
      <c r="W7" s="8" t="e">
        <f>LOOKUP($R7,$E$13:$Q$13,$E$45:$Q$45)</f>
        <v>#DIV/0!</v>
      </c>
    </row>
    <row r="8" spans="1:23">
      <c r="A8" s="3">
        <f t="shared" si="0"/>
        <v>0</v>
      </c>
      <c r="B8">
        <f>M13</f>
        <v>2008</v>
      </c>
      <c r="C8" t="str">
        <f t="shared" si="3"/>
        <v>cat</v>
      </c>
      <c r="D8" s="8" t="e">
        <f>LOOKUP($B8,$E$13:$Q$13,$E$20:$Q$20)</f>
        <v>#DIV/0!</v>
      </c>
      <c r="E8" s="8" t="e">
        <f>LOOKUP($B8,$E$13:$Q$13,E$21:Q$21)</f>
        <v>#DIV/0!</v>
      </c>
      <c r="F8" s="8" t="e">
        <f>LOOKUP($B8,$E$13:$Q$13,E$22:Q$22)</f>
        <v>#DIV/0!</v>
      </c>
      <c r="G8" s="8" t="e">
        <f>LOOKUP($B8,$E$13:$Q$13,E$23:Q$23)</f>
        <v>#DIV/0!</v>
      </c>
      <c r="I8">
        <f t="shared" si="1"/>
        <v>0</v>
      </c>
      <c r="J8">
        <f>P13</f>
        <v>2011</v>
      </c>
      <c r="K8" t="str">
        <f t="shared" si="4"/>
        <v>cat</v>
      </c>
      <c r="L8" s="8" t="e">
        <f>LOOKUP($J8,$E$13:$Q$13,$E$20:$Q$20)</f>
        <v>#DIV/0!</v>
      </c>
      <c r="M8" s="8" t="e">
        <f>LOOKUP($J8,$E$13:$Q$13,E$21:Q$21)</f>
        <v>#DIV/0!</v>
      </c>
      <c r="N8" s="8" t="e">
        <f>LOOKUP($J8,$E$13:$Q$13,E$22:Q$22)</f>
        <v>#DIV/0!</v>
      </c>
      <c r="O8" s="8" t="e">
        <f>LOOKUP($J8,$E$13:$Q$13,E$23:Q$23)</f>
        <v>#DIV/0!</v>
      </c>
      <c r="Q8">
        <f t="shared" si="2"/>
        <v>0</v>
      </c>
      <c r="R8">
        <f>J13</f>
        <v>2005</v>
      </c>
      <c r="S8" t="str">
        <f t="shared" si="5"/>
        <v>cat</v>
      </c>
      <c r="T8" s="8" t="e">
        <f>LOOKUP($R8,$E$13:$Q$13,$E$20:$Q$20)</f>
        <v>#DIV/0!</v>
      </c>
      <c r="U8" s="8" t="e">
        <f>LOOKUP($R8,$E$13:$Q$13,E$21:Q$21)</f>
        <v>#DIV/0!</v>
      </c>
      <c r="V8" s="8" t="e">
        <f>LOOKUP($R8,$E$13:$Q$13,E$22:Q$22)</f>
        <v>#DIV/0!</v>
      </c>
      <c r="W8" s="8" t="e">
        <f>LOOKUP($R8,$E$13:$Q$13,E$23:Q$23)</f>
        <v>#DIV/0!</v>
      </c>
    </row>
    <row r="9" spans="1:23">
      <c r="A9" s="3">
        <f t="shared" si="0"/>
        <v>0</v>
      </c>
      <c r="B9">
        <f>B8</f>
        <v>2008</v>
      </c>
      <c r="C9" t="str">
        <f t="shared" si="3"/>
        <v>dog</v>
      </c>
      <c r="D9" s="8" t="e">
        <f>LOOKUP($B9,$E$13:$Q$13,$E$31:$Q$31)</f>
        <v>#DIV/0!</v>
      </c>
      <c r="E9" s="8" t="e">
        <f>LOOKUP($B9,$E$13:$Q$13,$E$32:$Q$32)</f>
        <v>#DIV/0!</v>
      </c>
      <c r="F9" s="8" t="e">
        <f>LOOKUP($B9,$E$13:$Q$13,$E$33:$Q$33)</f>
        <v>#DIV/0!</v>
      </c>
      <c r="G9" s="8" t="e">
        <f>LOOKUP($B9,$E$13:$Q$13,$E$34:$Q$34)</f>
        <v>#DIV/0!</v>
      </c>
      <c r="I9">
        <f t="shared" si="1"/>
        <v>0</v>
      </c>
      <c r="J9">
        <f>J8</f>
        <v>2011</v>
      </c>
      <c r="K9" t="str">
        <f t="shared" si="4"/>
        <v>dog</v>
      </c>
      <c r="L9" s="8" t="e">
        <f>LOOKUP($J9,$E$13:$Q$13,$E$31:$Q$31)</f>
        <v>#DIV/0!</v>
      </c>
      <c r="M9" s="8" t="e">
        <f>LOOKUP($J9,$E$13:$Q$13,$E$32:$Q$32)</f>
        <v>#DIV/0!</v>
      </c>
      <c r="N9" s="8" t="e">
        <f>LOOKUP($J9,$E$13:$Q$13,$E$33:$Q$33)</f>
        <v>#DIV/0!</v>
      </c>
      <c r="O9" s="8" t="e">
        <f>LOOKUP($J9,$E$13:$Q$13,$E$34:$Q$34)</f>
        <v>#DIV/0!</v>
      </c>
      <c r="Q9">
        <f t="shared" si="2"/>
        <v>0</v>
      </c>
      <c r="R9">
        <f>R8</f>
        <v>2005</v>
      </c>
      <c r="S9" t="str">
        <f t="shared" si="5"/>
        <v>dog</v>
      </c>
      <c r="T9" s="8" t="e">
        <f>LOOKUP($R9,$E$13:$Q$13,$E$31:$Q$31)</f>
        <v>#DIV/0!</v>
      </c>
      <c r="U9" s="8" t="e">
        <f>LOOKUP($R9,$E$13:$Q$13,$E$32:$Q$32)</f>
        <v>#DIV/0!</v>
      </c>
      <c r="V9" s="8" t="e">
        <f>LOOKUP($R9,$E$13:$Q$13,$E$33:$Q$33)</f>
        <v>#DIV/0!</v>
      </c>
      <c r="W9" s="8" t="e">
        <f>LOOKUP($R9,$E$13:$Q$13,$E$34:$Q$34)</f>
        <v>#DIV/0!</v>
      </c>
    </row>
    <row r="10" spans="1:23">
      <c r="A10" s="3">
        <f t="shared" si="0"/>
        <v>0</v>
      </c>
      <c r="B10">
        <f>B9</f>
        <v>2008</v>
      </c>
      <c r="C10" t="str">
        <f t="shared" si="3"/>
        <v>total</v>
      </c>
      <c r="D10" s="8" t="e">
        <f>LOOKUP($B10,$E$13:$Q$13,$E$42:$Q$42)</f>
        <v>#DIV/0!</v>
      </c>
      <c r="E10" s="8" t="e">
        <f>LOOKUP($B10,$E$13:$Q$13,$E$43:$Q$43)</f>
        <v>#DIV/0!</v>
      </c>
      <c r="F10" s="8" t="e">
        <f>LOOKUP($B10,$E$13:$Q$13,$E$44:$Q$44)</f>
        <v>#DIV/0!</v>
      </c>
      <c r="G10" s="8" t="e">
        <f>LOOKUP($B10,$E$13:$Q$13,$E$45:$Q$45)</f>
        <v>#DIV/0!</v>
      </c>
      <c r="I10">
        <f t="shared" si="1"/>
        <v>0</v>
      </c>
      <c r="J10">
        <f>J9</f>
        <v>2011</v>
      </c>
      <c r="K10" t="str">
        <f t="shared" si="4"/>
        <v>total</v>
      </c>
      <c r="L10" s="8" t="e">
        <f>LOOKUP($J10,$E$13:$Q$13,$E$42:$Q$42)</f>
        <v>#DIV/0!</v>
      </c>
      <c r="M10" s="8" t="e">
        <f>LOOKUP($J10,$E$13:$Q$13,$E$43:$Q$43)</f>
        <v>#DIV/0!</v>
      </c>
      <c r="N10" s="8" t="e">
        <f>LOOKUP($J10,$E$13:$Q$13,$E$44:$Q$44)</f>
        <v>#DIV/0!</v>
      </c>
      <c r="O10" s="8" t="e">
        <f>LOOKUP($J10,$E$13:$Q$13,$E$45:$Q$45)</f>
        <v>#DIV/0!</v>
      </c>
      <c r="Q10">
        <f t="shared" si="2"/>
        <v>0</v>
      </c>
      <c r="R10">
        <f>R9</f>
        <v>2005</v>
      </c>
      <c r="S10" t="str">
        <f t="shared" si="5"/>
        <v>total</v>
      </c>
      <c r="T10" s="8" t="e">
        <f>LOOKUP($R10,$E$13:$Q$13,$E$42:$Q$42)</f>
        <v>#DIV/0!</v>
      </c>
      <c r="U10" s="8" t="e">
        <f>LOOKUP($R10,$E$13:$Q$13,$E$43:$Q$43)</f>
        <v>#DIV/0!</v>
      </c>
      <c r="V10" s="8" t="e">
        <f>LOOKUP($R10,$E$13:$Q$13,$E$44:$Q$44)</f>
        <v>#DIV/0!</v>
      </c>
      <c r="W10" s="8" t="e">
        <f>LOOKUP($R10,$E$13:$Q$13,$E$45:$Q$45)</f>
        <v>#DIV/0!</v>
      </c>
    </row>
    <row r="11" spans="1:23">
      <c r="A11" s="3"/>
    </row>
    <row r="12" spans="1:23">
      <c r="A12" s="3"/>
    </row>
    <row r="13" spans="1:23">
      <c r="A13" s="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>
        <v>2007</v>
      </c>
      <c r="M13">
        <v>2008</v>
      </c>
      <c r="N13">
        <v>2009</v>
      </c>
      <c r="O13">
        <v>2010</v>
      </c>
      <c r="P13">
        <v>2011</v>
      </c>
      <c r="Q13">
        <v>2012</v>
      </c>
    </row>
    <row r="14" spans="1:23">
      <c r="A14" s="3"/>
      <c r="D14" t="s">
        <v>28</v>
      </c>
    </row>
    <row r="15" spans="1:23">
      <c r="A15" s="3"/>
      <c r="D15" t="s">
        <v>37</v>
      </c>
      <c r="J15" s="7"/>
      <c r="K15" s="7"/>
      <c r="L15" s="7"/>
      <c r="M15" s="7"/>
      <c r="N15" s="7"/>
      <c r="O15" s="7"/>
      <c r="P15" s="7"/>
    </row>
    <row r="16" spans="1:23">
      <c r="A16" s="3"/>
      <c r="D16" t="s">
        <v>38</v>
      </c>
      <c r="J16" s="7"/>
      <c r="K16" s="7"/>
      <c r="L16" s="7"/>
      <c r="M16" s="7"/>
      <c r="N16" s="7"/>
      <c r="O16" s="7"/>
      <c r="P16" s="7"/>
    </row>
    <row r="17" spans="1:17">
      <c r="A17" s="3"/>
      <c r="D17" t="s">
        <v>56</v>
      </c>
      <c r="M17" s="7"/>
      <c r="N17" s="7"/>
      <c r="O17" s="7"/>
    </row>
    <row r="18" spans="1:17">
      <c r="A18" s="3"/>
      <c r="D18" t="s">
        <v>121</v>
      </c>
      <c r="E18" s="8" t="e">
        <f t="shared" ref="E18:Q18" si="6">E15/E$14*1000</f>
        <v>#DIV/0!</v>
      </c>
      <c r="F18" s="8" t="e">
        <f t="shared" si="6"/>
        <v>#DIV/0!</v>
      </c>
      <c r="G18" s="8" t="e">
        <f t="shared" si="6"/>
        <v>#DIV/0!</v>
      </c>
      <c r="H18" s="8" t="e">
        <f t="shared" si="6"/>
        <v>#DIV/0!</v>
      </c>
      <c r="I18" s="8" t="e">
        <f t="shared" si="6"/>
        <v>#DIV/0!</v>
      </c>
      <c r="J18" s="8" t="e">
        <f t="shared" si="6"/>
        <v>#DIV/0!</v>
      </c>
      <c r="K18" s="8" t="e">
        <f t="shared" si="6"/>
        <v>#DIV/0!</v>
      </c>
      <c r="L18" s="8" t="e">
        <f t="shared" si="6"/>
        <v>#DIV/0!</v>
      </c>
      <c r="M18" s="8" t="e">
        <f t="shared" si="6"/>
        <v>#DIV/0!</v>
      </c>
      <c r="N18" s="8" t="e">
        <f t="shared" si="6"/>
        <v>#DIV/0!</v>
      </c>
      <c r="O18" s="8" t="e">
        <f t="shared" si="6"/>
        <v>#DIV/0!</v>
      </c>
      <c r="P18" s="8" t="e">
        <f t="shared" si="6"/>
        <v>#DIV/0!</v>
      </c>
      <c r="Q18" s="8" t="e">
        <f t="shared" si="6"/>
        <v>#DIV/0!</v>
      </c>
    </row>
    <row r="19" spans="1:17">
      <c r="A19" s="3"/>
      <c r="D19" t="s">
        <v>43</v>
      </c>
      <c r="E19" s="8" t="e">
        <f t="shared" ref="E19:Q19" si="7">E16/E$14*1000</f>
        <v>#DIV/0!</v>
      </c>
      <c r="F19" s="8" t="e">
        <f t="shared" si="7"/>
        <v>#DIV/0!</v>
      </c>
      <c r="G19" s="8" t="e">
        <f t="shared" si="7"/>
        <v>#DIV/0!</v>
      </c>
      <c r="H19" s="8" t="e">
        <f t="shared" si="7"/>
        <v>#DIV/0!</v>
      </c>
      <c r="I19" s="8" t="e">
        <f t="shared" si="7"/>
        <v>#DIV/0!</v>
      </c>
      <c r="J19" s="8" t="e">
        <f t="shared" si="7"/>
        <v>#DIV/0!</v>
      </c>
      <c r="K19" s="8" t="e">
        <f t="shared" si="7"/>
        <v>#DIV/0!</v>
      </c>
      <c r="L19" s="8" t="e">
        <f t="shared" si="7"/>
        <v>#DIV/0!</v>
      </c>
      <c r="M19" s="8" t="e">
        <f t="shared" si="7"/>
        <v>#DIV/0!</v>
      </c>
      <c r="N19" s="8" t="e">
        <f t="shared" si="7"/>
        <v>#DIV/0!</v>
      </c>
      <c r="O19" s="8" t="e">
        <f t="shared" si="7"/>
        <v>#DIV/0!</v>
      </c>
      <c r="P19" s="8" t="e">
        <f t="shared" si="7"/>
        <v>#DIV/0!</v>
      </c>
      <c r="Q19" s="8" t="e">
        <f t="shared" si="7"/>
        <v>#DIV/0!</v>
      </c>
    </row>
    <row r="20" spans="1:17">
      <c r="A20" s="3"/>
      <c r="D20" t="s">
        <v>107</v>
      </c>
      <c r="E20" s="8" t="e">
        <f t="shared" ref="E20:Q20" si="8">E17/E$14*1000</f>
        <v>#DIV/0!</v>
      </c>
      <c r="F20" s="8" t="e">
        <f t="shared" si="8"/>
        <v>#DIV/0!</v>
      </c>
      <c r="G20" s="8" t="e">
        <f t="shared" si="8"/>
        <v>#DIV/0!</v>
      </c>
      <c r="H20" s="8" t="e">
        <f t="shared" si="8"/>
        <v>#DIV/0!</v>
      </c>
      <c r="I20" s="8" t="e">
        <f t="shared" si="8"/>
        <v>#DIV/0!</v>
      </c>
      <c r="J20" s="8" t="e">
        <f t="shared" si="8"/>
        <v>#DIV/0!</v>
      </c>
      <c r="K20" s="8" t="e">
        <f t="shared" si="8"/>
        <v>#DIV/0!</v>
      </c>
      <c r="L20" s="8" t="e">
        <f t="shared" si="8"/>
        <v>#DIV/0!</v>
      </c>
      <c r="M20" s="8" t="e">
        <f t="shared" si="8"/>
        <v>#DIV/0!</v>
      </c>
      <c r="N20" s="8" t="e">
        <f t="shared" si="8"/>
        <v>#DIV/0!</v>
      </c>
      <c r="O20" s="8" t="e">
        <f t="shared" si="8"/>
        <v>#DIV/0!</v>
      </c>
      <c r="P20" s="8" t="e">
        <f t="shared" si="8"/>
        <v>#DIV/0!</v>
      </c>
      <c r="Q20" s="8" t="e">
        <f t="shared" si="8"/>
        <v>#DIV/0!</v>
      </c>
    </row>
    <row r="21" spans="1:17">
      <c r="D21" t="s">
        <v>100</v>
      </c>
      <c r="E21" s="8"/>
      <c r="F21" s="8" t="e">
        <f>F17/E$15</f>
        <v>#DIV/0!</v>
      </c>
      <c r="G21" s="8" t="e">
        <f t="shared" ref="G21:Q21" si="9">G17/F$15</f>
        <v>#DIV/0!</v>
      </c>
      <c r="H21" s="8" t="e">
        <f t="shared" si="9"/>
        <v>#DIV/0!</v>
      </c>
      <c r="I21" s="8" t="e">
        <f t="shared" si="9"/>
        <v>#DIV/0!</v>
      </c>
      <c r="J21" s="8" t="e">
        <f t="shared" si="9"/>
        <v>#DIV/0!</v>
      </c>
      <c r="K21" s="8" t="e">
        <f t="shared" si="9"/>
        <v>#DIV/0!</v>
      </c>
      <c r="L21" s="8" t="e">
        <f t="shared" si="9"/>
        <v>#DIV/0!</v>
      </c>
      <c r="M21" s="8" t="e">
        <f t="shared" si="9"/>
        <v>#DIV/0!</v>
      </c>
      <c r="N21" s="8" t="e">
        <f t="shared" si="9"/>
        <v>#DIV/0!</v>
      </c>
      <c r="O21" s="8" t="e">
        <f t="shared" si="9"/>
        <v>#DIV/0!</v>
      </c>
      <c r="P21" s="8" t="e">
        <f t="shared" si="9"/>
        <v>#DIV/0!</v>
      </c>
      <c r="Q21" s="8" t="e">
        <f t="shared" si="9"/>
        <v>#DIV/0!</v>
      </c>
    </row>
    <row r="22" spans="1:17">
      <c r="A22" s="3"/>
      <c r="D22" t="s">
        <v>109</v>
      </c>
      <c r="E22" s="8" t="e">
        <f>E17/E$16</f>
        <v>#DIV/0!</v>
      </c>
      <c r="F22" s="8" t="e">
        <f t="shared" ref="F22:P22" si="10">F17/F$16</f>
        <v>#DIV/0!</v>
      </c>
      <c r="G22" s="8" t="e">
        <f t="shared" si="10"/>
        <v>#DIV/0!</v>
      </c>
      <c r="H22" s="8" t="e">
        <f t="shared" si="10"/>
        <v>#DIV/0!</v>
      </c>
      <c r="I22" s="8" t="e">
        <f t="shared" si="10"/>
        <v>#DIV/0!</v>
      </c>
      <c r="J22" s="8" t="e">
        <f t="shared" si="10"/>
        <v>#DIV/0!</v>
      </c>
      <c r="K22" s="8" t="e">
        <f t="shared" si="10"/>
        <v>#DIV/0!</v>
      </c>
      <c r="L22" s="8" t="e">
        <f t="shared" si="10"/>
        <v>#DIV/0!</v>
      </c>
      <c r="M22" s="8" t="e">
        <f t="shared" si="10"/>
        <v>#DIV/0!</v>
      </c>
      <c r="N22" s="8" t="e">
        <f t="shared" si="10"/>
        <v>#DIV/0!</v>
      </c>
      <c r="O22" s="8" t="e">
        <f t="shared" si="10"/>
        <v>#DIV/0!</v>
      </c>
      <c r="P22" s="8" t="e">
        <f t="shared" si="10"/>
        <v>#DIV/0!</v>
      </c>
      <c r="Q22" s="8" t="e">
        <f t="shared" ref="Q22" si="11">Q17/Q$16</f>
        <v>#DIV/0!</v>
      </c>
    </row>
    <row r="23" spans="1:17">
      <c r="A23" s="3"/>
      <c r="D23" t="s">
        <v>44</v>
      </c>
      <c r="E23" s="8"/>
      <c r="F23" s="8" t="e">
        <f>E18-G18</f>
        <v>#DIV/0!</v>
      </c>
      <c r="G23" s="8" t="e">
        <f t="shared" ref="G23:P23" si="12">F18-H18</f>
        <v>#DIV/0!</v>
      </c>
      <c r="H23" s="8" t="e">
        <f t="shared" si="12"/>
        <v>#DIV/0!</v>
      </c>
      <c r="I23" s="8" t="e">
        <f t="shared" si="12"/>
        <v>#DIV/0!</v>
      </c>
      <c r="J23" s="8" t="e">
        <f t="shared" si="12"/>
        <v>#DIV/0!</v>
      </c>
      <c r="K23" s="8" t="e">
        <f t="shared" si="12"/>
        <v>#DIV/0!</v>
      </c>
      <c r="L23" s="8" t="e">
        <f t="shared" si="12"/>
        <v>#DIV/0!</v>
      </c>
      <c r="M23" s="8" t="e">
        <f t="shared" si="12"/>
        <v>#DIV/0!</v>
      </c>
      <c r="N23" s="8" t="e">
        <f t="shared" si="12"/>
        <v>#DIV/0!</v>
      </c>
      <c r="O23" s="8" t="e">
        <f t="shared" si="12"/>
        <v>#DIV/0!</v>
      </c>
      <c r="P23" s="8" t="e">
        <f t="shared" si="12"/>
        <v>#DIV/0!</v>
      </c>
      <c r="Q23" s="8"/>
    </row>
    <row r="24" spans="1:17">
      <c r="A24" s="3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17" s="7" customFormat="1">
      <c r="A25" s="43"/>
      <c r="D25" s="7" t="s">
        <v>28</v>
      </c>
      <c r="E25" s="7">
        <f>E14</f>
        <v>0</v>
      </c>
      <c r="F25" s="7">
        <f t="shared" ref="F25:P25" si="13">F14</f>
        <v>0</v>
      </c>
      <c r="G25" s="7">
        <f t="shared" si="13"/>
        <v>0</v>
      </c>
      <c r="H25" s="7">
        <f t="shared" si="13"/>
        <v>0</v>
      </c>
      <c r="I25" s="7">
        <f t="shared" si="13"/>
        <v>0</v>
      </c>
      <c r="J25" s="7">
        <f t="shared" si="13"/>
        <v>0</v>
      </c>
      <c r="K25" s="7">
        <f t="shared" si="13"/>
        <v>0</v>
      </c>
      <c r="L25" s="7">
        <f t="shared" si="13"/>
        <v>0</v>
      </c>
      <c r="M25" s="7">
        <f t="shared" si="13"/>
        <v>0</v>
      </c>
      <c r="N25" s="7">
        <f t="shared" si="13"/>
        <v>0</v>
      </c>
      <c r="O25" s="7">
        <f t="shared" si="13"/>
        <v>0</v>
      </c>
      <c r="P25" s="7">
        <f t="shared" si="13"/>
        <v>0</v>
      </c>
    </row>
    <row r="26" spans="1:17">
      <c r="A26" s="3"/>
      <c r="D26" t="s">
        <v>40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</row>
    <row r="27" spans="1:17">
      <c r="A27" s="3"/>
      <c r="D27" t="s">
        <v>41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</row>
    <row r="28" spans="1:17">
      <c r="A28" s="3"/>
      <c r="D28" t="s">
        <v>42</v>
      </c>
      <c r="I28" s="7"/>
      <c r="J28" s="7"/>
      <c r="M28" s="7"/>
      <c r="N28" s="7"/>
      <c r="O28" s="7"/>
    </row>
    <row r="29" spans="1:17">
      <c r="A29" s="3"/>
      <c r="D29" t="s">
        <v>122</v>
      </c>
      <c r="E29" s="8" t="e">
        <f>E26/E$25*1000</f>
        <v>#DIV/0!</v>
      </c>
      <c r="F29" s="8" t="e">
        <f t="shared" ref="F29:Q31" si="14">F26/F$25*1000</f>
        <v>#DIV/0!</v>
      </c>
      <c r="G29" s="8" t="e">
        <f t="shared" si="14"/>
        <v>#DIV/0!</v>
      </c>
      <c r="H29" s="8" t="e">
        <f t="shared" si="14"/>
        <v>#DIV/0!</v>
      </c>
      <c r="I29" s="8" t="e">
        <f t="shared" si="14"/>
        <v>#DIV/0!</v>
      </c>
      <c r="J29" s="8" t="e">
        <f t="shared" si="14"/>
        <v>#DIV/0!</v>
      </c>
      <c r="K29" s="8" t="e">
        <f t="shared" si="14"/>
        <v>#DIV/0!</v>
      </c>
      <c r="L29" s="8" t="e">
        <f t="shared" si="14"/>
        <v>#DIV/0!</v>
      </c>
      <c r="M29" s="8" t="e">
        <f t="shared" si="14"/>
        <v>#DIV/0!</v>
      </c>
      <c r="N29" s="8" t="e">
        <f t="shared" si="14"/>
        <v>#DIV/0!</v>
      </c>
      <c r="O29" s="8" t="e">
        <f t="shared" si="14"/>
        <v>#DIV/0!</v>
      </c>
      <c r="P29" s="8" t="e">
        <f t="shared" si="14"/>
        <v>#DIV/0!</v>
      </c>
      <c r="Q29" s="8" t="e">
        <f t="shared" si="14"/>
        <v>#DIV/0!</v>
      </c>
    </row>
    <row r="30" spans="1:17">
      <c r="A30" s="3"/>
      <c r="D30" t="s">
        <v>45</v>
      </c>
      <c r="E30" s="8" t="e">
        <f>E27/E$25*1000</f>
        <v>#DIV/0!</v>
      </c>
      <c r="F30" s="8" t="e">
        <f t="shared" si="14"/>
        <v>#DIV/0!</v>
      </c>
      <c r="G30" s="8" t="e">
        <f t="shared" si="14"/>
        <v>#DIV/0!</v>
      </c>
      <c r="H30" s="8" t="e">
        <f t="shared" si="14"/>
        <v>#DIV/0!</v>
      </c>
      <c r="I30" s="8" t="e">
        <f t="shared" si="14"/>
        <v>#DIV/0!</v>
      </c>
      <c r="J30" s="8" t="e">
        <f t="shared" si="14"/>
        <v>#DIV/0!</v>
      </c>
      <c r="K30" s="8" t="e">
        <f t="shared" si="14"/>
        <v>#DIV/0!</v>
      </c>
      <c r="L30" s="8" t="e">
        <f t="shared" si="14"/>
        <v>#DIV/0!</v>
      </c>
      <c r="M30" s="8" t="e">
        <f t="shared" si="14"/>
        <v>#DIV/0!</v>
      </c>
      <c r="N30" s="8" t="e">
        <f t="shared" si="14"/>
        <v>#DIV/0!</v>
      </c>
      <c r="O30" s="8" t="e">
        <f t="shared" si="14"/>
        <v>#DIV/0!</v>
      </c>
      <c r="P30" s="8" t="e">
        <f t="shared" si="14"/>
        <v>#DIV/0!</v>
      </c>
      <c r="Q30" s="8" t="e">
        <f t="shared" si="14"/>
        <v>#DIV/0!</v>
      </c>
    </row>
    <row r="31" spans="1:17">
      <c r="A31" s="3"/>
      <c r="D31" t="s">
        <v>108</v>
      </c>
      <c r="E31" s="8" t="e">
        <f>E28/E$25*1000</f>
        <v>#DIV/0!</v>
      </c>
      <c r="F31" s="8" t="e">
        <f t="shared" si="14"/>
        <v>#DIV/0!</v>
      </c>
      <c r="G31" s="8" t="e">
        <f t="shared" si="14"/>
        <v>#DIV/0!</v>
      </c>
      <c r="H31" s="8" t="e">
        <f t="shared" si="14"/>
        <v>#DIV/0!</v>
      </c>
      <c r="I31" s="8" t="e">
        <f t="shared" si="14"/>
        <v>#DIV/0!</v>
      </c>
      <c r="J31" s="8" t="e">
        <f t="shared" si="14"/>
        <v>#DIV/0!</v>
      </c>
      <c r="K31" s="8" t="e">
        <f t="shared" si="14"/>
        <v>#DIV/0!</v>
      </c>
      <c r="L31" s="8" t="e">
        <f t="shared" si="14"/>
        <v>#DIV/0!</v>
      </c>
      <c r="M31" s="8" t="e">
        <f t="shared" si="14"/>
        <v>#DIV/0!</v>
      </c>
      <c r="N31" s="8" t="e">
        <f t="shared" si="14"/>
        <v>#DIV/0!</v>
      </c>
      <c r="O31" s="8" t="e">
        <f t="shared" si="14"/>
        <v>#DIV/0!</v>
      </c>
      <c r="P31" s="8" t="e">
        <f t="shared" si="14"/>
        <v>#DIV/0!</v>
      </c>
      <c r="Q31" s="8" t="e">
        <f t="shared" si="14"/>
        <v>#DIV/0!</v>
      </c>
    </row>
    <row r="32" spans="1:17">
      <c r="A32" s="3"/>
      <c r="D32" t="s">
        <v>101</v>
      </c>
      <c r="E32" s="8" t="e">
        <f>E28/E$26</f>
        <v>#DIV/0!</v>
      </c>
      <c r="F32" s="8" t="e">
        <f>F28/E$15</f>
        <v>#DIV/0!</v>
      </c>
      <c r="G32" s="8" t="e">
        <f t="shared" ref="G32:Q32" si="15">G28/F$15</f>
        <v>#DIV/0!</v>
      </c>
      <c r="H32" s="8" t="e">
        <f t="shared" si="15"/>
        <v>#DIV/0!</v>
      </c>
      <c r="I32" s="8" t="e">
        <f t="shared" si="15"/>
        <v>#DIV/0!</v>
      </c>
      <c r="J32" s="8" t="e">
        <f t="shared" si="15"/>
        <v>#DIV/0!</v>
      </c>
      <c r="K32" s="8" t="e">
        <f t="shared" si="15"/>
        <v>#DIV/0!</v>
      </c>
      <c r="L32" s="8" t="e">
        <f t="shared" si="15"/>
        <v>#DIV/0!</v>
      </c>
      <c r="M32" s="8" t="e">
        <f t="shared" si="15"/>
        <v>#DIV/0!</v>
      </c>
      <c r="N32" s="8" t="e">
        <f t="shared" si="15"/>
        <v>#DIV/0!</v>
      </c>
      <c r="O32" s="8" t="e">
        <f t="shared" si="15"/>
        <v>#DIV/0!</v>
      </c>
      <c r="P32" s="8" t="e">
        <f t="shared" si="15"/>
        <v>#DIV/0!</v>
      </c>
      <c r="Q32" s="8" t="e">
        <f t="shared" si="15"/>
        <v>#DIV/0!</v>
      </c>
    </row>
    <row r="33" spans="1:17">
      <c r="A33" s="3"/>
      <c r="D33" t="s">
        <v>110</v>
      </c>
      <c r="E33" s="8" t="e">
        <f>E28/E$27</f>
        <v>#DIV/0!</v>
      </c>
      <c r="F33" s="8" t="e">
        <f t="shared" ref="F33:P33" si="16">F28/F$27</f>
        <v>#DIV/0!</v>
      </c>
      <c r="G33" s="8" t="e">
        <f t="shared" si="16"/>
        <v>#DIV/0!</v>
      </c>
      <c r="H33" s="8" t="e">
        <f t="shared" si="16"/>
        <v>#DIV/0!</v>
      </c>
      <c r="I33" s="8" t="e">
        <f t="shared" si="16"/>
        <v>#DIV/0!</v>
      </c>
      <c r="J33" s="8" t="e">
        <f t="shared" si="16"/>
        <v>#DIV/0!</v>
      </c>
      <c r="K33" s="8" t="e">
        <f t="shared" si="16"/>
        <v>#DIV/0!</v>
      </c>
      <c r="L33" s="8" t="e">
        <f t="shared" si="16"/>
        <v>#DIV/0!</v>
      </c>
      <c r="M33" s="8" t="e">
        <f t="shared" si="16"/>
        <v>#DIV/0!</v>
      </c>
      <c r="N33" s="8" t="e">
        <f t="shared" si="16"/>
        <v>#DIV/0!</v>
      </c>
      <c r="O33" s="8" t="e">
        <f t="shared" si="16"/>
        <v>#DIV/0!</v>
      </c>
      <c r="P33" s="8" t="e">
        <f t="shared" si="16"/>
        <v>#DIV/0!</v>
      </c>
      <c r="Q33" s="8" t="e">
        <f t="shared" ref="Q33" si="17">Q28/Q$27</f>
        <v>#DIV/0!</v>
      </c>
    </row>
    <row r="34" spans="1:17">
      <c r="A34" s="3"/>
      <c r="D34" t="s">
        <v>46</v>
      </c>
      <c r="E34" s="8"/>
      <c r="F34" s="8" t="e">
        <f>E29-G29</f>
        <v>#DIV/0!</v>
      </c>
      <c r="G34" s="8" t="e">
        <f t="shared" ref="G34:P34" si="18">F29-H29</f>
        <v>#DIV/0!</v>
      </c>
      <c r="H34" s="8" t="e">
        <f t="shared" si="18"/>
        <v>#DIV/0!</v>
      </c>
      <c r="I34" s="8" t="e">
        <f t="shared" si="18"/>
        <v>#DIV/0!</v>
      </c>
      <c r="J34" s="8" t="e">
        <f t="shared" si="18"/>
        <v>#DIV/0!</v>
      </c>
      <c r="K34" s="8" t="e">
        <f t="shared" si="18"/>
        <v>#DIV/0!</v>
      </c>
      <c r="L34" s="8" t="e">
        <f t="shared" si="18"/>
        <v>#DIV/0!</v>
      </c>
      <c r="M34" s="8" t="e">
        <f t="shared" si="18"/>
        <v>#DIV/0!</v>
      </c>
      <c r="N34" s="8" t="e">
        <f t="shared" si="18"/>
        <v>#DIV/0!</v>
      </c>
      <c r="O34" s="8" t="e">
        <f t="shared" si="18"/>
        <v>#DIV/0!</v>
      </c>
      <c r="P34" s="8" t="e">
        <f t="shared" si="18"/>
        <v>#DIV/0!</v>
      </c>
      <c r="Q34" s="8"/>
    </row>
    <row r="35" spans="1:17">
      <c r="A35" s="3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s="7" customFormat="1">
      <c r="A36" s="43"/>
      <c r="D36" s="7" t="s">
        <v>28</v>
      </c>
      <c r="E36" s="7">
        <f>E25</f>
        <v>0</v>
      </c>
      <c r="F36" s="7">
        <f t="shared" ref="F36:P36" si="19">F25</f>
        <v>0</v>
      </c>
      <c r="G36" s="7">
        <f t="shared" si="19"/>
        <v>0</v>
      </c>
      <c r="H36" s="7">
        <f t="shared" si="19"/>
        <v>0</v>
      </c>
      <c r="I36" s="7">
        <f t="shared" si="19"/>
        <v>0</v>
      </c>
      <c r="J36" s="7">
        <f t="shared" si="19"/>
        <v>0</v>
      </c>
      <c r="K36" s="7">
        <f t="shared" si="19"/>
        <v>0</v>
      </c>
      <c r="L36" s="7">
        <f t="shared" si="19"/>
        <v>0</v>
      </c>
      <c r="M36" s="7">
        <f t="shared" si="19"/>
        <v>0</v>
      </c>
      <c r="N36" s="7">
        <f t="shared" si="19"/>
        <v>0</v>
      </c>
      <c r="O36" s="7">
        <f t="shared" si="19"/>
        <v>0</v>
      </c>
      <c r="P36" s="7">
        <f t="shared" si="19"/>
        <v>0</v>
      </c>
    </row>
    <row r="37" spans="1:17" s="7" customFormat="1">
      <c r="A37" s="43"/>
      <c r="D37" s="7" t="s">
        <v>32</v>
      </c>
      <c r="E37" s="7">
        <f t="shared" ref="E37:P37" si="20">E26+E15</f>
        <v>0</v>
      </c>
      <c r="F37" s="7">
        <f t="shared" si="20"/>
        <v>0</v>
      </c>
      <c r="G37" s="7">
        <f t="shared" si="20"/>
        <v>0</v>
      </c>
      <c r="H37" s="7">
        <f t="shared" si="20"/>
        <v>0</v>
      </c>
      <c r="I37" s="7">
        <f t="shared" si="20"/>
        <v>0</v>
      </c>
      <c r="J37" s="7">
        <f t="shared" si="20"/>
        <v>0</v>
      </c>
      <c r="K37" s="7">
        <f t="shared" si="20"/>
        <v>0</v>
      </c>
      <c r="L37" s="7">
        <f t="shared" si="20"/>
        <v>0</v>
      </c>
      <c r="M37" s="7">
        <f t="shared" si="20"/>
        <v>0</v>
      </c>
      <c r="N37" s="7">
        <f t="shared" si="20"/>
        <v>0</v>
      </c>
      <c r="O37" s="7">
        <f t="shared" si="20"/>
        <v>0</v>
      </c>
      <c r="P37" s="7">
        <f t="shared" si="20"/>
        <v>0</v>
      </c>
    </row>
    <row r="38" spans="1:17" s="7" customFormat="1">
      <c r="A38" s="43"/>
      <c r="D38" s="7" t="s">
        <v>33</v>
      </c>
      <c r="E38" s="7">
        <f t="shared" ref="E38:P38" si="21">E27+E16</f>
        <v>0</v>
      </c>
      <c r="F38" s="7">
        <f t="shared" si="21"/>
        <v>0</v>
      </c>
      <c r="G38" s="7">
        <f t="shared" si="21"/>
        <v>0</v>
      </c>
      <c r="H38" s="7">
        <f t="shared" si="21"/>
        <v>0</v>
      </c>
      <c r="I38" s="7">
        <f t="shared" si="21"/>
        <v>0</v>
      </c>
      <c r="J38" s="7">
        <f t="shared" si="21"/>
        <v>0</v>
      </c>
      <c r="K38" s="7">
        <f t="shared" si="21"/>
        <v>0</v>
      </c>
      <c r="L38" s="7">
        <f t="shared" si="21"/>
        <v>0</v>
      </c>
      <c r="M38" s="7">
        <f t="shared" si="21"/>
        <v>0</v>
      </c>
      <c r="N38" s="7">
        <f t="shared" si="21"/>
        <v>0</v>
      </c>
      <c r="O38" s="7">
        <f t="shared" si="21"/>
        <v>0</v>
      </c>
      <c r="P38" s="7">
        <f t="shared" si="21"/>
        <v>0</v>
      </c>
    </row>
    <row r="39" spans="1:17" s="7" customFormat="1">
      <c r="A39" s="43"/>
      <c r="D39" s="7" t="s">
        <v>34</v>
      </c>
      <c r="E39" s="7">
        <f t="shared" ref="E39:P39" si="22">E28+E17</f>
        <v>0</v>
      </c>
      <c r="F39" s="7">
        <f t="shared" si="22"/>
        <v>0</v>
      </c>
      <c r="G39" s="7">
        <f t="shared" si="22"/>
        <v>0</v>
      </c>
      <c r="H39" s="7">
        <f t="shared" si="22"/>
        <v>0</v>
      </c>
      <c r="I39" s="7">
        <f t="shared" si="22"/>
        <v>0</v>
      </c>
      <c r="J39" s="7">
        <f t="shared" si="22"/>
        <v>0</v>
      </c>
      <c r="K39" s="7">
        <f t="shared" si="22"/>
        <v>0</v>
      </c>
      <c r="L39" s="7">
        <f t="shared" si="22"/>
        <v>0</v>
      </c>
      <c r="M39" s="7">
        <f t="shared" si="22"/>
        <v>0</v>
      </c>
      <c r="N39" s="7">
        <f t="shared" si="22"/>
        <v>0</v>
      </c>
      <c r="O39" s="7">
        <f t="shared" si="22"/>
        <v>0</v>
      </c>
      <c r="P39" s="7">
        <f t="shared" si="22"/>
        <v>0</v>
      </c>
    </row>
    <row r="40" spans="1:17" s="7" customFormat="1">
      <c r="A40" s="43"/>
      <c r="D40" s="7" t="s">
        <v>123</v>
      </c>
      <c r="E40" s="8" t="e">
        <f>E37/E$25*1000</f>
        <v>#DIV/0!</v>
      </c>
      <c r="F40" s="8" t="e">
        <f t="shared" ref="F40:Q42" si="23">F37/F$25*1000</f>
        <v>#DIV/0!</v>
      </c>
      <c r="G40" s="8" t="e">
        <f t="shared" si="23"/>
        <v>#DIV/0!</v>
      </c>
      <c r="H40" s="8" t="e">
        <f t="shared" si="23"/>
        <v>#DIV/0!</v>
      </c>
      <c r="I40" s="8" t="e">
        <f t="shared" si="23"/>
        <v>#DIV/0!</v>
      </c>
      <c r="J40" s="8" t="e">
        <f t="shared" si="23"/>
        <v>#DIV/0!</v>
      </c>
      <c r="K40" s="8" t="e">
        <f t="shared" si="23"/>
        <v>#DIV/0!</v>
      </c>
      <c r="L40" s="8" t="e">
        <f t="shared" si="23"/>
        <v>#DIV/0!</v>
      </c>
      <c r="M40" s="8" t="e">
        <f t="shared" si="23"/>
        <v>#DIV/0!</v>
      </c>
      <c r="N40" s="8" t="e">
        <f t="shared" si="23"/>
        <v>#DIV/0!</v>
      </c>
      <c r="O40" s="8" t="e">
        <f t="shared" si="23"/>
        <v>#DIV/0!</v>
      </c>
      <c r="P40" s="8" t="e">
        <f t="shared" si="23"/>
        <v>#DIV/0!</v>
      </c>
      <c r="Q40" s="8" t="e">
        <f t="shared" si="23"/>
        <v>#DIV/0!</v>
      </c>
    </row>
    <row r="41" spans="1:17" s="7" customFormat="1">
      <c r="A41" s="43"/>
      <c r="D41" s="7" t="s">
        <v>124</v>
      </c>
      <c r="E41" s="8" t="e">
        <f>E38/E$25*1000</f>
        <v>#DIV/0!</v>
      </c>
      <c r="F41" s="8" t="e">
        <f t="shared" si="23"/>
        <v>#DIV/0!</v>
      </c>
      <c r="G41" s="8" t="e">
        <f t="shared" si="23"/>
        <v>#DIV/0!</v>
      </c>
      <c r="H41" s="8" t="e">
        <f t="shared" si="23"/>
        <v>#DIV/0!</v>
      </c>
      <c r="I41" s="8" t="e">
        <f t="shared" si="23"/>
        <v>#DIV/0!</v>
      </c>
      <c r="J41" s="8" t="e">
        <f t="shared" si="23"/>
        <v>#DIV/0!</v>
      </c>
      <c r="K41" s="8" t="e">
        <f t="shared" si="23"/>
        <v>#DIV/0!</v>
      </c>
      <c r="L41" s="8" t="e">
        <f t="shared" si="23"/>
        <v>#DIV/0!</v>
      </c>
      <c r="M41" s="8" t="e">
        <f t="shared" si="23"/>
        <v>#DIV/0!</v>
      </c>
      <c r="N41" s="8" t="e">
        <f t="shared" si="23"/>
        <v>#DIV/0!</v>
      </c>
      <c r="O41" s="8" t="e">
        <f t="shared" si="23"/>
        <v>#DIV/0!</v>
      </c>
      <c r="P41" s="8" t="e">
        <f t="shared" si="23"/>
        <v>#DIV/0!</v>
      </c>
      <c r="Q41" s="8" t="e">
        <f t="shared" si="23"/>
        <v>#DIV/0!</v>
      </c>
    </row>
    <row r="42" spans="1:17" s="8" customFormat="1">
      <c r="A42" s="42"/>
      <c r="D42" s="8" t="s">
        <v>48</v>
      </c>
      <c r="E42" s="8" t="e">
        <f>E39/E$25*1000</f>
        <v>#DIV/0!</v>
      </c>
      <c r="F42" s="8" t="e">
        <f t="shared" si="23"/>
        <v>#DIV/0!</v>
      </c>
      <c r="G42" s="8" t="e">
        <f t="shared" si="23"/>
        <v>#DIV/0!</v>
      </c>
      <c r="H42" s="8" t="e">
        <f t="shared" si="23"/>
        <v>#DIV/0!</v>
      </c>
      <c r="I42" s="8" t="e">
        <f t="shared" si="23"/>
        <v>#DIV/0!</v>
      </c>
      <c r="J42" s="8" t="e">
        <f t="shared" si="23"/>
        <v>#DIV/0!</v>
      </c>
      <c r="K42" s="8" t="e">
        <f t="shared" si="23"/>
        <v>#DIV/0!</v>
      </c>
      <c r="L42" s="8" t="e">
        <f t="shared" si="23"/>
        <v>#DIV/0!</v>
      </c>
      <c r="M42" s="8" t="e">
        <f t="shared" si="23"/>
        <v>#DIV/0!</v>
      </c>
      <c r="N42" s="8" t="e">
        <f t="shared" si="23"/>
        <v>#DIV/0!</v>
      </c>
      <c r="O42" s="8" t="e">
        <f t="shared" si="23"/>
        <v>#DIV/0!</v>
      </c>
      <c r="P42" s="8" t="e">
        <f t="shared" si="23"/>
        <v>#DIV/0!</v>
      </c>
      <c r="Q42" s="8" t="e">
        <f t="shared" si="23"/>
        <v>#DIV/0!</v>
      </c>
    </row>
    <row r="43" spans="1:17" s="8" customFormat="1">
      <c r="D43" t="s">
        <v>102</v>
      </c>
      <c r="E43" s="8" t="e">
        <f>E39/E37</f>
        <v>#DIV/0!</v>
      </c>
      <c r="F43" s="8" t="e">
        <f>F39/E$15</f>
        <v>#DIV/0!</v>
      </c>
      <c r="G43" s="8" t="e">
        <f t="shared" ref="G43:Q43" si="24">G39/F$15</f>
        <v>#DIV/0!</v>
      </c>
      <c r="H43" s="8" t="e">
        <f t="shared" si="24"/>
        <v>#DIV/0!</v>
      </c>
      <c r="I43" s="8" t="e">
        <f t="shared" si="24"/>
        <v>#DIV/0!</v>
      </c>
      <c r="J43" s="8" t="e">
        <f t="shared" si="24"/>
        <v>#DIV/0!</v>
      </c>
      <c r="K43" s="8" t="e">
        <f t="shared" si="24"/>
        <v>#DIV/0!</v>
      </c>
      <c r="L43" s="8" t="e">
        <f t="shared" si="24"/>
        <v>#DIV/0!</v>
      </c>
      <c r="M43" s="8" t="e">
        <f t="shared" si="24"/>
        <v>#DIV/0!</v>
      </c>
      <c r="N43" s="8" t="e">
        <f t="shared" si="24"/>
        <v>#DIV/0!</v>
      </c>
      <c r="O43" s="8" t="e">
        <f t="shared" si="24"/>
        <v>#DIV/0!</v>
      </c>
      <c r="P43" s="8" t="e">
        <f t="shared" si="24"/>
        <v>#DIV/0!</v>
      </c>
      <c r="Q43" s="8" t="e">
        <f t="shared" si="24"/>
        <v>#DIV/0!</v>
      </c>
    </row>
    <row r="44" spans="1:17" s="8" customFormat="1">
      <c r="D44" t="s">
        <v>111</v>
      </c>
      <c r="E44" s="8" t="e">
        <f>E39/E38</f>
        <v>#DIV/0!</v>
      </c>
      <c r="F44" s="8" t="e">
        <f t="shared" ref="F44:P44" si="25">F39/F38</f>
        <v>#DIV/0!</v>
      </c>
      <c r="G44" s="8" t="e">
        <f t="shared" si="25"/>
        <v>#DIV/0!</v>
      </c>
      <c r="H44" s="8" t="e">
        <f t="shared" si="25"/>
        <v>#DIV/0!</v>
      </c>
      <c r="I44" s="8" t="e">
        <f t="shared" si="25"/>
        <v>#DIV/0!</v>
      </c>
      <c r="J44" s="8" t="e">
        <f t="shared" si="25"/>
        <v>#DIV/0!</v>
      </c>
      <c r="K44" s="8" t="e">
        <f t="shared" si="25"/>
        <v>#DIV/0!</v>
      </c>
      <c r="L44" s="8" t="e">
        <f t="shared" si="25"/>
        <v>#DIV/0!</v>
      </c>
      <c r="M44" s="8" t="e">
        <f t="shared" si="25"/>
        <v>#DIV/0!</v>
      </c>
      <c r="N44" s="8" t="e">
        <f t="shared" si="25"/>
        <v>#DIV/0!</v>
      </c>
      <c r="O44" s="8" t="e">
        <f t="shared" si="25"/>
        <v>#DIV/0!</v>
      </c>
      <c r="P44" s="8" t="e">
        <f t="shared" si="25"/>
        <v>#DIV/0!</v>
      </c>
      <c r="Q44" s="8" t="e">
        <f t="shared" ref="Q44" si="26">Q39/Q38</f>
        <v>#DIV/0!</v>
      </c>
    </row>
    <row r="45" spans="1:17" s="9" customFormat="1">
      <c r="A45" s="41"/>
      <c r="D45" s="9" t="s">
        <v>49</v>
      </c>
      <c r="E45" s="8"/>
      <c r="F45" s="8" t="e">
        <f>E40-G40</f>
        <v>#DIV/0!</v>
      </c>
      <c r="G45" s="8" t="e">
        <f t="shared" ref="G45:P45" si="27">F40-H40</f>
        <v>#DIV/0!</v>
      </c>
      <c r="H45" s="8" t="e">
        <f t="shared" si="27"/>
        <v>#DIV/0!</v>
      </c>
      <c r="I45" s="8" t="e">
        <f t="shared" si="27"/>
        <v>#DIV/0!</v>
      </c>
      <c r="J45" s="8" t="e">
        <f t="shared" si="27"/>
        <v>#DIV/0!</v>
      </c>
      <c r="K45" s="8" t="e">
        <f t="shared" si="27"/>
        <v>#DIV/0!</v>
      </c>
      <c r="L45" s="8" t="e">
        <f t="shared" si="27"/>
        <v>#DIV/0!</v>
      </c>
      <c r="M45" s="8" t="e">
        <f t="shared" si="27"/>
        <v>#DIV/0!</v>
      </c>
      <c r="N45" s="8" t="e">
        <f t="shared" si="27"/>
        <v>#DIV/0!</v>
      </c>
      <c r="O45" s="8" t="e">
        <f t="shared" si="27"/>
        <v>#DIV/0!</v>
      </c>
      <c r="P45" s="8" t="e">
        <f t="shared" si="27"/>
        <v>#DIV/0!</v>
      </c>
    </row>
    <row r="46" spans="1:17">
      <c r="K46" s="8"/>
      <c r="L46" s="8"/>
      <c r="M46" s="8"/>
      <c r="N46" s="8"/>
      <c r="O46" s="8"/>
      <c r="P46" s="8"/>
      <c r="Q46" s="8"/>
    </row>
    <row r="50" spans="1:1">
      <c r="A50" t="s">
        <v>104</v>
      </c>
    </row>
    <row r="51" spans="1:1">
      <c r="A51" t="s">
        <v>117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0"/>
  <sheetViews>
    <sheetView topLeftCell="F1" workbookViewId="0">
      <pane ySplit="1" topLeftCell="A34" activePane="bottomLeft" state="frozen"/>
      <selection activeCell="F43" sqref="F43:Q43"/>
      <selection pane="bottomLeft" activeCell="F43" sqref="F43:Q43"/>
    </sheetView>
  </sheetViews>
  <sheetFormatPr defaultRowHeight="14.4"/>
  <cols>
    <col min="1" max="1" width="11.77734375" customWidth="1"/>
    <col min="2" max="3" width="8.44140625" customWidth="1"/>
    <col min="4" max="7" width="8.44140625" style="8" customWidth="1"/>
    <col min="8" max="8" width="2.6640625" style="7" customWidth="1"/>
    <col min="9" max="10" width="5.88671875" customWidth="1"/>
    <col min="11" max="11" width="6.6640625" customWidth="1"/>
    <col min="12" max="13" width="7.21875" customWidth="1"/>
    <col min="14" max="14" width="4.88671875" customWidth="1"/>
    <col min="15" max="15" width="2.5546875" style="2" customWidth="1"/>
    <col min="16" max="17" width="7.21875" customWidth="1"/>
    <col min="18" max="18" width="5.88671875" customWidth="1"/>
    <col min="19" max="19" width="5.77734375" customWidth="1"/>
    <col min="20" max="20" width="7" customWidth="1"/>
    <col min="21" max="25" width="9" customWidth="1"/>
  </cols>
  <sheetData>
    <row r="1" spans="1:25" s="6" customFormat="1" ht="43.2">
      <c r="A1" s="6" t="s">
        <v>53</v>
      </c>
      <c r="B1" s="6" t="s">
        <v>54</v>
      </c>
      <c r="C1" s="6" t="s">
        <v>55</v>
      </c>
      <c r="D1" s="51" t="s">
        <v>3</v>
      </c>
      <c r="E1" s="51" t="s">
        <v>103</v>
      </c>
      <c r="F1" s="51" t="s">
        <v>112</v>
      </c>
      <c r="G1" s="21" t="s">
        <v>36</v>
      </c>
      <c r="H1" s="28"/>
      <c r="I1" s="50" t="s">
        <v>60</v>
      </c>
      <c r="J1" s="50"/>
      <c r="K1" s="51" t="s">
        <v>3</v>
      </c>
      <c r="L1" s="51" t="s">
        <v>103</v>
      </c>
      <c r="M1" s="51" t="s">
        <v>112</v>
      </c>
      <c r="N1" s="51"/>
    </row>
    <row r="2" spans="1:25" ht="15" customHeight="1">
      <c r="A2" s="3" t="s">
        <v>94</v>
      </c>
      <c r="B2">
        <v>2008</v>
      </c>
      <c r="C2" t="s">
        <v>50</v>
      </c>
      <c r="D2" s="8">
        <v>3.8785925329035726</v>
      </c>
      <c r="E2" s="8">
        <v>0.1600177304964539</v>
      </c>
      <c r="F2" s="8">
        <v>0.19120762711864406</v>
      </c>
      <c r="G2" s="8">
        <v>-10.002686005909212</v>
      </c>
      <c r="I2" s="2" t="s">
        <v>52</v>
      </c>
      <c r="J2" t="s">
        <v>61</v>
      </c>
      <c r="K2" s="9">
        <f t="array" ref="K2">CORREL(IF(NOT(ISBLANK(C2:C157)),D2:D157),IF(NOT(ISBLANK(C2:C157)),G2:G157))</f>
        <v>0.50761801876270618</v>
      </c>
      <c r="L2" s="9">
        <f t="array" ref="L2">CORREL(IF(NOT(ISBLANK(C2:C157)),E2:E157),IF(NOT(ISBLANK(C2:C157)),G2:G157))</f>
        <v>0.40044842279626652</v>
      </c>
      <c r="M2" s="9">
        <f t="array" ref="M2">CORREL(IF(NOT(ISBLANK(C2:C258)),F2:F258),IF(NOT(ISBLANK(C2:C258)),G2:G258))</f>
        <v>0.37468464912579991</v>
      </c>
      <c r="N2" s="9"/>
      <c r="O2" s="2" t="s">
        <v>73</v>
      </c>
      <c r="P2" s="6"/>
      <c r="Q2" s="6"/>
      <c r="R2" s="6"/>
      <c r="V2" s="6"/>
      <c r="W2" s="6"/>
      <c r="X2" s="6"/>
      <c r="Y2" s="6"/>
    </row>
    <row r="3" spans="1:25" s="2" customFormat="1" ht="40.200000000000003">
      <c r="A3" s="2" t="s">
        <v>73</v>
      </c>
      <c r="B3" s="2">
        <v>2003</v>
      </c>
      <c r="C3" s="2" t="s">
        <v>50</v>
      </c>
      <c r="D3" s="26">
        <v>7.5579866092778571</v>
      </c>
      <c r="E3" s="26">
        <v>0.15700909045750336</v>
      </c>
      <c r="F3" s="26">
        <v>0.25029695913842254</v>
      </c>
      <c r="G3" s="26">
        <v>-8.9313841349072085</v>
      </c>
      <c r="H3" s="29"/>
      <c r="J3" s="2" t="s">
        <v>50</v>
      </c>
      <c r="K3" s="45">
        <f t="array" ref="K3">CORREL(IF($C2:$C157=$J3,D2:D157),IF($C2:$C157=$J3,$G2:G$157))</f>
        <v>0.58996693250559828</v>
      </c>
      <c r="L3" s="45">
        <f t="array" ref="L3">CORREL(IF($C2:$C157=$J3,E2:E157),IF($C2:$C157=$J3,$G2:$G157))</f>
        <v>0.47163623502228014</v>
      </c>
      <c r="M3" s="45">
        <f t="array" ref="M3">CORREL(IF($C2:$C259=$J3,F2:F259),IF($C2:$C259=$J3,$G2:$G259))</f>
        <v>0.1977928253673735</v>
      </c>
      <c r="N3" s="45"/>
      <c r="O3" s="2" t="s">
        <v>60</v>
      </c>
      <c r="P3" s="30"/>
      <c r="Q3" s="51" t="s">
        <v>3</v>
      </c>
      <c r="R3" s="51" t="s">
        <v>103</v>
      </c>
      <c r="S3" s="51" t="s">
        <v>112</v>
      </c>
      <c r="T3" s="6"/>
      <c r="V3" s="45"/>
      <c r="W3" s="45"/>
      <c r="X3" s="45"/>
      <c r="Y3" s="45"/>
    </row>
    <row r="4" spans="1:25">
      <c r="A4" t="s">
        <v>75</v>
      </c>
      <c r="B4">
        <v>2003</v>
      </c>
      <c r="C4" t="s">
        <v>50</v>
      </c>
      <c r="D4" s="8">
        <v>0.5040986757941337</v>
      </c>
      <c r="E4" s="8">
        <v>2.5615343399233381E-2</v>
      </c>
      <c r="F4" s="8">
        <v>0.14422798440497556</v>
      </c>
      <c r="G4" s="8">
        <v>-5.7480482809830171</v>
      </c>
      <c r="I4" s="2"/>
      <c r="J4" t="s">
        <v>51</v>
      </c>
      <c r="K4" s="9">
        <f t="array" ref="K4">CORREL(IF($C2:$C157=$J4,D2:D157),IF($C2:$C157=$J4,$G2:$G157))</f>
        <v>4.7155672616212778E-2</v>
      </c>
      <c r="L4" s="9">
        <f t="array" ref="L4">CORREL(IF($C2:$C260=$J4,E2:E260),IF($C2:$C260=$J4,$G2:$G260))</f>
        <v>6.5153439220902665E-2</v>
      </c>
      <c r="M4" s="9">
        <f t="array" ref="M4">CORREL(IF($C2:$C260=$J4,F2:F260),IF($C2:$C260=$J4,$G2:$G260))</f>
        <v>0.55632933946478125</v>
      </c>
      <c r="N4" s="9"/>
      <c r="O4" s="2" t="s">
        <v>52</v>
      </c>
      <c r="P4" t="s">
        <v>61</v>
      </c>
      <c r="Q4" s="9">
        <v>0.54467140214791854</v>
      </c>
      <c r="R4" s="9">
        <v>0.36515059693970642</v>
      </c>
      <c r="S4" s="9">
        <v>0.26056282549716719</v>
      </c>
      <c r="U4" s="9"/>
      <c r="V4" s="9"/>
      <c r="W4" s="9"/>
      <c r="X4" s="9"/>
      <c r="Y4" s="9"/>
    </row>
    <row r="5" spans="1:25">
      <c r="A5" t="s">
        <v>57</v>
      </c>
      <c r="B5">
        <v>2004</v>
      </c>
      <c r="C5" t="s">
        <v>50</v>
      </c>
      <c r="D5" s="8">
        <v>8.4103248440888265</v>
      </c>
      <c r="E5" s="8">
        <v>0.36858860983374603</v>
      </c>
      <c r="F5" s="8">
        <v>0.61547548730064972</v>
      </c>
      <c r="G5" s="8">
        <v>-4.2164751556900164</v>
      </c>
      <c r="I5" s="2"/>
      <c r="J5" t="s">
        <v>30</v>
      </c>
      <c r="K5" s="9">
        <f t="array" ref="K5">CORREL(IF($C2:$C261=$J5,D2:D261),IF($C2:$C261=$J5,$G2:$G261))</f>
        <v>0.56342059235189401</v>
      </c>
      <c r="L5" s="9">
        <f t="array" ref="L5">CORREL(IF($C2:$C261=$J5,E2:E261),IF($C2:$C261=$J5,$G2:$G261))</f>
        <v>0.51584457970820352</v>
      </c>
      <c r="M5" s="9">
        <f t="array" ref="M5">CORREL(IF($C2:$C261=$J5,F2:F261),IF($C2:$C261=$J5,$G2:$G261))</f>
        <v>0.56416834434423468</v>
      </c>
      <c r="N5" s="9"/>
      <c r="P5" t="s">
        <v>50</v>
      </c>
      <c r="Q5" s="9">
        <v>0.4914157299903163</v>
      </c>
      <c r="R5" s="9">
        <v>0.23926787694392324</v>
      </c>
      <c r="S5" s="9">
        <v>-0.20854133510972797</v>
      </c>
      <c r="U5" s="9"/>
      <c r="V5" s="9"/>
      <c r="W5" s="9"/>
      <c r="X5" s="9"/>
      <c r="Y5" s="9"/>
    </row>
    <row r="6" spans="1:25" s="30" customFormat="1">
      <c r="A6" s="3" t="s">
        <v>75</v>
      </c>
      <c r="B6">
        <v>2008</v>
      </c>
      <c r="C6" t="s">
        <v>50</v>
      </c>
      <c r="D6" s="8">
        <v>19.013504089266469</v>
      </c>
      <c r="E6" s="8">
        <v>0.95631377551020413</v>
      </c>
      <c r="F6" s="8">
        <v>5.2430069930069934</v>
      </c>
      <c r="G6" s="8">
        <v>-4.076000222210606</v>
      </c>
      <c r="J6" s="47"/>
      <c r="K6" s="47"/>
      <c r="L6" s="47"/>
      <c r="O6" s="2"/>
      <c r="P6" t="s">
        <v>51</v>
      </c>
      <c r="Q6" s="9">
        <v>2.6482432207284343E-2</v>
      </c>
      <c r="R6" s="9">
        <v>0.16132884799590291</v>
      </c>
      <c r="S6" s="9">
        <v>0.7047980262146798</v>
      </c>
      <c r="T6"/>
      <c r="U6" s="9"/>
    </row>
    <row r="7" spans="1:25" ht="16.8" customHeight="1">
      <c r="A7" t="s">
        <v>94</v>
      </c>
      <c r="B7">
        <v>2009</v>
      </c>
      <c r="C7" t="s">
        <v>50</v>
      </c>
      <c r="D7" s="8">
        <v>8.8047273704002151</v>
      </c>
      <c r="E7" s="8">
        <v>0.32074363992172211</v>
      </c>
      <c r="F7" s="8">
        <v>0.35630434782608694</v>
      </c>
      <c r="G7" s="8">
        <v>-3.2984152565135645</v>
      </c>
      <c r="P7" t="s">
        <v>30</v>
      </c>
      <c r="Q7" s="9">
        <v>0.69078718757083535</v>
      </c>
      <c r="R7" s="9">
        <v>0.75213913759319762</v>
      </c>
      <c r="S7" s="9">
        <v>0.53673031661340309</v>
      </c>
      <c r="T7" s="47"/>
      <c r="U7" s="30"/>
    </row>
    <row r="8" spans="1:25">
      <c r="A8" t="s">
        <v>73</v>
      </c>
      <c r="B8">
        <v>2010</v>
      </c>
      <c r="C8" t="s">
        <v>50</v>
      </c>
      <c r="D8" s="8">
        <v>16.684145295071026</v>
      </c>
      <c r="E8" s="8">
        <v>0.948509485094851</v>
      </c>
      <c r="F8" s="8">
        <v>38.888888888888886</v>
      </c>
      <c r="G8" s="8">
        <v>-2.5192402431327032</v>
      </c>
      <c r="R8" s="8"/>
      <c r="S8" s="8"/>
      <c r="T8" s="8"/>
      <c r="U8" s="8"/>
    </row>
    <row r="9" spans="1:25" s="2" customFormat="1">
      <c r="A9" s="3" t="s">
        <v>73</v>
      </c>
      <c r="B9">
        <v>2007</v>
      </c>
      <c r="C9" t="s">
        <v>50</v>
      </c>
      <c r="D9" s="8">
        <v>40.152899824253076</v>
      </c>
      <c r="E9" s="8">
        <v>1.8960165975103733</v>
      </c>
      <c r="F9" s="8">
        <v>38.078333333333333</v>
      </c>
      <c r="G9" s="8">
        <v>-2.4489049021384908</v>
      </c>
      <c r="H9" s="29"/>
      <c r="O9" s="2" t="s">
        <v>125</v>
      </c>
      <c r="R9" s="26"/>
      <c r="S9" s="26"/>
      <c r="T9" s="26"/>
      <c r="U9" s="26"/>
    </row>
    <row r="10" spans="1:25">
      <c r="A10" t="s">
        <v>75</v>
      </c>
      <c r="B10">
        <v>2004</v>
      </c>
      <c r="C10" t="s">
        <v>50</v>
      </c>
      <c r="D10" s="8">
        <v>2.8266706443914082</v>
      </c>
      <c r="E10" s="8">
        <v>0.11547836684948203</v>
      </c>
      <c r="F10" s="8">
        <v>0.4511904761904762</v>
      </c>
      <c r="G10" s="8">
        <v>-2.2767123540334246</v>
      </c>
      <c r="P10" t="s">
        <v>61</v>
      </c>
      <c r="Q10" s="9">
        <v>0.60650746787570264</v>
      </c>
      <c r="R10" s="9">
        <v>0.44385500799780964</v>
      </c>
      <c r="S10" s="9">
        <v>0.37802042928526669</v>
      </c>
      <c r="T10" s="8"/>
      <c r="U10" s="8"/>
    </row>
    <row r="11" spans="1:25">
      <c r="A11" t="s">
        <v>57</v>
      </c>
      <c r="B11">
        <v>2005</v>
      </c>
      <c r="C11" t="s">
        <v>50</v>
      </c>
      <c r="D11" s="8">
        <v>5.6321967698792035</v>
      </c>
      <c r="E11" s="8">
        <v>0.21435814236463191</v>
      </c>
      <c r="F11" s="8">
        <v>0.36726893676164002</v>
      </c>
      <c r="G11" s="8">
        <v>-1.6762503068096066</v>
      </c>
      <c r="P11" t="s">
        <v>50</v>
      </c>
      <c r="Q11" s="9">
        <v>0.63773442633413679</v>
      </c>
      <c r="R11" s="9">
        <v>0.44069026867502892</v>
      </c>
      <c r="S11" s="9">
        <v>6.8609093229952275E-2</v>
      </c>
      <c r="T11" s="8"/>
      <c r="U11" s="8"/>
    </row>
    <row r="12" spans="1:25">
      <c r="A12" t="s">
        <v>57</v>
      </c>
      <c r="B12">
        <v>2003</v>
      </c>
      <c r="C12" t="s">
        <v>50</v>
      </c>
      <c r="D12" s="8">
        <v>10.107326329180795</v>
      </c>
      <c r="E12" s="8">
        <v>0.45821114369501464</v>
      </c>
      <c r="F12" s="8">
        <v>0.78947368421052633</v>
      </c>
      <c r="G12" s="8">
        <v>-1.3867886712522726</v>
      </c>
      <c r="P12" t="s">
        <v>51</v>
      </c>
      <c r="Q12" s="9">
        <v>5.0227514819667647E-2</v>
      </c>
      <c r="R12" s="9">
        <v>0.14304784114753968</v>
      </c>
      <c r="S12" s="9">
        <v>0.65296491786036537</v>
      </c>
      <c r="T12" s="8"/>
      <c r="U12" s="8"/>
    </row>
    <row r="13" spans="1:25">
      <c r="A13" t="s">
        <v>75</v>
      </c>
      <c r="B13">
        <v>2010</v>
      </c>
      <c r="C13" t="s">
        <v>50</v>
      </c>
      <c r="D13" s="8">
        <v>13.491152770821579</v>
      </c>
      <c r="E13" s="8">
        <v>0.66334164588528677</v>
      </c>
      <c r="F13" s="8">
        <v>5.387341772151899</v>
      </c>
      <c r="G13" s="8">
        <v>-1.2773225355565963</v>
      </c>
      <c r="H13"/>
      <c r="J13" s="8"/>
      <c r="K13" s="8"/>
      <c r="L13" s="8"/>
      <c r="M13" s="8"/>
      <c r="P13" t="s">
        <v>30</v>
      </c>
      <c r="Q13" s="9">
        <v>0.79220255195613487</v>
      </c>
      <c r="R13" s="9">
        <v>0.79081532564655421</v>
      </c>
      <c r="S13" s="9">
        <v>0.67894046026677379</v>
      </c>
      <c r="T13" s="8"/>
      <c r="U13" s="8"/>
    </row>
    <row r="14" spans="1:25">
      <c r="A14" s="3" t="s">
        <v>75</v>
      </c>
      <c r="B14">
        <v>2007</v>
      </c>
      <c r="C14" t="s">
        <v>50</v>
      </c>
      <c r="D14" s="8">
        <v>22.656367132753171</v>
      </c>
      <c r="E14" s="8">
        <v>1.3694247438928291</v>
      </c>
      <c r="F14" s="8">
        <v>7.1148413510747197</v>
      </c>
      <c r="G14" s="8">
        <v>-0.75246103907487694</v>
      </c>
      <c r="H14"/>
      <c r="J14" s="8"/>
      <c r="K14" s="8"/>
      <c r="L14" s="8"/>
      <c r="M14" s="8"/>
      <c r="R14" s="8"/>
      <c r="S14" s="8"/>
      <c r="T14" s="8"/>
      <c r="U14" s="8"/>
    </row>
    <row r="15" spans="1:25">
      <c r="A15" t="s">
        <v>75</v>
      </c>
      <c r="B15">
        <v>2009</v>
      </c>
      <c r="C15" t="s">
        <v>50</v>
      </c>
      <c r="D15" s="8">
        <v>15.854604139217923</v>
      </c>
      <c r="E15" s="8">
        <v>0.76887801895444818</v>
      </c>
      <c r="F15" s="8">
        <v>5.7882623705408518</v>
      </c>
      <c r="G15" s="8">
        <v>-0.45608942814185482</v>
      </c>
      <c r="H15"/>
      <c r="J15" s="8"/>
      <c r="K15" s="8"/>
      <c r="L15" s="8"/>
      <c r="M15" s="8"/>
      <c r="O15" s="2" t="s">
        <v>126</v>
      </c>
      <c r="R15" s="8"/>
      <c r="S15" s="8"/>
      <c r="T15" s="8"/>
      <c r="U15" s="8"/>
    </row>
    <row r="16" spans="1:25">
      <c r="A16" s="3" t="s">
        <v>73</v>
      </c>
      <c r="B16">
        <v>2008</v>
      </c>
      <c r="C16" t="s">
        <v>50</v>
      </c>
      <c r="D16" s="8">
        <v>40.800279573650187</v>
      </c>
      <c r="E16" s="8">
        <v>1.7043795620437956</v>
      </c>
      <c r="F16" s="8">
        <v>49.157894736842103</v>
      </c>
      <c r="G16" s="8">
        <v>-0.13774864186708058</v>
      </c>
      <c r="P16" t="s">
        <v>61</v>
      </c>
      <c r="Q16" s="9">
        <v>0.45057206722064536</v>
      </c>
      <c r="R16" s="9">
        <v>0.39671939360752184</v>
      </c>
      <c r="S16" s="9">
        <v>0.35196816501330319</v>
      </c>
      <c r="T16" s="8"/>
      <c r="U16" s="8"/>
      <c r="V16" s="9"/>
      <c r="W16" s="9"/>
      <c r="X16" s="9"/>
      <c r="Y16" s="9"/>
    </row>
    <row r="17" spans="1:25">
      <c r="A17" s="3" t="s">
        <v>57</v>
      </c>
      <c r="B17">
        <v>2007</v>
      </c>
      <c r="C17" t="s">
        <v>50</v>
      </c>
      <c r="D17" s="8">
        <v>9.615927921634297</v>
      </c>
      <c r="E17" s="8">
        <v>0.4</v>
      </c>
      <c r="F17" s="8">
        <v>0.70561628345269511</v>
      </c>
      <c r="G17" s="8">
        <v>1.7085223033444805</v>
      </c>
      <c r="P17" t="s">
        <v>50</v>
      </c>
      <c r="Q17" s="9">
        <v>0.58403007596136425</v>
      </c>
      <c r="R17" s="9">
        <v>0.43558194384735033</v>
      </c>
      <c r="S17" s="9">
        <v>0.11850368876672839</v>
      </c>
      <c r="U17" s="9"/>
      <c r="V17" s="9"/>
      <c r="W17" s="9"/>
      <c r="X17" s="9"/>
      <c r="Y17" s="9"/>
    </row>
    <row r="18" spans="1:25">
      <c r="A18" s="3" t="s">
        <v>57</v>
      </c>
      <c r="B18">
        <v>2006</v>
      </c>
      <c r="C18" t="s">
        <v>50</v>
      </c>
      <c r="D18" s="8">
        <v>9.3579249272510321</v>
      </c>
      <c r="E18" s="8">
        <v>0.38205128205128203</v>
      </c>
      <c r="F18" s="8">
        <v>0.62539349422875135</v>
      </c>
      <c r="G18" s="8">
        <v>2.2348843324084413</v>
      </c>
      <c r="P18" t="s">
        <v>51</v>
      </c>
      <c r="Q18" s="9">
        <v>8.0830230994382159E-4</v>
      </c>
      <c r="R18" s="9">
        <v>5.9973750217459959E-2</v>
      </c>
      <c r="S18" s="9">
        <v>0.64533502037603996</v>
      </c>
      <c r="U18" s="9"/>
      <c r="V18" s="9"/>
      <c r="W18" s="9"/>
      <c r="X18" s="9"/>
      <c r="Y18" s="9"/>
    </row>
    <row r="19" spans="1:25">
      <c r="A19" s="3" t="s">
        <v>57</v>
      </c>
      <c r="B19">
        <v>2008</v>
      </c>
      <c r="C19" t="s">
        <v>50</v>
      </c>
      <c r="D19" s="8">
        <v>10.672401899119427</v>
      </c>
      <c r="E19" s="8">
        <v>0.46838824577025823</v>
      </c>
      <c r="F19" s="8">
        <v>0.86870355078447559</v>
      </c>
      <c r="G19" s="8">
        <v>2.9241959493548073</v>
      </c>
      <c r="P19" t="s">
        <v>30</v>
      </c>
      <c r="Q19" s="9">
        <v>0.47879668428624278</v>
      </c>
      <c r="R19" s="9">
        <v>0.60415530949043494</v>
      </c>
      <c r="S19" s="9">
        <v>0.56548736708690206</v>
      </c>
      <c r="U19" s="9"/>
      <c r="V19" s="9"/>
      <c r="W19" s="9"/>
      <c r="X19" s="9"/>
      <c r="Y19" s="9"/>
    </row>
    <row r="20" spans="1:25" ht="16.8" customHeight="1">
      <c r="A20" t="s">
        <v>57</v>
      </c>
      <c r="B20">
        <v>2009</v>
      </c>
      <c r="C20" t="s">
        <v>50</v>
      </c>
      <c r="D20" s="8">
        <v>12.832033897454176</v>
      </c>
      <c r="E20" s="8">
        <v>0.60770328102710414</v>
      </c>
      <c r="F20" s="8">
        <v>0.97594501718213056</v>
      </c>
      <c r="G20" s="8">
        <v>3.2774370011918528</v>
      </c>
      <c r="H20"/>
    </row>
    <row r="21" spans="1:25">
      <c r="A21" t="s">
        <v>75</v>
      </c>
      <c r="B21">
        <v>2005</v>
      </c>
      <c r="C21" t="s">
        <v>50</v>
      </c>
      <c r="D21" s="8">
        <v>22.354960911451315</v>
      </c>
      <c r="E21" s="8">
        <v>1.0181583198707593</v>
      </c>
      <c r="F21" s="8">
        <v>5.5187390542907186</v>
      </c>
      <c r="G21" s="8">
        <v>5.348307699790972</v>
      </c>
      <c r="H21"/>
      <c r="O21" s="2" t="s">
        <v>127</v>
      </c>
    </row>
    <row r="22" spans="1:25">
      <c r="A22" s="3" t="s">
        <v>75</v>
      </c>
      <c r="B22">
        <v>2006</v>
      </c>
      <c r="C22" t="s">
        <v>50</v>
      </c>
      <c r="D22" s="8">
        <v>26.655007735252575</v>
      </c>
      <c r="E22" s="8">
        <v>1.3933895921237693</v>
      </c>
      <c r="F22" s="8">
        <v>6.106009244992296</v>
      </c>
      <c r="G22" s="8">
        <v>5.4118307179678027</v>
      </c>
      <c r="H22"/>
      <c r="P22" t="s">
        <v>61</v>
      </c>
      <c r="Q22" s="9">
        <v>0.56034367730308599</v>
      </c>
      <c r="R22" s="9">
        <v>0.43053929358196025</v>
      </c>
      <c r="S22" s="9">
        <v>0.39009579118850202</v>
      </c>
    </row>
    <row r="23" spans="1:25">
      <c r="A23" t="s">
        <v>57</v>
      </c>
      <c r="B23">
        <v>2010</v>
      </c>
      <c r="C23" t="s">
        <v>50</v>
      </c>
      <c r="D23" s="8">
        <v>0</v>
      </c>
      <c r="E23" s="8">
        <v>0</v>
      </c>
      <c r="F23" s="8">
        <v>0</v>
      </c>
      <c r="G23" s="8">
        <v>5.6249711509124118</v>
      </c>
      <c r="H23"/>
      <c r="P23" t="s">
        <v>50</v>
      </c>
      <c r="Q23" s="9">
        <v>0.6161820775823843</v>
      </c>
      <c r="R23" s="9">
        <v>0.4677279824599615</v>
      </c>
      <c r="S23" s="9">
        <v>0.15216477368256037</v>
      </c>
    </row>
    <row r="24" spans="1:25">
      <c r="A24" t="s">
        <v>73</v>
      </c>
      <c r="B24">
        <v>2009</v>
      </c>
      <c r="C24" t="s">
        <v>50</v>
      </c>
      <c r="D24" s="8">
        <v>25.436497385447133</v>
      </c>
      <c r="E24" s="8">
        <v>1.1933471933471933</v>
      </c>
      <c r="F24" s="8">
        <v>41</v>
      </c>
      <c r="G24" s="8">
        <v>6.3486377572990378</v>
      </c>
      <c r="H24"/>
      <c r="P24" t="s">
        <v>51</v>
      </c>
      <c r="Q24" s="9">
        <v>4.399796380497973E-2</v>
      </c>
      <c r="R24" s="9">
        <v>6.8297388292559422E-2</v>
      </c>
      <c r="S24" s="9">
        <v>0.62774814422343483</v>
      </c>
    </row>
    <row r="25" spans="1:25">
      <c r="A25" t="s">
        <v>73</v>
      </c>
      <c r="B25">
        <v>2009</v>
      </c>
      <c r="C25" t="s">
        <v>50</v>
      </c>
      <c r="D25" s="8">
        <v>25.436497385447133</v>
      </c>
      <c r="E25" s="8">
        <v>1.1933471933471933</v>
      </c>
      <c r="F25" s="8">
        <v>41</v>
      </c>
      <c r="G25" s="8">
        <v>6.3486377572990378</v>
      </c>
      <c r="H25"/>
      <c r="P25" t="s">
        <v>30</v>
      </c>
      <c r="Q25" s="9">
        <v>0.66993466318845951</v>
      </c>
      <c r="R25" s="9">
        <v>0.64388789973350891</v>
      </c>
      <c r="S25" s="9">
        <v>0.63027606069303554</v>
      </c>
    </row>
    <row r="26" spans="1:25">
      <c r="A26" t="s">
        <v>94</v>
      </c>
      <c r="B26">
        <v>2010</v>
      </c>
      <c r="C26" t="s">
        <v>50</v>
      </c>
      <c r="D26" s="8">
        <v>8.041901692183723</v>
      </c>
      <c r="E26" s="8">
        <v>0.29204057744830275</v>
      </c>
      <c r="F26" s="8">
        <v>0.38562596599690879</v>
      </c>
      <c r="G26" s="8">
        <v>7.9290894439967765</v>
      </c>
      <c r="H26"/>
    </row>
    <row r="27" spans="1:25">
      <c r="A27" s="3" t="s">
        <v>73</v>
      </c>
      <c r="B27">
        <v>2006</v>
      </c>
      <c r="C27" t="s">
        <v>50</v>
      </c>
      <c r="D27" s="8">
        <v>63.117992525360393</v>
      </c>
      <c r="E27" s="8">
        <v>2.9371428571428573</v>
      </c>
      <c r="F27" s="8">
        <v>118.22000000000001</v>
      </c>
      <c r="G27" s="8">
        <v>7.9410927452285982</v>
      </c>
      <c r="H27"/>
      <c r="O27" s="2" t="s">
        <v>131</v>
      </c>
    </row>
    <row r="28" spans="1:25" ht="40.200000000000003">
      <c r="A28" s="3" t="s">
        <v>73</v>
      </c>
      <c r="B28">
        <v>2006</v>
      </c>
      <c r="C28" t="s">
        <v>50</v>
      </c>
      <c r="D28" s="8">
        <v>63.117992525360393</v>
      </c>
      <c r="E28" s="8">
        <v>2.9371428571428573</v>
      </c>
      <c r="F28" s="8">
        <v>118.22000000000001</v>
      </c>
      <c r="G28" s="8">
        <v>7.9410927452285982</v>
      </c>
      <c r="H28"/>
      <c r="O28" s="30" t="s">
        <v>60</v>
      </c>
      <c r="P28" s="30"/>
      <c r="Q28" s="51" t="s">
        <v>3</v>
      </c>
      <c r="R28" s="51" t="s">
        <v>103</v>
      </c>
      <c r="S28" s="51" t="s">
        <v>112</v>
      </c>
      <c r="T28" s="6"/>
    </row>
    <row r="29" spans="1:25" s="2" customFormat="1">
      <c r="A29" t="s">
        <v>73</v>
      </c>
      <c r="B29">
        <v>2005</v>
      </c>
      <c r="C29" t="s">
        <v>50</v>
      </c>
      <c r="D29" s="8">
        <v>68.590678357175818</v>
      </c>
      <c r="E29" s="8">
        <v>2.3555625990491285</v>
      </c>
      <c r="F29" s="8">
        <v>7.2153398058252431</v>
      </c>
      <c r="G29" s="8">
        <v>18.293071157151456</v>
      </c>
      <c r="H29" s="29"/>
      <c r="O29" s="2" t="s">
        <v>52</v>
      </c>
      <c r="P29" t="s">
        <v>61</v>
      </c>
      <c r="Q29" s="9">
        <v>0.55998792180259249</v>
      </c>
      <c r="R29" s="9">
        <v>0.42545852339026236</v>
      </c>
      <c r="S29" s="9">
        <v>0.37829850492798189</v>
      </c>
      <c r="T29"/>
      <c r="U29"/>
    </row>
    <row r="30" spans="1:25">
      <c r="A30" t="s">
        <v>73</v>
      </c>
      <c r="B30">
        <v>2005</v>
      </c>
      <c r="C30" t="s">
        <v>50</v>
      </c>
      <c r="D30" s="8">
        <v>68.590678357175818</v>
      </c>
      <c r="E30" s="8">
        <v>2.3555625990491285</v>
      </c>
      <c r="F30" s="8">
        <v>7.2153398058252431</v>
      </c>
      <c r="G30" s="8">
        <v>18.293071157151456</v>
      </c>
      <c r="P30" t="s">
        <v>50</v>
      </c>
      <c r="Q30" s="9">
        <v>0.61732143460500666</v>
      </c>
      <c r="R30" s="9">
        <v>0.47626159814926311</v>
      </c>
      <c r="S30" s="9">
        <v>0.17126442521460555</v>
      </c>
      <c r="T30" s="2"/>
      <c r="U30" s="2"/>
      <c r="V30" s="9"/>
      <c r="W30" s="9"/>
      <c r="X30" s="9"/>
      <c r="Y30" s="9"/>
    </row>
    <row r="31" spans="1:25" ht="16.8" customHeight="1">
      <c r="A31" t="s">
        <v>73</v>
      </c>
      <c r="B31">
        <v>2004</v>
      </c>
      <c r="C31" t="s">
        <v>50</v>
      </c>
      <c r="D31" s="8">
        <v>26.688579079790987</v>
      </c>
      <c r="E31" s="8">
        <v>0.67085959171469856</v>
      </c>
      <c r="F31" s="8">
        <v>1.1792563177949398</v>
      </c>
      <c r="G31" s="8">
        <v>19.018657763059071</v>
      </c>
      <c r="H31"/>
      <c r="P31" t="s">
        <v>51</v>
      </c>
      <c r="Q31" s="9">
        <v>8.4621164828866627E-2</v>
      </c>
      <c r="R31" s="9">
        <v>9.2798965775742037E-2</v>
      </c>
      <c r="S31" s="9">
        <v>0.5899328725832711</v>
      </c>
      <c r="U31" s="9"/>
    </row>
    <row r="32" spans="1:25">
      <c r="A32" t="s">
        <v>73</v>
      </c>
      <c r="B32">
        <v>2004</v>
      </c>
      <c r="C32" t="s">
        <v>50</v>
      </c>
      <c r="D32" s="8">
        <v>26.688579079790987</v>
      </c>
      <c r="E32" s="8">
        <v>0.67085959171469856</v>
      </c>
      <c r="F32" s="8">
        <v>1.1792563177949398</v>
      </c>
      <c r="G32" s="8">
        <v>19.018657763059071</v>
      </c>
      <c r="H32"/>
      <c r="P32" t="s">
        <v>30</v>
      </c>
      <c r="Q32" s="9">
        <v>0.66351230523669846</v>
      </c>
      <c r="R32" s="9">
        <v>0.61479869315022551</v>
      </c>
      <c r="S32" s="9">
        <v>0.59139185810932626</v>
      </c>
    </row>
    <row r="33" spans="1:25">
      <c r="A33" t="s">
        <v>73</v>
      </c>
      <c r="B33">
        <v>2004</v>
      </c>
      <c r="C33" t="s">
        <v>51</v>
      </c>
      <c r="D33" s="8">
        <v>11.008740845735886</v>
      </c>
      <c r="E33" s="8">
        <v>0.33525179856115106</v>
      </c>
      <c r="F33" s="8">
        <v>2.9125000000000001</v>
      </c>
      <c r="G33" s="8">
        <v>-13.286191264692306</v>
      </c>
      <c r="H33"/>
    </row>
    <row r="34" spans="1:25">
      <c r="A34" t="s">
        <v>73</v>
      </c>
      <c r="B34">
        <v>2004</v>
      </c>
      <c r="C34" t="s">
        <v>51</v>
      </c>
      <c r="D34" s="8">
        <v>11.008740845735886</v>
      </c>
      <c r="E34" s="8">
        <v>0.33525179856115106</v>
      </c>
      <c r="F34" s="8">
        <v>2.9125000000000001</v>
      </c>
      <c r="G34" s="8">
        <v>-13.286191264692306</v>
      </c>
      <c r="H34"/>
      <c r="O34" s="2" t="s">
        <v>132</v>
      </c>
    </row>
    <row r="35" spans="1:25">
      <c r="A35" t="s">
        <v>73</v>
      </c>
      <c r="B35">
        <v>2005</v>
      </c>
      <c r="C35" t="s">
        <v>51</v>
      </c>
      <c r="D35" s="8">
        <v>16.08952468850946</v>
      </c>
      <c r="E35" s="8">
        <v>0.35253791708796761</v>
      </c>
      <c r="F35" s="8">
        <v>4.1018823529411765</v>
      </c>
      <c r="G35" s="8">
        <v>-5.336821044423921</v>
      </c>
      <c r="H35"/>
      <c r="P35" t="s">
        <v>61</v>
      </c>
      <c r="Q35" s="9">
        <v>0.53621379737500185</v>
      </c>
      <c r="R35" s="9">
        <v>0.41611454784506818</v>
      </c>
      <c r="S35" s="9">
        <v>0.38319091347928458</v>
      </c>
    </row>
    <row r="36" spans="1:25">
      <c r="A36" t="s">
        <v>73</v>
      </c>
      <c r="B36">
        <v>2005</v>
      </c>
      <c r="C36" t="s">
        <v>51</v>
      </c>
      <c r="D36" s="8">
        <v>16.08952468850946</v>
      </c>
      <c r="E36" s="8">
        <v>0.35253791708796761</v>
      </c>
      <c r="F36" s="8">
        <v>4.1018823529411765</v>
      </c>
      <c r="G36" s="8">
        <v>-5.336821044423921</v>
      </c>
      <c r="H36"/>
      <c r="P36" t="s">
        <v>50</v>
      </c>
      <c r="Q36" s="9">
        <v>0.61806183287168659</v>
      </c>
      <c r="R36" s="9">
        <v>0.48926811147296922</v>
      </c>
      <c r="S36" s="9">
        <v>0.19529938211173903</v>
      </c>
    </row>
    <row r="37" spans="1:25">
      <c r="A37" t="s">
        <v>75</v>
      </c>
      <c r="B37">
        <v>2005</v>
      </c>
      <c r="C37" t="s">
        <v>51</v>
      </c>
      <c r="D37" s="8">
        <v>5.7093401058441264</v>
      </c>
      <c r="E37" s="8">
        <v>0.27006711409395961</v>
      </c>
      <c r="F37" s="8">
        <v>4.258201058201057</v>
      </c>
      <c r="G37" s="8">
        <v>-3.1369476221382513</v>
      </c>
      <c r="H37"/>
      <c r="P37" t="s">
        <v>51</v>
      </c>
      <c r="Q37" s="9">
        <v>4.0393265999963346E-2</v>
      </c>
      <c r="R37" s="9">
        <v>4.6158162553229867E-2</v>
      </c>
      <c r="S37" s="9">
        <v>0.57730411601220699</v>
      </c>
    </row>
    <row r="38" spans="1:25">
      <c r="A38" t="s">
        <v>75</v>
      </c>
      <c r="B38">
        <v>2004</v>
      </c>
      <c r="C38" t="s">
        <v>51</v>
      </c>
      <c r="D38" s="8">
        <v>1.5736873508353222</v>
      </c>
      <c r="E38" s="8">
        <v>8.3300434267666798E-2</v>
      </c>
      <c r="F38" s="8">
        <v>1.0445544554455446</v>
      </c>
      <c r="G38" s="8">
        <v>-1.7392645591838054</v>
      </c>
      <c r="H38"/>
      <c r="P38" t="s">
        <v>30</v>
      </c>
      <c r="Q38" s="9">
        <v>0.61749413321755753</v>
      </c>
      <c r="R38" s="9">
        <v>0.56464560439282652</v>
      </c>
      <c r="S38" s="9">
        <v>0.58854455642304293</v>
      </c>
    </row>
    <row r="39" spans="1:25">
      <c r="A39" t="s">
        <v>57</v>
      </c>
      <c r="B39">
        <v>2009</v>
      </c>
      <c r="C39" t="s">
        <v>51</v>
      </c>
      <c r="D39" s="8">
        <v>2.0282244501453395</v>
      </c>
      <c r="E39" s="8">
        <v>0.14195361911454674</v>
      </c>
      <c r="F39" s="8">
        <v>0.66338259441707714</v>
      </c>
      <c r="G39" s="8">
        <v>-1.6382064192474139</v>
      </c>
      <c r="H39"/>
    </row>
    <row r="40" spans="1:25">
      <c r="A40" t="s">
        <v>57</v>
      </c>
      <c r="B40">
        <v>2004</v>
      </c>
      <c r="C40" t="s">
        <v>51</v>
      </c>
      <c r="D40" s="8">
        <v>1.6411702350909101</v>
      </c>
      <c r="E40" s="8">
        <v>0.10951526032315978</v>
      </c>
      <c r="F40" s="8">
        <v>0.39765319426336376</v>
      </c>
      <c r="G40" s="8">
        <v>-1.6352285432010625</v>
      </c>
      <c r="O40" s="2" t="s">
        <v>133</v>
      </c>
      <c r="V40" s="9"/>
      <c r="W40" s="9"/>
      <c r="X40" s="9"/>
      <c r="Y40" s="9"/>
    </row>
    <row r="41" spans="1:25">
      <c r="A41" t="s">
        <v>57</v>
      </c>
      <c r="B41">
        <v>2005</v>
      </c>
      <c r="C41" t="s">
        <v>51</v>
      </c>
      <c r="D41" s="8">
        <v>1.214892018479147</v>
      </c>
      <c r="E41" s="8">
        <v>7.8055460458747006E-2</v>
      </c>
      <c r="F41" s="8">
        <v>0.28113440197287298</v>
      </c>
      <c r="G41" s="8">
        <v>-1.0818104785592659</v>
      </c>
      <c r="P41" t="s">
        <v>61</v>
      </c>
      <c r="Q41" s="9">
        <v>0.50761801876270618</v>
      </c>
      <c r="R41" s="9">
        <v>0.40044842279626652</v>
      </c>
      <c r="S41" s="9">
        <v>0.37292177279211569</v>
      </c>
      <c r="U41" s="9"/>
    </row>
    <row r="42" spans="1:25" ht="16.8" customHeight="1">
      <c r="A42" s="3" t="s">
        <v>57</v>
      </c>
      <c r="B42">
        <v>2006</v>
      </c>
      <c r="C42" t="s">
        <v>51</v>
      </c>
      <c r="D42" s="8">
        <v>1.392174513785668</v>
      </c>
      <c r="E42" s="8">
        <v>8.6644951140065152E-2</v>
      </c>
      <c r="F42" s="8">
        <v>0.27536231884057971</v>
      </c>
      <c r="G42" s="8">
        <v>-0.70863692213528395</v>
      </c>
      <c r="P42" s="2" t="s">
        <v>50</v>
      </c>
      <c r="Q42" s="45">
        <v>0.58996693250559828</v>
      </c>
      <c r="R42" s="45">
        <v>0.47163623502228014</v>
      </c>
      <c r="S42" s="45">
        <v>0.19510513804559471</v>
      </c>
      <c r="W42" s="8"/>
    </row>
    <row r="43" spans="1:25">
      <c r="A43" t="s">
        <v>75</v>
      </c>
      <c r="B43">
        <v>2010</v>
      </c>
      <c r="C43" t="s">
        <v>51</v>
      </c>
      <c r="D43" s="8">
        <v>5.6868252046179304</v>
      </c>
      <c r="E43" s="8">
        <v>0.29989969909729186</v>
      </c>
      <c r="F43" s="8">
        <v>3.21505376344086</v>
      </c>
      <c r="G43" s="8">
        <v>-0.34970311691697376</v>
      </c>
      <c r="P43" t="s">
        <v>51</v>
      </c>
      <c r="Q43" s="9">
        <v>4.7155672616212778E-2</v>
      </c>
      <c r="R43" s="9">
        <v>6.1313832157146635E-2</v>
      </c>
      <c r="S43" s="9">
        <v>0.55595385428274846</v>
      </c>
      <c r="V43" s="6"/>
      <c r="W43" s="6"/>
      <c r="X43" s="6"/>
      <c r="Y43" s="6"/>
    </row>
    <row r="44" spans="1:25" ht="16.8" customHeight="1">
      <c r="A44" t="s">
        <v>57</v>
      </c>
      <c r="B44">
        <v>2010</v>
      </c>
      <c r="C44" t="s">
        <v>51</v>
      </c>
      <c r="D44" s="8">
        <v>0</v>
      </c>
      <c r="E44" s="8">
        <v>0</v>
      </c>
      <c r="F44" s="8">
        <v>0</v>
      </c>
      <c r="G44" s="8">
        <v>-0.31767622958040498</v>
      </c>
      <c r="H44"/>
      <c r="P44" t="s">
        <v>30</v>
      </c>
      <c r="Q44" s="9">
        <v>0.56267799352681358</v>
      </c>
      <c r="R44" s="9">
        <v>0.51476799332448686</v>
      </c>
      <c r="S44" s="9">
        <v>0.56238865710560948</v>
      </c>
    </row>
    <row r="45" spans="1:25">
      <c r="A45" t="s">
        <v>94</v>
      </c>
      <c r="B45">
        <v>2009</v>
      </c>
      <c r="C45" t="s">
        <v>51</v>
      </c>
      <c r="D45" s="8">
        <v>17.147461724415795</v>
      </c>
      <c r="E45" s="8">
        <v>0.79442508710801396</v>
      </c>
      <c r="F45" s="8">
        <v>0.46954986760812001</v>
      </c>
      <c r="G45" s="8">
        <v>-2.1488047273706457E-2</v>
      </c>
      <c r="H45"/>
    </row>
    <row r="46" spans="1:25">
      <c r="A46" t="s">
        <v>94</v>
      </c>
      <c r="B46">
        <v>2010</v>
      </c>
      <c r="C46" t="s">
        <v>51</v>
      </c>
      <c r="D46" s="8">
        <v>13.36556540424389</v>
      </c>
      <c r="E46" s="8">
        <v>0.61890547263681595</v>
      </c>
      <c r="F46" s="8">
        <v>0.3445983379501385</v>
      </c>
      <c r="G46" s="8">
        <v>-2.1488047273706457E-2</v>
      </c>
      <c r="H46"/>
      <c r="N46" s="2" t="s">
        <v>134</v>
      </c>
    </row>
    <row r="47" spans="1:25">
      <c r="A47" s="3" t="s">
        <v>94</v>
      </c>
      <c r="B47">
        <v>2008</v>
      </c>
      <c r="C47" t="s">
        <v>51</v>
      </c>
      <c r="D47" s="8">
        <v>19.102874026322858</v>
      </c>
      <c r="E47" s="8">
        <v>0.88545816733067728</v>
      </c>
      <c r="F47" s="8">
        <v>0.54058984493767104</v>
      </c>
      <c r="G47" s="8">
        <v>-2.1488047273702904E-2</v>
      </c>
      <c r="H47"/>
      <c r="P47" t="s">
        <v>61</v>
      </c>
      <c r="Q47" s="9">
        <v>0.50761801876270618</v>
      </c>
      <c r="R47" s="9">
        <v>0.40044842279626652</v>
      </c>
      <c r="S47" s="9">
        <v>0.37468464912579991</v>
      </c>
    </row>
    <row r="48" spans="1:25">
      <c r="A48" t="s">
        <v>73</v>
      </c>
      <c r="B48">
        <v>2003</v>
      </c>
      <c r="C48" t="s">
        <v>51</v>
      </c>
      <c r="D48" s="8">
        <v>3.2553407376936789</v>
      </c>
      <c r="E48" s="8">
        <v>0.10061962280144099</v>
      </c>
      <c r="F48" s="8">
        <v>0.61489769489769497</v>
      </c>
      <c r="G48" s="8">
        <v>7.665053685045109E-3</v>
      </c>
      <c r="H48"/>
      <c r="P48" s="2" t="s">
        <v>50</v>
      </c>
      <c r="Q48" s="45">
        <v>0.58996693250559828</v>
      </c>
      <c r="R48" s="45">
        <v>0.47163623502228014</v>
      </c>
      <c r="S48" s="45">
        <v>0.1977928253673735</v>
      </c>
    </row>
    <row r="49" spans="1:25">
      <c r="A49" s="3" t="s">
        <v>75</v>
      </c>
      <c r="B49">
        <v>2006</v>
      </c>
      <c r="C49" t="s">
        <v>51</v>
      </c>
      <c r="D49" s="8">
        <v>6.593125714670073</v>
      </c>
      <c r="E49" s="8">
        <v>0.29929770992366406</v>
      </c>
      <c r="F49" s="8">
        <v>3.7555555555555546</v>
      </c>
      <c r="G49" s="8">
        <v>0.67501456526247239</v>
      </c>
      <c r="H49"/>
      <c r="P49" t="s">
        <v>51</v>
      </c>
      <c r="Q49" s="9">
        <v>4.7155672616212778E-2</v>
      </c>
      <c r="R49" s="9">
        <v>6.5153439220902665E-2</v>
      </c>
      <c r="S49" s="9">
        <v>0.55632933946478125</v>
      </c>
    </row>
    <row r="50" spans="1:25">
      <c r="A50" s="3" t="s">
        <v>75</v>
      </c>
      <c r="B50">
        <v>2008</v>
      </c>
      <c r="C50" t="s">
        <v>51</v>
      </c>
      <c r="D50" s="8">
        <v>4.1019463640398151</v>
      </c>
      <c r="E50" s="8">
        <v>0.19641772920461445</v>
      </c>
      <c r="F50" s="8">
        <v>2.2387543252595155</v>
      </c>
      <c r="G50" s="8">
        <v>0.75592376253419147</v>
      </c>
      <c r="H50"/>
      <c r="P50" t="s">
        <v>30</v>
      </c>
      <c r="Q50" s="9">
        <v>0.56342059235189401</v>
      </c>
      <c r="R50" s="9">
        <v>0.51584457970820352</v>
      </c>
      <c r="S50" s="9">
        <v>0.56416834434423468</v>
      </c>
    </row>
    <row r="51" spans="1:25">
      <c r="A51" s="3" t="s">
        <v>75</v>
      </c>
      <c r="B51">
        <v>2007</v>
      </c>
      <c r="C51" t="s">
        <v>51</v>
      </c>
      <c r="D51" s="8">
        <v>5.6543137446628187</v>
      </c>
      <c r="E51" s="8">
        <v>0.27628603280777181</v>
      </c>
      <c r="F51" s="8">
        <v>3.5917184265010338</v>
      </c>
      <c r="G51" s="8">
        <v>1.144865313120107</v>
      </c>
      <c r="H51"/>
    </row>
    <row r="52" spans="1:25">
      <c r="A52" t="s">
        <v>75</v>
      </c>
      <c r="B52">
        <v>2003</v>
      </c>
      <c r="C52" t="s">
        <v>51</v>
      </c>
      <c r="D52" s="8">
        <v>0.3767189028784117</v>
      </c>
      <c r="E52" s="8">
        <v>1.9417314451192491E-2</v>
      </c>
      <c r="F52" s="8">
        <v>0.19884915084915086</v>
      </c>
      <c r="G52" s="8">
        <v>1.1612154166400011</v>
      </c>
      <c r="H52"/>
    </row>
    <row r="53" spans="1:25">
      <c r="A53" t="s">
        <v>57</v>
      </c>
      <c r="B53">
        <v>2003</v>
      </c>
      <c r="C53" t="s">
        <v>51</v>
      </c>
      <c r="D53" s="8">
        <v>1.4338926952331155</v>
      </c>
      <c r="E53" s="8">
        <v>0.10294117647058823</v>
      </c>
      <c r="F53" s="8">
        <v>0.35514018691588783</v>
      </c>
      <c r="G53" s="8">
        <v>1.2026980939019012</v>
      </c>
      <c r="H53"/>
      <c r="T53" s="8"/>
      <c r="U53" s="8"/>
      <c r="V53" s="8"/>
      <c r="W53" s="8"/>
    </row>
    <row r="54" spans="1:25">
      <c r="A54" t="s">
        <v>73</v>
      </c>
      <c r="B54">
        <v>2010</v>
      </c>
      <c r="C54" t="s">
        <v>51</v>
      </c>
      <c r="D54" s="8">
        <v>1.5254075698350653</v>
      </c>
      <c r="E54" s="8">
        <v>0.1038961038961039</v>
      </c>
      <c r="F54" s="8">
        <v>32</v>
      </c>
      <c r="G54" s="8">
        <v>1.6254858250482549</v>
      </c>
      <c r="H54"/>
      <c r="T54" s="8"/>
      <c r="U54" s="8"/>
      <c r="V54" s="8"/>
      <c r="W54" s="8"/>
    </row>
    <row r="55" spans="1:25">
      <c r="A55" t="s">
        <v>75</v>
      </c>
      <c r="B55">
        <v>2009</v>
      </c>
      <c r="C55" t="s">
        <v>51</v>
      </c>
      <c r="D55" s="8">
        <v>4.5451966538274844</v>
      </c>
      <c r="E55" s="8">
        <v>0.23060930753238446</v>
      </c>
      <c r="F55" s="8">
        <v>2.5981981981981983</v>
      </c>
      <c r="G55" s="8">
        <v>1.9213649101092294</v>
      </c>
      <c r="H55"/>
      <c r="T55" s="8"/>
      <c r="U55" s="8"/>
      <c r="V55" s="8"/>
      <c r="W55" s="8"/>
    </row>
    <row r="56" spans="1:25">
      <c r="A56" s="3" t="s">
        <v>57</v>
      </c>
      <c r="B56">
        <v>2007</v>
      </c>
      <c r="C56" t="s">
        <v>51</v>
      </c>
      <c r="D56" s="8">
        <v>1.1403504266040672</v>
      </c>
      <c r="E56" s="8">
        <v>7.0075757575757569E-2</v>
      </c>
      <c r="F56" s="8">
        <v>0.27924528301886792</v>
      </c>
      <c r="G56" s="8">
        <v>1.9357759005647353</v>
      </c>
      <c r="H56"/>
      <c r="L56" s="8"/>
      <c r="M56" s="8"/>
      <c r="N56" s="8"/>
      <c r="O56" s="26"/>
      <c r="T56" s="8"/>
      <c r="U56" s="8"/>
      <c r="V56" s="8"/>
      <c r="W56" s="8"/>
    </row>
    <row r="57" spans="1:25">
      <c r="A57" s="3" t="s">
        <v>57</v>
      </c>
      <c r="B57">
        <v>2008</v>
      </c>
      <c r="C57" t="s">
        <v>51</v>
      </c>
      <c r="D57" s="8">
        <v>1.6434687335145883</v>
      </c>
      <c r="E57" s="8">
        <v>0.11629576453697056</v>
      </c>
      <c r="F57" s="8">
        <v>0.45251396648044695</v>
      </c>
      <c r="G57" s="8">
        <v>1.9851712035430982</v>
      </c>
      <c r="H57"/>
      <c r="L57" s="8"/>
      <c r="M57" s="8"/>
      <c r="N57" s="8"/>
      <c r="O57" s="26"/>
      <c r="T57" s="8"/>
      <c r="U57" s="8"/>
      <c r="V57" s="8"/>
      <c r="W57" s="8"/>
    </row>
    <row r="58" spans="1:25">
      <c r="A58" s="3" t="s">
        <v>73</v>
      </c>
      <c r="B58">
        <v>2008</v>
      </c>
      <c r="C58" t="s">
        <v>51</v>
      </c>
      <c r="D58" s="8">
        <v>8.1687925912982706</v>
      </c>
      <c r="E58" s="8">
        <v>0.28992248062015502</v>
      </c>
      <c r="F58" s="8">
        <v>31.166666666666668</v>
      </c>
      <c r="G58" s="8">
        <v>7.9580623259061021</v>
      </c>
      <c r="H58"/>
      <c r="L58" s="8"/>
      <c r="M58" s="8"/>
      <c r="N58" s="8"/>
      <c r="O58" s="26"/>
      <c r="T58" s="8"/>
      <c r="U58" s="8"/>
      <c r="V58" s="8"/>
      <c r="W58" s="8"/>
    </row>
    <row r="59" spans="1:25">
      <c r="A59" s="3" t="s">
        <v>73</v>
      </c>
      <c r="B59">
        <v>2007</v>
      </c>
      <c r="C59" t="s">
        <v>51</v>
      </c>
      <c r="D59" s="8">
        <v>19.237697715289986</v>
      </c>
      <c r="E59" s="8">
        <v>0.58147410358565743</v>
      </c>
      <c r="F59" s="8">
        <v>87.570000000000007</v>
      </c>
      <c r="G59" s="8">
        <v>9.9982703899244498</v>
      </c>
      <c r="U59" s="9"/>
      <c r="V59" s="9"/>
      <c r="W59" s="9"/>
      <c r="X59" s="9"/>
      <c r="Y59" s="9"/>
    </row>
    <row r="60" spans="1:25">
      <c r="A60" s="3" t="s">
        <v>73</v>
      </c>
      <c r="B60">
        <v>2006</v>
      </c>
      <c r="C60" t="s">
        <v>51</v>
      </c>
      <c r="D60" s="8">
        <v>18.763125111229758</v>
      </c>
      <c r="E60" s="8">
        <v>0.49151515151515146</v>
      </c>
      <c r="F60" s="8">
        <v>18.335652173913044</v>
      </c>
      <c r="G60" s="8">
        <v>12.554773917437068</v>
      </c>
      <c r="U60" s="9"/>
      <c r="V60" s="9"/>
      <c r="W60" s="9"/>
      <c r="X60" s="9"/>
      <c r="Y60" s="9"/>
    </row>
    <row r="61" spans="1:25">
      <c r="A61" t="s">
        <v>73</v>
      </c>
      <c r="B61">
        <v>2009</v>
      </c>
      <c r="C61" t="s">
        <v>51</v>
      </c>
      <c r="D61" s="8">
        <v>5.716564743419303</v>
      </c>
      <c r="E61" s="8">
        <v>0.2275132275132275</v>
      </c>
      <c r="F61" s="8">
        <v>129</v>
      </c>
      <c r="G61" s="8">
        <v>13.493734072890357</v>
      </c>
      <c r="U61" s="9"/>
      <c r="V61" s="9"/>
      <c r="W61" s="9"/>
      <c r="X61" s="9"/>
      <c r="Y61" s="9"/>
    </row>
    <row r="62" spans="1:25">
      <c r="A62" s="3" t="s">
        <v>94</v>
      </c>
      <c r="B62">
        <v>2008</v>
      </c>
      <c r="C62" t="s">
        <v>30</v>
      </c>
      <c r="D62" s="8">
        <v>22.98146655922643</v>
      </c>
      <c r="E62" s="8">
        <v>0.50164165103189495</v>
      </c>
      <c r="F62" s="8">
        <v>0.41317365269461076</v>
      </c>
      <c r="G62" s="8">
        <v>-10.024174053182918</v>
      </c>
      <c r="U62" s="9"/>
    </row>
    <row r="63" spans="1:25">
      <c r="A63" t="s">
        <v>73</v>
      </c>
      <c r="B63">
        <v>2003</v>
      </c>
      <c r="C63" t="s">
        <v>30</v>
      </c>
      <c r="D63" s="8">
        <v>10.813327346971537</v>
      </c>
      <c r="E63" s="8">
        <v>0.1343434091828376</v>
      </c>
      <c r="F63" s="8">
        <v>0.30468491419643556</v>
      </c>
      <c r="G63" s="8">
        <v>-8.9237190812221456</v>
      </c>
    </row>
    <row r="64" spans="1:25">
      <c r="A64" t="s">
        <v>57</v>
      </c>
      <c r="B64">
        <v>2004</v>
      </c>
      <c r="C64" t="s">
        <v>30</v>
      </c>
      <c r="D64" s="8">
        <v>10.051495079179738</v>
      </c>
      <c r="E64" s="8">
        <v>0.26588854885773255</v>
      </c>
      <c r="F64" s="8">
        <v>0.56494783003175564</v>
      </c>
      <c r="G64" s="8">
        <v>-5.8517036988910718</v>
      </c>
      <c r="V64" s="6"/>
      <c r="W64" s="6"/>
      <c r="X64" s="6"/>
      <c r="Y64" s="6"/>
    </row>
    <row r="65" spans="1:26">
      <c r="A65" t="s">
        <v>75</v>
      </c>
      <c r="B65">
        <v>2003</v>
      </c>
      <c r="C65" t="s">
        <v>30</v>
      </c>
      <c r="D65" s="8">
        <v>0.88081757867254529</v>
      </c>
      <c r="E65" s="8">
        <v>2.2538403424830017E-2</v>
      </c>
      <c r="F65" s="8">
        <v>0.16342767705751923</v>
      </c>
      <c r="G65" s="8">
        <v>-4.5868328643430161</v>
      </c>
      <c r="U65" s="6"/>
      <c r="V65" s="9"/>
      <c r="W65" s="9"/>
      <c r="X65" s="9"/>
      <c r="Y65" s="9"/>
    </row>
    <row r="66" spans="1:26" ht="16.8" customHeight="1">
      <c r="A66" t="s">
        <v>75</v>
      </c>
      <c r="B66">
        <v>2004</v>
      </c>
      <c r="C66" t="s">
        <v>30</v>
      </c>
      <c r="D66" s="8">
        <v>4.4003579952267309</v>
      </c>
      <c r="E66" s="8">
        <v>0.10146173688736028</v>
      </c>
      <c r="F66" s="8">
        <v>0.56621880998080609</v>
      </c>
      <c r="G66" s="8">
        <v>-4.01597691321723</v>
      </c>
      <c r="U66" s="9"/>
      <c r="V66" s="9"/>
      <c r="W66" s="9"/>
      <c r="X66" s="9"/>
      <c r="Y66" s="9"/>
    </row>
    <row r="67" spans="1:26">
      <c r="A67" s="3" t="s">
        <v>75</v>
      </c>
      <c r="B67">
        <v>2008</v>
      </c>
      <c r="C67" t="s">
        <v>30</v>
      </c>
      <c r="D67" s="8">
        <v>23.115450453306284</v>
      </c>
      <c r="E67" s="8">
        <v>0.56702954898911351</v>
      </c>
      <c r="F67" s="8">
        <v>4.2346109175377471</v>
      </c>
      <c r="G67" s="8">
        <v>-3.3200764596764145</v>
      </c>
      <c r="U67" s="9"/>
      <c r="V67" s="9"/>
      <c r="W67" s="9"/>
      <c r="X67" s="9"/>
      <c r="Y67" s="9"/>
    </row>
    <row r="68" spans="1:26">
      <c r="A68" t="s">
        <v>94</v>
      </c>
      <c r="B68">
        <v>2009</v>
      </c>
      <c r="C68" t="s">
        <v>30</v>
      </c>
      <c r="D68" s="8">
        <v>25.95218909481601</v>
      </c>
      <c r="E68" s="8">
        <v>0.52925065731814203</v>
      </c>
      <c r="F68" s="8">
        <v>0.42384628882260045</v>
      </c>
      <c r="G68" s="8">
        <v>-3.3199033037872638</v>
      </c>
      <c r="H68"/>
      <c r="U68" s="9"/>
      <c r="V68" s="9"/>
      <c r="W68" s="9"/>
      <c r="X68" s="9"/>
      <c r="Y68" s="9"/>
    </row>
    <row r="69" spans="1:26">
      <c r="A69" t="s">
        <v>57</v>
      </c>
      <c r="B69">
        <v>2005</v>
      </c>
      <c r="C69" t="s">
        <v>30</v>
      </c>
      <c r="D69" s="8">
        <v>6.8470887883583504</v>
      </c>
      <c r="E69" s="8">
        <v>0.16365257259296995</v>
      </c>
      <c r="F69" s="8">
        <v>0.34833288153971265</v>
      </c>
      <c r="G69" s="8">
        <v>-2.7580607853688619</v>
      </c>
      <c r="H69"/>
      <c r="U69" s="9"/>
    </row>
    <row r="70" spans="1:26">
      <c r="A70" t="s">
        <v>75</v>
      </c>
      <c r="B70">
        <v>2010</v>
      </c>
      <c r="C70" t="s">
        <v>30</v>
      </c>
      <c r="D70" s="8">
        <v>19.177977975439511</v>
      </c>
      <c r="E70" s="8">
        <v>0.48798193256976929</v>
      </c>
      <c r="F70" s="8">
        <v>4.4881305637982196</v>
      </c>
      <c r="G70" s="8">
        <v>-1.62702565247357</v>
      </c>
      <c r="H70"/>
    </row>
    <row r="71" spans="1:26">
      <c r="A71" t="s">
        <v>73</v>
      </c>
      <c r="B71">
        <v>2010</v>
      </c>
      <c r="C71" t="s">
        <v>30</v>
      </c>
      <c r="D71" s="8">
        <v>18.20955286490609</v>
      </c>
      <c r="E71" s="8">
        <v>0.56425406203840478</v>
      </c>
      <c r="F71" s="8">
        <v>38.200000000000003</v>
      </c>
      <c r="G71" s="8">
        <v>-0.89375441808444833</v>
      </c>
      <c r="H71"/>
      <c r="V71" s="6"/>
      <c r="W71" s="6"/>
      <c r="X71" s="6"/>
      <c r="Y71" s="6"/>
      <c r="Z71" s="6"/>
    </row>
    <row r="72" spans="1:26">
      <c r="A72" t="s">
        <v>57</v>
      </c>
      <c r="B72">
        <v>2003</v>
      </c>
      <c r="C72" t="s">
        <v>30</v>
      </c>
      <c r="D72" s="8">
        <v>11.541219024413911</v>
      </c>
      <c r="E72" s="8">
        <v>0.32070101857399641</v>
      </c>
      <c r="F72" s="8">
        <v>0.68533930857874514</v>
      </c>
      <c r="G72" s="8">
        <v>-0.18409057735037493</v>
      </c>
      <c r="H72"/>
      <c r="U72" s="6"/>
      <c r="V72" s="9"/>
      <c r="W72" s="9"/>
      <c r="X72" s="9"/>
      <c r="Y72" s="9"/>
      <c r="Z72" s="9"/>
    </row>
    <row r="73" spans="1:26">
      <c r="A73" s="3" t="s">
        <v>75</v>
      </c>
      <c r="B73">
        <v>2007</v>
      </c>
      <c r="C73" t="s">
        <v>30</v>
      </c>
      <c r="D73" s="8">
        <v>28.31068087741599</v>
      </c>
      <c r="E73" s="8">
        <v>0.76494936151475124</v>
      </c>
      <c r="F73" s="8">
        <v>5.9493150684931511</v>
      </c>
      <c r="G73" s="8">
        <v>0.39240427404523359</v>
      </c>
      <c r="H73"/>
      <c r="U73" s="9"/>
      <c r="V73" s="9"/>
      <c r="W73" s="9"/>
      <c r="X73" s="9"/>
      <c r="Y73" s="9"/>
      <c r="Z73" s="9"/>
    </row>
    <row r="74" spans="1:26">
      <c r="A74" t="s">
        <v>75</v>
      </c>
      <c r="B74">
        <v>2009</v>
      </c>
      <c r="C74" t="s">
        <v>30</v>
      </c>
      <c r="D74" s="8">
        <v>20.399800793045408</v>
      </c>
      <c r="E74" s="8">
        <v>0.50582258694802662</v>
      </c>
      <c r="F74" s="8">
        <v>4.5449438202247192</v>
      </c>
      <c r="G74" s="8">
        <v>1.4652754819673675</v>
      </c>
      <c r="H74"/>
      <c r="L74" s="8"/>
      <c r="M74" s="8"/>
      <c r="N74" s="8"/>
      <c r="O74" s="8"/>
      <c r="U74" s="9"/>
      <c r="V74" s="9"/>
      <c r="W74" s="9"/>
      <c r="X74" s="9"/>
      <c r="Y74" s="9"/>
      <c r="Z74" s="9"/>
    </row>
    <row r="75" spans="1:26">
      <c r="A75" s="3" t="s">
        <v>57</v>
      </c>
      <c r="B75">
        <v>2006</v>
      </c>
      <c r="C75" t="s">
        <v>30</v>
      </c>
      <c r="D75" s="8">
        <v>10.750099441036699</v>
      </c>
      <c r="E75" s="8">
        <v>0.26503225806451614</v>
      </c>
      <c r="F75" s="8">
        <v>0.53699346405228754</v>
      </c>
      <c r="G75" s="8">
        <v>1.5262474102731574</v>
      </c>
      <c r="H75"/>
      <c r="L75" s="8"/>
      <c r="M75" s="8"/>
      <c r="N75" s="8"/>
      <c r="O75" s="8"/>
      <c r="U75" s="9"/>
      <c r="V75" s="9"/>
      <c r="W75" s="9"/>
      <c r="X75" s="9"/>
      <c r="Y75" s="9"/>
      <c r="Z75" s="9"/>
    </row>
    <row r="76" spans="1:26">
      <c r="A76" t="s">
        <v>57</v>
      </c>
      <c r="B76">
        <v>2009</v>
      </c>
      <c r="C76" t="s">
        <v>30</v>
      </c>
      <c r="D76" s="8">
        <v>14.860258347599517</v>
      </c>
      <c r="E76" s="8">
        <v>0.41973908111174135</v>
      </c>
      <c r="F76" s="8">
        <v>0.91697645600991329</v>
      </c>
      <c r="G76" s="8">
        <v>1.6392305819444388</v>
      </c>
      <c r="H76"/>
      <c r="L76" s="8"/>
      <c r="M76" s="8"/>
      <c r="N76" s="8"/>
      <c r="O76" s="8"/>
      <c r="U76" s="9"/>
    </row>
    <row r="77" spans="1:26" ht="16.8" customHeight="1">
      <c r="A77" t="s">
        <v>75</v>
      </c>
      <c r="B77">
        <v>2005</v>
      </c>
      <c r="C77" t="s">
        <v>30</v>
      </c>
      <c r="D77" s="8">
        <v>28.064301017295442</v>
      </c>
      <c r="E77" s="8">
        <v>0.65119341563786004</v>
      </c>
      <c r="F77" s="8">
        <v>5.2052631578947368</v>
      </c>
      <c r="G77" s="8">
        <v>2.2113600776527207</v>
      </c>
      <c r="H77"/>
    </row>
    <row r="78" spans="1:26">
      <c r="A78" s="3" t="s">
        <v>57</v>
      </c>
      <c r="B78">
        <v>2007</v>
      </c>
      <c r="C78" t="s">
        <v>30</v>
      </c>
      <c r="D78" s="8">
        <v>10.756278348238364</v>
      </c>
      <c r="E78" s="8">
        <v>0.26681957186544342</v>
      </c>
      <c r="F78" s="8">
        <v>0.60730858468677495</v>
      </c>
      <c r="G78" s="8">
        <v>3.6442982039092087</v>
      </c>
      <c r="H78"/>
    </row>
    <row r="79" spans="1:26">
      <c r="A79" s="3" t="s">
        <v>57</v>
      </c>
      <c r="B79">
        <v>2008</v>
      </c>
      <c r="C79" t="s">
        <v>30</v>
      </c>
      <c r="D79" s="8">
        <v>12.315870632634015</v>
      </c>
      <c r="E79" s="8">
        <v>0.33360813410277551</v>
      </c>
      <c r="F79" s="8">
        <v>0.77374123645634163</v>
      </c>
      <c r="G79" s="8">
        <v>4.9093671528979073</v>
      </c>
      <c r="H79"/>
    </row>
    <row r="80" spans="1:26">
      <c r="A80" t="s">
        <v>57</v>
      </c>
      <c r="B80">
        <v>2010</v>
      </c>
      <c r="C80" t="s">
        <v>30</v>
      </c>
      <c r="D80" s="8">
        <v>0</v>
      </c>
      <c r="E80" s="8">
        <v>0</v>
      </c>
      <c r="F80" s="8">
        <v>0</v>
      </c>
      <c r="G80" s="8">
        <v>5.3072949213320015</v>
      </c>
      <c r="H80"/>
    </row>
    <row r="81" spans="1:27">
      <c r="A81" t="s">
        <v>73</v>
      </c>
      <c r="B81">
        <v>2004</v>
      </c>
      <c r="C81" t="s">
        <v>30</v>
      </c>
      <c r="D81" s="8">
        <v>37.69731992552687</v>
      </c>
      <c r="E81" s="8">
        <v>0.51910460391917779</v>
      </c>
      <c r="F81" s="8">
        <v>1.4273055030836783</v>
      </c>
      <c r="G81" s="8">
        <v>5.7324664983667617</v>
      </c>
      <c r="H81"/>
    </row>
    <row r="82" spans="1:27">
      <c r="A82" s="3" t="s">
        <v>75</v>
      </c>
      <c r="B82">
        <v>2006</v>
      </c>
      <c r="C82" t="s">
        <v>30</v>
      </c>
      <c r="D82" s="8">
        <v>33.248133449922648</v>
      </c>
      <c r="E82" s="8">
        <v>0.80781173394345485</v>
      </c>
      <c r="F82" s="8">
        <v>5.4318681318681321</v>
      </c>
      <c r="G82" s="8">
        <v>6.0868452832302751</v>
      </c>
      <c r="H82"/>
    </row>
    <row r="83" spans="1:27">
      <c r="A83" s="3" t="s">
        <v>73</v>
      </c>
      <c r="B83">
        <v>2007</v>
      </c>
      <c r="C83" t="s">
        <v>30</v>
      </c>
      <c r="D83" s="8">
        <v>59.390597539543059</v>
      </c>
      <c r="E83" s="8">
        <v>1.0945182186234819</v>
      </c>
      <c r="F83" s="8">
        <v>46.61137931034483</v>
      </c>
      <c r="G83" s="8">
        <v>7.5493654877859626</v>
      </c>
      <c r="H83"/>
    </row>
    <row r="84" spans="1:27">
      <c r="A84" s="3" t="s">
        <v>73</v>
      </c>
      <c r="B84">
        <v>2008</v>
      </c>
      <c r="C84" t="s">
        <v>30</v>
      </c>
      <c r="D84" s="8">
        <v>48.96907216494845</v>
      </c>
      <c r="E84" s="8">
        <v>0.93964794635373006</v>
      </c>
      <c r="F84" s="8">
        <v>44.84</v>
      </c>
      <c r="G84" s="8">
        <v>7.8203136840390215</v>
      </c>
      <c r="H84"/>
    </row>
    <row r="85" spans="1:27">
      <c r="A85" t="s">
        <v>94</v>
      </c>
      <c r="B85">
        <v>2010</v>
      </c>
      <c r="C85" t="s">
        <v>30</v>
      </c>
      <c r="D85" s="8">
        <v>21.407467096427613</v>
      </c>
      <c r="E85" s="8">
        <v>0.43570959982506013</v>
      </c>
      <c r="F85" s="8">
        <v>0.35894433435417045</v>
      </c>
      <c r="G85" s="8">
        <v>7.9076013967230807</v>
      </c>
      <c r="H85"/>
    </row>
    <row r="86" spans="1:27">
      <c r="A86" t="s">
        <v>73</v>
      </c>
      <c r="B86">
        <v>2005</v>
      </c>
      <c r="C86" t="s">
        <v>30</v>
      </c>
      <c r="D86" s="8">
        <v>84.680203045685289</v>
      </c>
      <c r="E86" s="8">
        <v>1.1327283950617284</v>
      </c>
      <c r="F86" s="8">
        <v>6.3059106529209625</v>
      </c>
      <c r="G86" s="8">
        <v>12.956250112727524</v>
      </c>
      <c r="S86" s="7"/>
      <c r="V86" s="9"/>
      <c r="W86" s="9"/>
      <c r="X86" s="9"/>
      <c r="Y86" s="9"/>
      <c r="Z86" s="9"/>
      <c r="AA86" s="9"/>
    </row>
    <row r="87" spans="1:27">
      <c r="A87" t="s">
        <v>73</v>
      </c>
      <c r="B87">
        <v>2009</v>
      </c>
      <c r="C87" t="s">
        <v>30</v>
      </c>
      <c r="D87" s="8">
        <v>31.153062128866438</v>
      </c>
      <c r="E87" s="8">
        <v>0.67080152671755722</v>
      </c>
      <c r="F87" s="8">
        <v>46.866666666666667</v>
      </c>
      <c r="G87" s="8">
        <v>19.842371830189393</v>
      </c>
      <c r="S87" s="7"/>
      <c r="V87" s="9"/>
      <c r="W87" s="9"/>
      <c r="X87" s="9"/>
      <c r="Y87" s="9"/>
      <c r="Z87" s="9"/>
      <c r="AA87" s="9"/>
    </row>
    <row r="88" spans="1:27">
      <c r="A88" s="3" t="s">
        <v>73</v>
      </c>
      <c r="B88">
        <v>2006</v>
      </c>
      <c r="C88" t="s">
        <v>30</v>
      </c>
      <c r="D88" s="8">
        <v>81.881117636590147</v>
      </c>
      <c r="E88" s="8">
        <v>1.372378821774795</v>
      </c>
      <c r="F88" s="8">
        <v>52.581714285714291</v>
      </c>
      <c r="G88" s="8">
        <v>20.495866662665662</v>
      </c>
      <c r="S88" s="7"/>
      <c r="V88" s="9"/>
      <c r="W88" s="9"/>
      <c r="X88" s="9"/>
      <c r="Y88" s="9"/>
      <c r="Z88" s="9"/>
      <c r="AA88" s="9"/>
    </row>
    <row r="89" spans="1:27" ht="16.8" customHeight="1">
      <c r="A89" s="3" t="s">
        <v>130</v>
      </c>
      <c r="B89">
        <v>2006</v>
      </c>
      <c r="C89" t="s">
        <v>50</v>
      </c>
      <c r="D89" s="8">
        <v>3.1912731214851959</v>
      </c>
      <c r="E89" s="8">
        <v>0.10567942785023139</v>
      </c>
      <c r="F89" s="8">
        <v>0.13033552404012452</v>
      </c>
      <c r="G89" s="8">
        <v>0.89563994850599471</v>
      </c>
      <c r="H89"/>
    </row>
    <row r="90" spans="1:27">
      <c r="A90" s="3" t="s">
        <v>130</v>
      </c>
      <c r="B90">
        <v>2006</v>
      </c>
      <c r="C90" t="s">
        <v>51</v>
      </c>
      <c r="D90" s="8">
        <v>2.1275154143234638</v>
      </c>
      <c r="E90" s="8">
        <v>6.1111786887239998E-2</v>
      </c>
      <c r="F90" s="8">
        <v>0.10421074465878449</v>
      </c>
      <c r="G90" s="8">
        <v>0.21173521241276205</v>
      </c>
      <c r="H90"/>
    </row>
    <row r="91" spans="1:27">
      <c r="A91" s="3" t="s">
        <v>130</v>
      </c>
      <c r="B91">
        <v>2006</v>
      </c>
      <c r="C91" t="s">
        <v>30</v>
      </c>
      <c r="D91" s="8">
        <v>5.3187885358086593</v>
      </c>
      <c r="E91" s="8">
        <v>8.181344450234497E-2</v>
      </c>
      <c r="F91" s="8">
        <v>0.1184570404602471</v>
      </c>
      <c r="G91" s="8">
        <v>1.1073751609187639</v>
      </c>
      <c r="H91"/>
    </row>
    <row r="92" spans="1:27">
      <c r="A92" s="3" t="s">
        <v>130</v>
      </c>
      <c r="B92">
        <v>2007</v>
      </c>
      <c r="C92" t="s">
        <v>50</v>
      </c>
      <c r="D92" s="8">
        <v>6.5756487566908319</v>
      </c>
      <c r="E92" s="8">
        <v>0.21148110316649643</v>
      </c>
      <c r="F92" s="8">
        <v>0.26305268507538537</v>
      </c>
      <c r="G92" s="8">
        <v>-0.68708076427942189</v>
      </c>
      <c r="H92"/>
    </row>
    <row r="93" spans="1:27">
      <c r="A93" s="3" t="s">
        <v>130</v>
      </c>
      <c r="B93">
        <v>2007</v>
      </c>
      <c r="C93" t="s">
        <v>51</v>
      </c>
      <c r="D93" s="8">
        <v>4.3837658377938888</v>
      </c>
      <c r="E93" s="8">
        <v>0.12454282964388835</v>
      </c>
      <c r="F93" s="8">
        <v>0.26194331983805669</v>
      </c>
      <c r="G93" s="8">
        <v>0.18209228267497224</v>
      </c>
      <c r="H93"/>
    </row>
    <row r="94" spans="1:27">
      <c r="A94" s="3" t="s">
        <v>130</v>
      </c>
      <c r="B94">
        <v>2007</v>
      </c>
      <c r="C94" t="s">
        <v>30</v>
      </c>
      <c r="D94" s="8">
        <v>10.959414594484722</v>
      </c>
      <c r="E94" s="8">
        <v>0.16531987607397233</v>
      </c>
      <c r="F94" s="8">
        <v>0.2626078132927448</v>
      </c>
      <c r="G94" s="8">
        <v>-0.50498848160445675</v>
      </c>
      <c r="H94"/>
    </row>
    <row r="95" spans="1:27">
      <c r="A95" s="3" t="s">
        <v>130</v>
      </c>
      <c r="B95">
        <v>2008</v>
      </c>
      <c r="C95" t="s">
        <v>50</v>
      </c>
      <c r="D95" s="8">
        <v>13.456196219256048</v>
      </c>
      <c r="E95" s="8">
        <v>0.43569053576937578</v>
      </c>
      <c r="F95" s="8">
        <v>0.60577637975407495</v>
      </c>
      <c r="G95" s="8">
        <v>0.4171183684531492</v>
      </c>
      <c r="H95"/>
    </row>
    <row r="96" spans="1:27">
      <c r="A96" s="3" t="s">
        <v>130</v>
      </c>
      <c r="B96">
        <v>2008</v>
      </c>
      <c r="C96" t="s">
        <v>51</v>
      </c>
      <c r="D96" s="8">
        <v>8.9707974795040304</v>
      </c>
      <c r="E96" s="8">
        <v>0.25903643922719494</v>
      </c>
      <c r="F96" s="8">
        <v>0.66784363177805806</v>
      </c>
      <c r="G96" s="8">
        <v>1.1349007385324157</v>
      </c>
      <c r="H96"/>
    </row>
    <row r="97" spans="1:22">
      <c r="A97" s="3" t="s">
        <v>130</v>
      </c>
      <c r="B97">
        <v>2008</v>
      </c>
      <c r="C97" t="s">
        <v>30</v>
      </c>
      <c r="D97" s="8">
        <v>22.426993698760079</v>
      </c>
      <c r="E97" s="8">
        <v>0.34231235355902079</v>
      </c>
      <c r="F97" s="8">
        <v>0.62916542916542917</v>
      </c>
      <c r="G97" s="8">
        <v>1.5520191069855684</v>
      </c>
      <c r="H97"/>
    </row>
    <row r="98" spans="1:22">
      <c r="A98" t="s">
        <v>130</v>
      </c>
      <c r="B98">
        <v>2009</v>
      </c>
      <c r="C98" t="s">
        <v>50</v>
      </c>
      <c r="D98" s="8">
        <v>19.523680466156243</v>
      </c>
      <c r="E98" s="8">
        <v>0.6364439536167863</v>
      </c>
      <c r="F98" s="8">
        <v>1.0048823016564952</v>
      </c>
      <c r="G98" s="8">
        <v>1.8092773900670771</v>
      </c>
      <c r="S98" s="8"/>
      <c r="T98" s="8"/>
      <c r="U98" s="8"/>
      <c r="V98" s="8"/>
    </row>
    <row r="99" spans="1:22">
      <c r="A99" t="s">
        <v>130</v>
      </c>
      <c r="B99">
        <v>2009</v>
      </c>
      <c r="C99" t="s">
        <v>51</v>
      </c>
      <c r="D99" s="8">
        <v>13.015786977437497</v>
      </c>
      <c r="E99" s="8">
        <v>0.38209845847836904</v>
      </c>
      <c r="F99" s="8">
        <v>1.2849498327759199</v>
      </c>
      <c r="G99" s="8">
        <v>3.6333762450030562</v>
      </c>
      <c r="S99" s="8"/>
      <c r="T99" s="8"/>
      <c r="U99" s="8"/>
      <c r="V99" s="8"/>
    </row>
    <row r="100" spans="1:22">
      <c r="A100" t="s">
        <v>130</v>
      </c>
      <c r="B100">
        <v>2009</v>
      </c>
      <c r="C100" t="s">
        <v>30</v>
      </c>
      <c r="D100" s="8">
        <v>32.539467443593743</v>
      </c>
      <c r="E100" s="8">
        <v>0.50261643118785981</v>
      </c>
      <c r="F100" s="8">
        <v>1.1008595988538683</v>
      </c>
      <c r="G100" s="8">
        <v>5.4426536350701298</v>
      </c>
      <c r="S100" s="8"/>
      <c r="T100" s="8"/>
      <c r="U100" s="8"/>
      <c r="V100" s="8"/>
    </row>
    <row r="101" spans="1:22">
      <c r="A101" t="s">
        <v>130</v>
      </c>
      <c r="B101">
        <v>2010</v>
      </c>
      <c r="C101" t="s">
        <v>50</v>
      </c>
      <c r="D101" s="8">
        <v>18.812250152449352</v>
      </c>
      <c r="E101" s="8">
        <v>0.64701427323041072</v>
      </c>
      <c r="F101" s="8">
        <v>0.9885180240320427</v>
      </c>
      <c r="G101" s="8">
        <v>3.2014364116810086</v>
      </c>
      <c r="H101"/>
      <c r="S101" s="8"/>
      <c r="T101" s="8"/>
      <c r="U101" s="8"/>
      <c r="V101" s="8"/>
    </row>
    <row r="102" spans="1:22">
      <c r="A102" t="s">
        <v>130</v>
      </c>
      <c r="B102">
        <v>2010</v>
      </c>
      <c r="C102" t="s">
        <v>51</v>
      </c>
      <c r="D102" s="8">
        <v>12.541500101632904</v>
      </c>
      <c r="E102" s="8">
        <v>0.40459016393442626</v>
      </c>
      <c r="F102" s="8">
        <v>1.4778443113772457</v>
      </c>
      <c r="G102" s="8">
        <v>5.2171556338505347</v>
      </c>
      <c r="H102"/>
      <c r="S102" s="8"/>
      <c r="T102" s="8"/>
      <c r="U102" s="8"/>
      <c r="V102" s="8"/>
    </row>
    <row r="103" spans="1:22">
      <c r="A103" t="s">
        <v>130</v>
      </c>
      <c r="B103">
        <v>2010</v>
      </c>
      <c r="C103" t="s">
        <v>30</v>
      </c>
      <c r="D103" s="8">
        <v>31.353750254082254</v>
      </c>
      <c r="E103" s="8">
        <v>0.52192302269843505</v>
      </c>
      <c r="F103" s="8">
        <v>1.1394275161588181</v>
      </c>
      <c r="G103" s="8">
        <v>8.4185920455315468</v>
      </c>
      <c r="H103"/>
      <c r="S103" s="8"/>
      <c r="T103" s="8"/>
      <c r="U103" s="8"/>
      <c r="V103" s="8"/>
    </row>
    <row r="104" spans="1:22">
      <c r="A104" t="s">
        <v>130</v>
      </c>
      <c r="B104">
        <v>2003</v>
      </c>
      <c r="C104" t="s">
        <v>50</v>
      </c>
      <c r="D104" s="8">
        <v>7.8155701605799841</v>
      </c>
      <c r="E104" s="8">
        <v>0.2197142857142857</v>
      </c>
      <c r="F104" s="8">
        <v>0.28358942839582052</v>
      </c>
      <c r="G104" s="8">
        <v>0.64367504573480616</v>
      </c>
      <c r="H104"/>
      <c r="S104" s="8"/>
      <c r="T104" s="8"/>
      <c r="U104" s="8"/>
      <c r="V104" s="8"/>
    </row>
    <row r="105" spans="1:22" ht="16.8" customHeight="1">
      <c r="A105" t="s">
        <v>130</v>
      </c>
      <c r="B105">
        <v>2003</v>
      </c>
      <c r="C105" t="s">
        <v>51</v>
      </c>
      <c r="D105" s="8">
        <v>5.2103801070533233</v>
      </c>
      <c r="E105" s="8">
        <v>0.14234150856085148</v>
      </c>
      <c r="F105" s="8">
        <v>0.24588329336530776</v>
      </c>
      <c r="G105" s="8">
        <v>1.117961921539397</v>
      </c>
      <c r="H105"/>
      <c r="S105" s="8"/>
      <c r="T105" s="8"/>
      <c r="U105" s="8"/>
    </row>
    <row r="106" spans="1:22">
      <c r="A106" t="s">
        <v>130</v>
      </c>
      <c r="B106">
        <v>2003</v>
      </c>
      <c r="C106" t="s">
        <v>30</v>
      </c>
      <c r="D106" s="8">
        <v>13.025950267633309</v>
      </c>
      <c r="E106" s="8">
        <v>0.18047406712039427</v>
      </c>
      <c r="F106" s="8">
        <v>0.26719944405837387</v>
      </c>
      <c r="G106" s="8">
        <v>1.7616369672741996</v>
      </c>
      <c r="H106"/>
    </row>
    <row r="107" spans="1:22">
      <c r="A107" t="s">
        <v>130</v>
      </c>
      <c r="B107">
        <v>2004</v>
      </c>
      <c r="C107" t="s">
        <v>50</v>
      </c>
      <c r="D107" s="8">
        <v>7.683447388034419</v>
      </c>
      <c r="E107" s="8">
        <v>0.27048300536672626</v>
      </c>
      <c r="F107" s="8">
        <v>0.32750902527075809</v>
      </c>
      <c r="G107" s="8">
        <v>3.5825597940239859</v>
      </c>
      <c r="H107"/>
      <c r="L107" s="8"/>
      <c r="M107" s="8"/>
      <c r="N107" s="8"/>
      <c r="O107" s="8"/>
    </row>
    <row r="108" spans="1:22">
      <c r="A108" t="s">
        <v>130</v>
      </c>
      <c r="B108">
        <v>2004</v>
      </c>
      <c r="C108" t="s">
        <v>51</v>
      </c>
      <c r="D108" s="8">
        <v>5.1222982586896135</v>
      </c>
      <c r="E108" s="8">
        <v>0.14970297029702972</v>
      </c>
      <c r="F108" s="8">
        <v>0.25411764705882356</v>
      </c>
      <c r="G108" s="8">
        <v>1.1941865980080024</v>
      </c>
      <c r="H108"/>
      <c r="L108" s="8"/>
      <c r="M108" s="8"/>
      <c r="N108" s="8"/>
      <c r="O108" s="8"/>
    </row>
    <row r="109" spans="1:22">
      <c r="A109" t="s">
        <v>130</v>
      </c>
      <c r="B109">
        <v>2004</v>
      </c>
      <c r="C109" t="s">
        <v>30</v>
      </c>
      <c r="D109" s="8">
        <v>12.805745646724032</v>
      </c>
      <c r="E109" s="8">
        <v>0.2044901271301055</v>
      </c>
      <c r="F109" s="8">
        <v>0.29359223300970871</v>
      </c>
      <c r="G109" s="8">
        <v>4.776746392031967</v>
      </c>
      <c r="H109"/>
      <c r="L109" s="8"/>
      <c r="M109" s="8"/>
      <c r="N109" s="8"/>
      <c r="O109" s="8"/>
    </row>
    <row r="110" spans="1:22">
      <c r="A110" t="s">
        <v>130</v>
      </c>
      <c r="B110">
        <v>2005</v>
      </c>
      <c r="C110" t="s">
        <v>50</v>
      </c>
      <c r="D110" s="8">
        <v>5.6101361880886236</v>
      </c>
      <c r="E110" s="8">
        <v>0.17537728355837967</v>
      </c>
      <c r="F110" s="8">
        <v>0.2199203187250996</v>
      </c>
      <c r="G110" s="8">
        <v>-1.791279897011993</v>
      </c>
    </row>
    <row r="111" spans="1:22">
      <c r="A111" t="s">
        <v>130</v>
      </c>
      <c r="B111">
        <v>2005</v>
      </c>
      <c r="C111" t="s">
        <v>51</v>
      </c>
      <c r="D111" s="8">
        <v>3.7400907920590831</v>
      </c>
      <c r="E111" s="8">
        <v>0.10562066491270032</v>
      </c>
      <c r="F111" s="8">
        <v>0.1809094633346989</v>
      </c>
      <c r="G111" s="8">
        <v>-0.5970932990039941</v>
      </c>
      <c r="K111" s="8"/>
      <c r="L111" s="8"/>
      <c r="M111" s="8"/>
      <c r="N111" s="8"/>
    </row>
    <row r="112" spans="1:22">
      <c r="A112" t="s">
        <v>130</v>
      </c>
      <c r="B112">
        <v>2005</v>
      </c>
      <c r="C112" t="s">
        <v>30</v>
      </c>
      <c r="D112" s="8">
        <v>9.3502269801477063</v>
      </c>
      <c r="E112" s="8">
        <v>0.13872832369942195</v>
      </c>
      <c r="F112" s="8">
        <v>0.20245736291949384</v>
      </c>
      <c r="G112" s="8">
        <v>-2.3883731960159764</v>
      </c>
      <c r="K112" s="8"/>
      <c r="L112" s="8"/>
      <c r="M112" s="8"/>
      <c r="N112" s="8"/>
    </row>
    <row r="113" spans="1:8" ht="16.8" customHeight="1">
      <c r="A113" s="3" t="s">
        <v>82</v>
      </c>
      <c r="B113">
        <v>2006</v>
      </c>
      <c r="C113" t="s">
        <v>50</v>
      </c>
      <c r="D113" s="8">
        <v>0</v>
      </c>
      <c r="E113" s="8">
        <v>0</v>
      </c>
      <c r="F113" s="8">
        <v>0</v>
      </c>
      <c r="G113" s="8">
        <v>3.3026950817208593</v>
      </c>
      <c r="H113"/>
    </row>
    <row r="114" spans="1:8">
      <c r="A114" s="3" t="s">
        <v>82</v>
      </c>
      <c r="B114">
        <v>2006</v>
      </c>
      <c r="C114" t="s">
        <v>51</v>
      </c>
      <c r="D114" s="8">
        <v>0</v>
      </c>
      <c r="E114" s="8">
        <v>0</v>
      </c>
      <c r="F114" s="8">
        <v>0</v>
      </c>
      <c r="G114" s="8">
        <v>1.0849443897487312</v>
      </c>
      <c r="H114"/>
    </row>
    <row r="115" spans="1:8">
      <c r="A115" s="3" t="s">
        <v>82</v>
      </c>
      <c r="B115">
        <v>2006</v>
      </c>
      <c r="C115" t="s">
        <v>30</v>
      </c>
      <c r="D115" s="8">
        <v>0</v>
      </c>
      <c r="E115" s="8">
        <v>0</v>
      </c>
      <c r="F115" s="8">
        <v>0</v>
      </c>
      <c r="G115" s="8">
        <v>4.3876394714695977</v>
      </c>
      <c r="H115"/>
    </row>
    <row r="116" spans="1:8">
      <c r="A116" s="3" t="s">
        <v>82</v>
      </c>
      <c r="B116">
        <v>2007</v>
      </c>
      <c r="C116" t="s">
        <v>50</v>
      </c>
      <c r="D116" s="8">
        <v>9.3136093440089667</v>
      </c>
      <c r="E116" s="8">
        <v>0.38651824366110082</v>
      </c>
      <c r="F116" s="8">
        <v>0.47706281963208919</v>
      </c>
      <c r="G116" s="8">
        <v>-3.8085127440444388</v>
      </c>
      <c r="H116"/>
    </row>
    <row r="117" spans="1:8">
      <c r="A117" s="3" t="s">
        <v>82</v>
      </c>
      <c r="B117">
        <v>2007</v>
      </c>
      <c r="C117" t="s">
        <v>51</v>
      </c>
      <c r="D117" s="8">
        <v>8.5971778560082761</v>
      </c>
      <c r="E117" s="8">
        <v>0.31026127101632284</v>
      </c>
      <c r="F117" s="8">
        <v>0.57418136092466165</v>
      </c>
      <c r="G117" s="8">
        <v>-1.2318057655431538</v>
      </c>
      <c r="H117"/>
    </row>
    <row r="118" spans="1:8">
      <c r="A118" s="3" t="s">
        <v>82</v>
      </c>
      <c r="B118">
        <v>2007</v>
      </c>
      <c r="C118" t="s">
        <v>30</v>
      </c>
      <c r="D118" s="8">
        <v>17.910787200017243</v>
      </c>
      <c r="E118" s="8">
        <v>0.34573039556535773</v>
      </c>
      <c r="F118" s="8">
        <v>0.51921726958176018</v>
      </c>
      <c r="G118" s="8">
        <v>-5.0403185095875926</v>
      </c>
      <c r="H118"/>
    </row>
    <row r="119" spans="1:8">
      <c r="A119" s="3" t="s">
        <v>82</v>
      </c>
      <c r="B119">
        <v>2008</v>
      </c>
      <c r="C119" t="s">
        <v>50</v>
      </c>
      <c r="D119" s="8">
        <v>9.9993170466457144</v>
      </c>
      <c r="E119" s="8">
        <v>0.36896420678230002</v>
      </c>
      <c r="F119" s="8">
        <v>0.43687390508477536</v>
      </c>
      <c r="G119" s="8">
        <v>-3.2156457906697575</v>
      </c>
      <c r="H119"/>
    </row>
    <row r="120" spans="1:8">
      <c r="A120" s="3" t="s">
        <v>82</v>
      </c>
      <c r="B120">
        <v>2008</v>
      </c>
      <c r="C120" t="s">
        <v>51</v>
      </c>
      <c r="D120" s="8">
        <v>9.3493614386137427</v>
      </c>
      <c r="E120" s="8">
        <v>0.33265497808390732</v>
      </c>
      <c r="F120" s="8">
        <v>0.60536998789260021</v>
      </c>
      <c r="G120" s="8">
        <v>-0.88777153291915312</v>
      </c>
      <c r="H120"/>
    </row>
    <row r="121" spans="1:8">
      <c r="A121" s="3" t="s">
        <v>82</v>
      </c>
      <c r="B121">
        <v>2008</v>
      </c>
      <c r="C121" t="s">
        <v>30</v>
      </c>
      <c r="D121" s="8">
        <v>19.348678485259455</v>
      </c>
      <c r="E121" s="8">
        <v>0.35047935069851344</v>
      </c>
      <c r="F121" s="8">
        <v>0.50476066257988772</v>
      </c>
      <c r="G121" s="8">
        <v>-4.1034173235889142</v>
      </c>
      <c r="H121"/>
    </row>
    <row r="122" spans="1:8">
      <c r="A122" t="s">
        <v>82</v>
      </c>
      <c r="B122">
        <v>2009</v>
      </c>
      <c r="C122" t="s">
        <v>50</v>
      </c>
      <c r="D122" s="8">
        <v>9.5425203480213305</v>
      </c>
      <c r="E122" s="8">
        <v>0.34939164748438012</v>
      </c>
      <c r="F122" s="8">
        <v>0.41194145584956865</v>
      </c>
      <c r="G122" s="8">
        <v>2.4183685749023951</v>
      </c>
    </row>
    <row r="123" spans="1:8">
      <c r="A123" t="s">
        <v>82</v>
      </c>
      <c r="B123">
        <v>2009</v>
      </c>
      <c r="C123" t="s">
        <v>51</v>
      </c>
      <c r="D123" s="8">
        <v>8.8503506971090484</v>
      </c>
      <c r="E123" s="8">
        <v>0.30948258483295588</v>
      </c>
      <c r="F123" s="8">
        <v>0.53885508430962992</v>
      </c>
      <c r="G123" s="8">
        <v>-0.60340893451783018</v>
      </c>
    </row>
    <row r="124" spans="1:8">
      <c r="A124" t="s">
        <v>82</v>
      </c>
      <c r="B124">
        <v>2009</v>
      </c>
      <c r="C124" t="s">
        <v>30</v>
      </c>
      <c r="D124" s="8">
        <v>18.392871045130377</v>
      </c>
      <c r="E124" s="8">
        <v>0.32897833142808147</v>
      </c>
      <c r="F124" s="8">
        <v>0.46459420041543459</v>
      </c>
      <c r="G124" s="8">
        <v>1.8149596403845649</v>
      </c>
    </row>
    <row r="125" spans="1:8">
      <c r="A125" t="s">
        <v>82</v>
      </c>
      <c r="B125">
        <v>2003</v>
      </c>
      <c r="C125" t="s">
        <v>50</v>
      </c>
      <c r="D125" s="8">
        <v>0</v>
      </c>
      <c r="E125" s="8">
        <v>0</v>
      </c>
      <c r="F125" s="8">
        <v>0</v>
      </c>
      <c r="G125" s="8">
        <v>-2.5258202548609674</v>
      </c>
    </row>
    <row r="126" spans="1:8">
      <c r="A126" t="s">
        <v>82</v>
      </c>
      <c r="B126">
        <v>2003</v>
      </c>
      <c r="C126" t="s">
        <v>51</v>
      </c>
      <c r="D126" s="8">
        <v>0</v>
      </c>
      <c r="E126" s="8">
        <v>0</v>
      </c>
      <c r="F126" s="8">
        <v>0</v>
      </c>
      <c r="G126" s="8">
        <v>2.6234444980068012</v>
      </c>
    </row>
    <row r="127" spans="1:8">
      <c r="A127" t="s">
        <v>82</v>
      </c>
      <c r="B127">
        <v>2003</v>
      </c>
      <c r="C127" t="s">
        <v>30</v>
      </c>
      <c r="D127" s="8">
        <v>0</v>
      </c>
      <c r="E127" s="8">
        <v>0</v>
      </c>
      <c r="F127" s="8">
        <v>0</v>
      </c>
      <c r="G127" s="8">
        <v>9.7624243145830292E-2</v>
      </c>
    </row>
    <row r="128" spans="1:8">
      <c r="A128" t="s">
        <v>82</v>
      </c>
      <c r="B128">
        <v>2004</v>
      </c>
      <c r="C128" t="s">
        <v>50</v>
      </c>
      <c r="D128" s="8">
        <v>0</v>
      </c>
      <c r="E128" s="8">
        <v>0</v>
      </c>
      <c r="F128" s="8">
        <v>0</v>
      </c>
      <c r="G128" s="8">
        <v>-3.1401114392888729</v>
      </c>
    </row>
    <row r="129" spans="1:23">
      <c r="A129" t="s">
        <v>82</v>
      </c>
      <c r="B129">
        <v>2004</v>
      </c>
      <c r="C129" t="s">
        <v>51</v>
      </c>
      <c r="D129" s="8">
        <v>0</v>
      </c>
      <c r="E129" s="8">
        <v>0</v>
      </c>
      <c r="F129" s="8">
        <v>0</v>
      </c>
      <c r="G129" s="8">
        <v>2.1801584121506643</v>
      </c>
    </row>
    <row r="130" spans="1:23">
      <c r="A130" t="s">
        <v>82</v>
      </c>
      <c r="B130">
        <v>2004</v>
      </c>
      <c r="C130" t="s">
        <v>30</v>
      </c>
      <c r="D130" s="8">
        <v>0</v>
      </c>
      <c r="E130" s="8">
        <v>0</v>
      </c>
      <c r="F130" s="8">
        <v>0</v>
      </c>
      <c r="G130" s="8">
        <v>-0.95995302713821218</v>
      </c>
    </row>
    <row r="131" spans="1:23">
      <c r="A131" t="s">
        <v>82</v>
      </c>
      <c r="B131">
        <v>2005</v>
      </c>
      <c r="C131" t="s">
        <v>50</v>
      </c>
      <c r="D131" s="8">
        <v>0</v>
      </c>
      <c r="E131" s="8">
        <v>0</v>
      </c>
      <c r="F131" s="8">
        <v>0</v>
      </c>
      <c r="G131" s="8">
        <v>1.0825866041731764</v>
      </c>
    </row>
    <row r="132" spans="1:23">
      <c r="A132" t="s">
        <v>82</v>
      </c>
      <c r="B132">
        <v>2005</v>
      </c>
      <c r="C132" t="s">
        <v>51</v>
      </c>
      <c r="D132" s="8">
        <v>0</v>
      </c>
      <c r="E132" s="8">
        <v>0</v>
      </c>
      <c r="F132" s="8">
        <v>0</v>
      </c>
      <c r="G132" s="8">
        <v>1.8181246857512896</v>
      </c>
    </row>
    <row r="133" spans="1:23">
      <c r="A133" t="s">
        <v>82</v>
      </c>
      <c r="B133">
        <v>2005</v>
      </c>
      <c r="C133" t="s">
        <v>30</v>
      </c>
      <c r="D133" s="8">
        <v>0</v>
      </c>
      <c r="E133" s="8">
        <v>0</v>
      </c>
      <c r="F133" s="8">
        <v>0</v>
      </c>
      <c r="G133" s="8">
        <v>2.900711289924466</v>
      </c>
    </row>
    <row r="134" spans="1:23" ht="16.8" customHeight="1">
      <c r="A134" s="3" t="s">
        <v>77</v>
      </c>
      <c r="B134">
        <v>2006</v>
      </c>
      <c r="C134" t="s">
        <v>50</v>
      </c>
      <c r="D134" s="8">
        <v>0</v>
      </c>
      <c r="E134" s="8">
        <v>0</v>
      </c>
      <c r="F134" s="8">
        <v>0</v>
      </c>
      <c r="G134" s="8">
        <v>1.5515463184812042</v>
      </c>
      <c r="H134"/>
      <c r="T134" s="8"/>
      <c r="U134" s="8"/>
      <c r="V134" s="8"/>
      <c r="W134" s="8"/>
    </row>
    <row r="135" spans="1:23">
      <c r="A135" s="3" t="s">
        <v>77</v>
      </c>
      <c r="B135">
        <v>2006</v>
      </c>
      <c r="C135" t="s">
        <v>51</v>
      </c>
      <c r="D135" s="8">
        <v>0</v>
      </c>
      <c r="E135" s="8">
        <v>0</v>
      </c>
      <c r="F135" s="8">
        <v>0</v>
      </c>
      <c r="G135" s="8">
        <v>5.9122995361040882</v>
      </c>
      <c r="H135"/>
      <c r="T135" s="8"/>
      <c r="U135" s="8"/>
      <c r="V135" s="8"/>
      <c r="W135" s="8"/>
    </row>
    <row r="136" spans="1:23">
      <c r="A136" s="3" t="s">
        <v>77</v>
      </c>
      <c r="B136">
        <v>2006</v>
      </c>
      <c r="C136" t="s">
        <v>30</v>
      </c>
      <c r="D136" s="8">
        <v>0</v>
      </c>
      <c r="E136" s="8">
        <v>0</v>
      </c>
      <c r="F136" s="8">
        <v>0</v>
      </c>
      <c r="G136" s="8">
        <v>7.4638458545852941</v>
      </c>
      <c r="H136"/>
      <c r="T136" s="8"/>
      <c r="U136" s="8"/>
      <c r="V136" s="8"/>
      <c r="W136" s="8"/>
    </row>
    <row r="137" spans="1:23">
      <c r="A137" s="3" t="s">
        <v>77</v>
      </c>
      <c r="B137">
        <v>2007</v>
      </c>
      <c r="C137" t="s">
        <v>50</v>
      </c>
      <c r="D137" s="8">
        <v>0</v>
      </c>
      <c r="E137" s="8">
        <v>0</v>
      </c>
      <c r="F137" s="8">
        <v>0</v>
      </c>
      <c r="G137" s="8">
        <v>1.4978864013440578</v>
      </c>
      <c r="H137"/>
      <c r="T137" s="8"/>
      <c r="U137" s="8"/>
      <c r="V137" s="8"/>
      <c r="W137" s="8"/>
    </row>
    <row r="138" spans="1:23">
      <c r="A138" s="3" t="s">
        <v>77</v>
      </c>
      <c r="B138">
        <v>2007</v>
      </c>
      <c r="C138" t="s">
        <v>51</v>
      </c>
      <c r="D138" s="8">
        <v>0</v>
      </c>
      <c r="E138" s="8">
        <v>0</v>
      </c>
      <c r="F138" s="8">
        <v>0</v>
      </c>
      <c r="G138" s="8">
        <v>0.26044538436050857</v>
      </c>
      <c r="H138"/>
      <c r="T138" s="8"/>
      <c r="U138" s="8"/>
      <c r="V138" s="8"/>
      <c r="W138" s="8"/>
    </row>
    <row r="139" spans="1:23">
      <c r="A139" s="3" t="s">
        <v>77</v>
      </c>
      <c r="B139">
        <v>2007</v>
      </c>
      <c r="C139" t="s">
        <v>30</v>
      </c>
      <c r="D139" s="8">
        <v>0</v>
      </c>
      <c r="E139" s="8">
        <v>0</v>
      </c>
      <c r="F139" s="8">
        <v>0</v>
      </c>
      <c r="G139" s="8">
        <v>1.7583317857045664</v>
      </c>
      <c r="H139"/>
      <c r="T139" s="8"/>
      <c r="U139" s="8"/>
      <c r="V139" s="8"/>
      <c r="W139" s="8"/>
    </row>
    <row r="140" spans="1:23">
      <c r="A140" s="3" t="s">
        <v>77</v>
      </c>
      <c r="B140">
        <v>2008</v>
      </c>
      <c r="C140" t="s">
        <v>50</v>
      </c>
      <c r="D140" s="8">
        <v>0</v>
      </c>
      <c r="E140" s="8">
        <v>0</v>
      </c>
      <c r="F140" s="8">
        <v>0</v>
      </c>
      <c r="G140" s="8">
        <v>0.56035730475182888</v>
      </c>
      <c r="H140"/>
      <c r="T140" s="8"/>
      <c r="U140" s="8"/>
      <c r="V140" s="8"/>
      <c r="W140" s="8"/>
    </row>
    <row r="141" spans="1:23">
      <c r="A141" s="3" t="s">
        <v>77</v>
      </c>
      <c r="B141">
        <v>2008</v>
      </c>
      <c r="C141" t="s">
        <v>51</v>
      </c>
      <c r="D141" s="8">
        <v>0</v>
      </c>
      <c r="E141" s="8">
        <v>0</v>
      </c>
      <c r="F141" s="8">
        <v>0</v>
      </c>
      <c r="G141" s="8">
        <v>-5.3426410679416243</v>
      </c>
      <c r="H141"/>
      <c r="T141" s="8"/>
      <c r="U141" s="8"/>
      <c r="V141" s="8"/>
      <c r="W141" s="8"/>
    </row>
    <row r="142" spans="1:23">
      <c r="A142" s="3" t="s">
        <v>77</v>
      </c>
      <c r="B142">
        <v>2008</v>
      </c>
      <c r="C142" t="s">
        <v>30</v>
      </c>
      <c r="D142" s="8">
        <v>0</v>
      </c>
      <c r="E142" s="8">
        <v>0</v>
      </c>
      <c r="F142" s="8">
        <v>0</v>
      </c>
      <c r="G142" s="8">
        <v>-4.782283763189799</v>
      </c>
      <c r="H142"/>
      <c r="T142" s="8"/>
      <c r="U142" s="8"/>
      <c r="V142" s="8"/>
      <c r="W142" s="8"/>
    </row>
    <row r="143" spans="1:23">
      <c r="A143" t="s">
        <v>77</v>
      </c>
      <c r="B143">
        <v>2009</v>
      </c>
      <c r="C143" t="s">
        <v>50</v>
      </c>
      <c r="D143" s="8">
        <v>0</v>
      </c>
      <c r="E143" s="8">
        <v>0</v>
      </c>
      <c r="F143" s="8">
        <v>0</v>
      </c>
      <c r="G143" s="8">
        <v>-0.16864863963905208</v>
      </c>
    </row>
    <row r="144" spans="1:23">
      <c r="A144" t="s">
        <v>77</v>
      </c>
      <c r="B144">
        <v>2009</v>
      </c>
      <c r="C144" t="s">
        <v>51</v>
      </c>
      <c r="D144" s="8">
        <v>0</v>
      </c>
      <c r="E144" s="8">
        <v>0</v>
      </c>
      <c r="F144" s="8">
        <v>0</v>
      </c>
      <c r="G144" s="8">
        <v>1.4022607437437422</v>
      </c>
    </row>
    <row r="145" spans="1:23">
      <c r="A145" t="s">
        <v>77</v>
      </c>
      <c r="B145">
        <v>2009</v>
      </c>
      <c r="C145" t="s">
        <v>30</v>
      </c>
      <c r="D145" s="8">
        <v>0</v>
      </c>
      <c r="E145" s="8">
        <v>0</v>
      </c>
      <c r="F145" s="8">
        <v>0</v>
      </c>
      <c r="G145" s="8">
        <v>1.2336121041046937</v>
      </c>
    </row>
    <row r="146" spans="1:23">
      <c r="A146" t="s">
        <v>77</v>
      </c>
      <c r="B146">
        <v>2010</v>
      </c>
      <c r="C146" t="s">
        <v>50</v>
      </c>
      <c r="D146" s="8">
        <v>9.267079219323433</v>
      </c>
      <c r="E146" s="8">
        <v>0.52364425162689809</v>
      </c>
      <c r="F146" s="8">
        <v>0.78512575888985259</v>
      </c>
      <c r="G146" s="8">
        <v>4.1594998394337885</v>
      </c>
    </row>
    <row r="147" spans="1:23">
      <c r="A147" t="s">
        <v>77</v>
      </c>
      <c r="B147">
        <v>2010</v>
      </c>
      <c r="C147" t="s">
        <v>51</v>
      </c>
      <c r="D147" s="8">
        <v>3.5471338851097158</v>
      </c>
      <c r="E147" s="8">
        <v>0.37632364919902256</v>
      </c>
      <c r="F147" s="8">
        <v>1.5912743972445464</v>
      </c>
      <c r="G147" s="8">
        <v>2.3283496095075069</v>
      </c>
    </row>
    <row r="148" spans="1:23">
      <c r="A148" t="s">
        <v>77</v>
      </c>
      <c r="B148">
        <v>2010</v>
      </c>
      <c r="C148" t="s">
        <v>30</v>
      </c>
      <c r="D148" s="8">
        <v>12.814213104433149</v>
      </c>
      <c r="E148" s="8">
        <v>0.4724476316286092</v>
      </c>
      <c r="F148" s="8">
        <v>0.91318621192777671</v>
      </c>
      <c r="G148" s="8">
        <v>6.4878494489413008</v>
      </c>
    </row>
    <row r="149" spans="1:23">
      <c r="A149" t="s">
        <v>77</v>
      </c>
      <c r="B149">
        <v>2003</v>
      </c>
      <c r="C149" t="s">
        <v>50</v>
      </c>
      <c r="D149" s="8">
        <v>0</v>
      </c>
      <c r="E149" s="8">
        <v>0</v>
      </c>
      <c r="F149" s="8">
        <v>0</v>
      </c>
      <c r="G149" s="8">
        <v>-0.23088386143814077</v>
      </c>
    </row>
    <row r="150" spans="1:23">
      <c r="A150" t="s">
        <v>77</v>
      </c>
      <c r="B150">
        <v>2003</v>
      </c>
      <c r="C150" t="s">
        <v>51</v>
      </c>
      <c r="D150" s="8">
        <v>0</v>
      </c>
      <c r="E150" s="8">
        <v>0</v>
      </c>
      <c r="F150" s="8">
        <v>0</v>
      </c>
      <c r="G150" s="8">
        <v>-0.22666549191778707</v>
      </c>
    </row>
    <row r="151" spans="1:23">
      <c r="A151" t="s">
        <v>77</v>
      </c>
      <c r="B151">
        <v>2003</v>
      </c>
      <c r="C151" t="s">
        <v>30</v>
      </c>
      <c r="D151" s="8">
        <v>0</v>
      </c>
      <c r="E151" s="8">
        <v>0</v>
      </c>
      <c r="F151" s="8">
        <v>0</v>
      </c>
      <c r="G151" s="8">
        <v>-0.45754935335592251</v>
      </c>
    </row>
    <row r="152" spans="1:23">
      <c r="A152" t="s">
        <v>77</v>
      </c>
      <c r="B152">
        <v>2004</v>
      </c>
      <c r="C152" t="s">
        <v>50</v>
      </c>
      <c r="D152" s="8">
        <v>0</v>
      </c>
      <c r="E152" s="8">
        <v>0</v>
      </c>
      <c r="F152" s="8">
        <v>0</v>
      </c>
      <c r="G152" s="8">
        <v>2.7752518003865205</v>
      </c>
    </row>
    <row r="153" spans="1:23">
      <c r="A153" t="s">
        <v>77</v>
      </c>
      <c r="B153">
        <v>2004</v>
      </c>
      <c r="C153" t="s">
        <v>51</v>
      </c>
      <c r="D153" s="8">
        <v>0</v>
      </c>
      <c r="E153" s="8">
        <v>0</v>
      </c>
      <c r="F153" s="8">
        <v>0</v>
      </c>
      <c r="G153" s="8">
        <v>-0.93157599584754536</v>
      </c>
      <c r="K153" s="8"/>
      <c r="L153" s="8"/>
      <c r="M153" s="8"/>
      <c r="N153" s="8"/>
    </row>
    <row r="154" spans="1:23">
      <c r="A154" t="s">
        <v>77</v>
      </c>
      <c r="B154">
        <v>2004</v>
      </c>
      <c r="C154" t="s">
        <v>30</v>
      </c>
      <c r="D154" s="8">
        <v>0</v>
      </c>
      <c r="E154" s="8">
        <v>0</v>
      </c>
      <c r="F154" s="8">
        <v>0</v>
      </c>
      <c r="G154" s="8">
        <v>1.8436758045389752</v>
      </c>
      <c r="K154" s="8"/>
      <c r="L154" s="8"/>
      <c r="M154" s="8"/>
      <c r="N154" s="8"/>
    </row>
    <row r="155" spans="1:23">
      <c r="A155" t="s">
        <v>77</v>
      </c>
      <c r="B155">
        <v>2005</v>
      </c>
      <c r="C155" t="s">
        <v>50</v>
      </c>
      <c r="D155" s="8">
        <v>0</v>
      </c>
      <c r="E155" s="8">
        <v>0</v>
      </c>
      <c r="F155" s="8">
        <v>0</v>
      </c>
      <c r="G155" s="8">
        <v>3.0881395920759012</v>
      </c>
      <c r="K155" s="8"/>
      <c r="L155" s="8"/>
      <c r="M155" s="8"/>
      <c r="N155" s="8"/>
    </row>
    <row r="156" spans="1:23">
      <c r="A156" t="s">
        <v>77</v>
      </c>
      <c r="B156">
        <v>2005</v>
      </c>
      <c r="C156" t="s">
        <v>51</v>
      </c>
      <c r="D156" s="8">
        <v>0</v>
      </c>
      <c r="E156" s="8">
        <v>0</v>
      </c>
      <c r="F156" s="8">
        <v>0</v>
      </c>
      <c r="G156" s="8">
        <v>-0.37901685561798359</v>
      </c>
      <c r="K156" s="8"/>
      <c r="L156" s="8"/>
      <c r="M156" s="8"/>
      <c r="N156" s="8"/>
    </row>
    <row r="157" spans="1:23">
      <c r="A157" t="s">
        <v>77</v>
      </c>
      <c r="B157">
        <v>2005</v>
      </c>
      <c r="C157" t="s">
        <v>30</v>
      </c>
      <c r="D157" s="8">
        <v>0</v>
      </c>
      <c r="E157" s="8">
        <v>0</v>
      </c>
      <c r="F157" s="8">
        <v>0</v>
      </c>
      <c r="G157" s="8">
        <v>2.709122736457914</v>
      </c>
      <c r="K157" s="8"/>
      <c r="L157" s="8"/>
      <c r="M157" s="8"/>
      <c r="N157" s="8"/>
    </row>
    <row r="158" spans="1:23" ht="16.8" customHeight="1">
      <c r="A158" t="s">
        <v>86</v>
      </c>
      <c r="B158">
        <v>2009</v>
      </c>
      <c r="C158" t="s">
        <v>50</v>
      </c>
      <c r="D158" s="8">
        <v>0</v>
      </c>
      <c r="E158" s="8">
        <v>0</v>
      </c>
      <c r="F158" s="8">
        <v>0</v>
      </c>
      <c r="G158" s="8">
        <v>0.43766412404651689</v>
      </c>
      <c r="H158"/>
      <c r="T158" s="8"/>
      <c r="U158" s="8"/>
      <c r="V158" s="8"/>
      <c r="W158" s="8"/>
    </row>
    <row r="159" spans="1:23">
      <c r="A159" t="s">
        <v>86</v>
      </c>
      <c r="B159">
        <v>2009</v>
      </c>
      <c r="C159" t="s">
        <v>51</v>
      </c>
      <c r="D159" s="8">
        <v>0</v>
      </c>
      <c r="E159" s="8">
        <v>0</v>
      </c>
      <c r="F159" s="8">
        <v>0</v>
      </c>
      <c r="G159" s="8">
        <v>-0.14660670165105039</v>
      </c>
      <c r="H159"/>
      <c r="T159" s="8"/>
      <c r="U159" s="8"/>
      <c r="V159" s="8"/>
      <c r="W159" s="8"/>
    </row>
    <row r="160" spans="1:23">
      <c r="A160" t="s">
        <v>86</v>
      </c>
      <c r="B160">
        <v>2009</v>
      </c>
      <c r="C160" t="s">
        <v>30</v>
      </c>
      <c r="D160" s="8">
        <v>0</v>
      </c>
      <c r="E160" s="8">
        <v>0</v>
      </c>
      <c r="F160" s="8">
        <v>0</v>
      </c>
      <c r="G160" s="8">
        <v>0.2910574223954665</v>
      </c>
      <c r="H160"/>
      <c r="T160" s="8"/>
      <c r="U160" s="8"/>
      <c r="V160" s="8"/>
      <c r="W160" s="8"/>
    </row>
    <row r="161" spans="1:23">
      <c r="A161" t="s">
        <v>86</v>
      </c>
      <c r="B161">
        <v>2010</v>
      </c>
      <c r="C161" t="s">
        <v>50</v>
      </c>
      <c r="D161" s="8">
        <v>2.4642861762816231</v>
      </c>
      <c r="E161" s="8">
        <v>0.29819984346464912</v>
      </c>
      <c r="F161" s="8">
        <v>1.3122847301951779</v>
      </c>
      <c r="G161" s="8">
        <v>0.17032249162401492</v>
      </c>
      <c r="H161"/>
      <c r="T161" s="8"/>
      <c r="U161" s="8"/>
      <c r="V161" s="8"/>
      <c r="W161" s="8"/>
    </row>
    <row r="162" spans="1:23">
      <c r="A162" t="s">
        <v>86</v>
      </c>
      <c r="B162">
        <v>2010</v>
      </c>
      <c r="C162" t="s">
        <v>51</v>
      </c>
      <c r="D162" s="8">
        <v>0</v>
      </c>
      <c r="E162" s="8">
        <v>0</v>
      </c>
      <c r="F162" s="8">
        <v>0</v>
      </c>
      <c r="G162" s="8">
        <v>1.9403828159697767E-2</v>
      </c>
      <c r="H162"/>
      <c r="T162" s="8"/>
      <c r="U162" s="8"/>
      <c r="V162" s="8"/>
      <c r="W162" s="8"/>
    </row>
    <row r="163" spans="1:23">
      <c r="A163" t="s">
        <v>86</v>
      </c>
      <c r="B163">
        <v>2010</v>
      </c>
      <c r="C163" t="s">
        <v>30</v>
      </c>
      <c r="D163" s="8">
        <v>2.4642861762816231</v>
      </c>
      <c r="E163" s="8">
        <v>0.18774638633377136</v>
      </c>
      <c r="F163" s="8">
        <v>0.9188102893890675</v>
      </c>
      <c r="G163" s="8">
        <v>0.18972631978371268</v>
      </c>
      <c r="H163"/>
      <c r="T163" s="8"/>
      <c r="U163" s="8"/>
      <c r="V163" s="8"/>
      <c r="W163" s="8"/>
    </row>
    <row r="164" spans="1:23">
      <c r="A164" s="3"/>
      <c r="H164"/>
      <c r="L164" s="8"/>
      <c r="M164" s="8"/>
      <c r="N164" s="8"/>
      <c r="O164" s="8"/>
      <c r="T164" s="8"/>
      <c r="U164" s="8"/>
      <c r="V164" s="8"/>
      <c r="W164" s="8"/>
    </row>
    <row r="165" spans="1:23">
      <c r="A165" s="3"/>
      <c r="H165"/>
      <c r="L165" s="8"/>
      <c r="M165" s="8"/>
      <c r="N165" s="8"/>
      <c r="O165" s="8"/>
      <c r="T165" s="8"/>
      <c r="U165" s="8"/>
      <c r="V165" s="8"/>
      <c r="W165" s="8"/>
    </row>
    <row r="166" spans="1:23">
      <c r="A166" s="3"/>
      <c r="H166"/>
      <c r="L166" s="8"/>
      <c r="M166" s="8"/>
      <c r="N166" s="8"/>
      <c r="O166" s="8"/>
      <c r="T166" s="8"/>
      <c r="U166" s="8"/>
      <c r="V166" s="8"/>
      <c r="W166" s="8"/>
    </row>
    <row r="167" spans="1:23">
      <c r="A167" s="8"/>
      <c r="K167" s="8"/>
      <c r="L167" s="8"/>
      <c r="M167" s="8"/>
      <c r="N167" s="8"/>
    </row>
    <row r="168" spans="1:23">
      <c r="K168" s="8"/>
      <c r="L168" s="8"/>
      <c r="M168" s="8"/>
      <c r="N168" s="8"/>
    </row>
    <row r="169" spans="1:23">
      <c r="K169" s="8"/>
      <c r="L169" s="8"/>
      <c r="M169" s="8"/>
      <c r="N169" s="8"/>
    </row>
    <row r="171" spans="1:23" ht="16.8" customHeight="1"/>
    <row r="172" spans="1:23">
      <c r="R172" s="8"/>
      <c r="S172" s="8"/>
      <c r="T172" s="8"/>
      <c r="U172" s="8"/>
    </row>
    <row r="173" spans="1:23">
      <c r="R173" s="8"/>
      <c r="S173" s="8"/>
      <c r="T173" s="8"/>
      <c r="U173" s="8"/>
    </row>
    <row r="174" spans="1:23">
      <c r="R174" s="8"/>
      <c r="S174" s="8"/>
      <c r="T174" s="8"/>
      <c r="U174" s="8"/>
    </row>
    <row r="175" spans="1:23">
      <c r="R175" s="8"/>
      <c r="S175" s="8"/>
      <c r="T175" s="8"/>
      <c r="U175" s="8"/>
    </row>
    <row r="176" spans="1:23">
      <c r="R176" s="8"/>
      <c r="S176" s="8"/>
      <c r="T176" s="8"/>
      <c r="U176" s="8"/>
    </row>
    <row r="177" spans="1:21">
      <c r="J177" s="8"/>
      <c r="K177" s="8"/>
      <c r="L177" s="8"/>
      <c r="M177" s="8"/>
      <c r="R177" s="8"/>
      <c r="S177" s="8"/>
      <c r="T177" s="8"/>
      <c r="U177" s="8"/>
    </row>
    <row r="178" spans="1:21">
      <c r="A178" s="3"/>
      <c r="J178" s="8"/>
      <c r="K178" s="8"/>
      <c r="L178" s="8"/>
      <c r="M178" s="8"/>
      <c r="R178" s="8"/>
      <c r="S178" s="8"/>
      <c r="T178" s="8"/>
      <c r="U178" s="8"/>
    </row>
    <row r="179" spans="1:21">
      <c r="J179" s="8"/>
      <c r="K179" s="8"/>
      <c r="L179" s="8"/>
      <c r="M179" s="8"/>
      <c r="R179" s="8"/>
      <c r="S179" s="8"/>
      <c r="T179" s="8"/>
      <c r="U179" s="8"/>
    </row>
    <row r="180" spans="1:21">
      <c r="A180" s="3"/>
      <c r="R180" s="8"/>
      <c r="S180" s="8"/>
      <c r="T180" s="8"/>
      <c r="U180" s="8"/>
    </row>
    <row r="184" spans="1:21">
      <c r="A184" s="3"/>
    </row>
    <row r="186" spans="1:21">
      <c r="A186" s="3"/>
    </row>
    <row r="190" spans="1:21">
      <c r="A190" s="3"/>
    </row>
    <row r="192" spans="1:21">
      <c r="A192" s="8"/>
    </row>
    <row r="193" spans="1:21">
      <c r="A193" s="8"/>
    </row>
    <row r="194" spans="1:21">
      <c r="A194" s="3"/>
    </row>
    <row r="195" spans="1:21">
      <c r="A195" s="3"/>
    </row>
    <row r="196" spans="1:21">
      <c r="A196" s="3"/>
    </row>
    <row r="198" spans="1:21">
      <c r="A198" s="3"/>
    </row>
    <row r="200" spans="1:21">
      <c r="B200" s="7"/>
    </row>
    <row r="201" spans="1:21" ht="16.8" customHeight="1">
      <c r="A201" s="3"/>
    </row>
    <row r="202" spans="1:21">
      <c r="R202" s="8"/>
      <c r="S202" s="8"/>
      <c r="T202" s="8"/>
      <c r="U202" s="8"/>
    </row>
    <row r="203" spans="1:21">
      <c r="A203" s="3"/>
      <c r="R203" s="8"/>
      <c r="S203" s="8"/>
      <c r="T203" s="8"/>
      <c r="U203" s="8"/>
    </row>
    <row r="204" spans="1:21">
      <c r="R204" s="8"/>
      <c r="S204" s="8"/>
      <c r="T204" s="8"/>
      <c r="U204" s="8"/>
    </row>
    <row r="205" spans="1:21">
      <c r="R205" s="8"/>
      <c r="S205" s="8"/>
      <c r="T205" s="8"/>
      <c r="U205" s="8"/>
    </row>
    <row r="206" spans="1:21">
      <c r="A206" s="3"/>
      <c r="R206" s="8"/>
      <c r="S206" s="8"/>
      <c r="T206" s="8"/>
      <c r="U206" s="8"/>
    </row>
    <row r="207" spans="1:21">
      <c r="A207" s="3"/>
      <c r="H207"/>
      <c r="J207" s="8"/>
      <c r="K207" s="8"/>
      <c r="L207" s="8"/>
      <c r="M207" s="8"/>
      <c r="R207" s="8"/>
      <c r="S207" s="8"/>
      <c r="T207" s="8"/>
      <c r="U207" s="8"/>
    </row>
    <row r="208" spans="1:21">
      <c r="A208" s="8"/>
      <c r="B208" s="7"/>
      <c r="H208"/>
      <c r="J208" s="8"/>
      <c r="K208" s="8"/>
      <c r="L208" s="8"/>
      <c r="M208" s="8"/>
      <c r="R208" s="8"/>
      <c r="S208" s="8"/>
      <c r="T208" s="8"/>
      <c r="U208" s="8"/>
    </row>
    <row r="209" spans="8:21">
      <c r="H209"/>
      <c r="J209" s="8"/>
      <c r="K209" s="8"/>
      <c r="L209" s="8"/>
      <c r="M209" s="8"/>
      <c r="R209" s="8"/>
      <c r="S209" s="8"/>
      <c r="T209" s="8"/>
      <c r="U209" s="8"/>
    </row>
    <row r="210" spans="8:21">
      <c r="R210" s="8"/>
      <c r="S210" s="8"/>
      <c r="T210" s="8"/>
      <c r="U210" s="8"/>
    </row>
  </sheetData>
  <sortState ref="A2:G109">
    <sortCondition ref="C2:C109"/>
    <sortCondition ref="G2:G109"/>
  </sortState>
  <conditionalFormatting sqref="N2:N5">
    <cfRule type="cellIs" dxfId="634" priority="37" operator="between">
      <formula>0.5</formula>
      <formula>0.99</formula>
    </cfRule>
    <cfRule type="top10" dxfId="633" priority="40" percent="1" bottom="1" rank="10"/>
  </conditionalFormatting>
  <conditionalFormatting sqref="V3:Y6 U4:U7">
    <cfRule type="top10" dxfId="632" priority="38" percent="1" bottom="1" rank="10"/>
    <cfRule type="top10" dxfId="631" priority="39" percent="1" rank="10"/>
  </conditionalFormatting>
  <conditionalFormatting sqref="V9:Y12 U10:U13">
    <cfRule type="cellIs" dxfId="630" priority="41" operator="between">
      <formula>0.5</formula>
      <formula>0.99</formula>
    </cfRule>
    <cfRule type="top10" dxfId="629" priority="42" percent="1" bottom="1" rank="10"/>
  </conditionalFormatting>
  <conditionalFormatting sqref="V16:Y19 U17:U19 E35">
    <cfRule type="cellIs" dxfId="628" priority="43" operator="between">
      <formula>0.5</formula>
      <formula>0.99</formula>
    </cfRule>
    <cfRule type="top10" dxfId="627" priority="44" percent="1" bottom="1" rank="10"/>
  </conditionalFormatting>
  <conditionalFormatting sqref="E39:E42 X23:Y26 F38:G41">
    <cfRule type="cellIs" dxfId="626" priority="45" operator="between">
      <formula>0.5</formula>
      <formula>0.99</formula>
    </cfRule>
    <cfRule type="top10" dxfId="625" priority="46" percent="1" bottom="1" rank="10"/>
  </conditionalFormatting>
  <conditionalFormatting sqref="V30:Y30 U31 X31:Y33 E46:G48">
    <cfRule type="cellIs" dxfId="624" priority="47" operator="between">
      <formula>0.5</formula>
      <formula>0.99</formula>
    </cfRule>
    <cfRule type="top10" dxfId="623" priority="48" percent="1" bottom="1" rank="10"/>
  </conditionalFormatting>
  <conditionalFormatting sqref="V40:Y40 U41 X37:Y39">
    <cfRule type="cellIs" dxfId="622" priority="49" operator="between">
      <formula>0.5</formula>
      <formula>0.99</formula>
    </cfRule>
    <cfRule type="top10" dxfId="621" priority="50" percent="1" bottom="1" rank="10"/>
  </conditionalFormatting>
  <conditionalFormatting sqref="V58:Y61 U59:U62">
    <cfRule type="cellIs" dxfId="620" priority="51" operator="between">
      <formula>0.5</formula>
      <formula>0.99</formula>
    </cfRule>
    <cfRule type="top10" dxfId="619" priority="52" percent="1" bottom="1" rank="10"/>
  </conditionalFormatting>
  <conditionalFormatting sqref="E60:E63 X44:Y47 F59:G62">
    <cfRule type="cellIs" dxfId="618" priority="53" operator="between">
      <formula>0.5</formula>
      <formula>0.99</formula>
    </cfRule>
    <cfRule type="top10" dxfId="617" priority="54" percent="1" bottom="1" rank="10"/>
  </conditionalFormatting>
  <conditionalFormatting sqref="V53:Y54 X51:Y52 F66:G67 U53:U55 E67">
    <cfRule type="cellIs" dxfId="616" priority="55" operator="between">
      <formula>0.5</formula>
      <formula>0.99</formula>
    </cfRule>
    <cfRule type="top10" dxfId="615" priority="56" percent="1" bottom="1" rank="10"/>
  </conditionalFormatting>
  <conditionalFormatting sqref="V65:Y68 U66:U69">
    <cfRule type="cellIs" dxfId="614" priority="57" operator="between">
      <formula>0.5</formula>
      <formula>0.99</formula>
    </cfRule>
    <cfRule type="top10" dxfId="613" priority="58" percent="1" bottom="1" rank="10"/>
  </conditionalFormatting>
  <conditionalFormatting sqref="V72:Z75 U73:U76">
    <cfRule type="cellIs" dxfId="612" priority="35" operator="between">
      <formula>0.5</formula>
      <formula>0.99</formula>
    </cfRule>
    <cfRule type="top10" dxfId="611" priority="36" percent="1" bottom="1" rank="10"/>
  </conditionalFormatting>
  <conditionalFormatting sqref="E94:E97 X78:Z81 F93:G96">
    <cfRule type="cellIs" dxfId="610" priority="33" operator="between">
      <formula>0.5</formula>
      <formula>0.99</formula>
    </cfRule>
    <cfRule type="top10" dxfId="609" priority="34" percent="1" bottom="1" rank="10"/>
  </conditionalFormatting>
  <conditionalFormatting sqref="V86:AA88 X85:AA85">
    <cfRule type="cellIs" dxfId="608" priority="31" operator="between">
      <formula>0.5</formula>
      <formula>0.99</formula>
    </cfRule>
    <cfRule type="top10" dxfId="607" priority="32" percent="1" bottom="1" rank="10"/>
  </conditionalFormatting>
  <conditionalFormatting sqref="G24:G27">
    <cfRule type="cellIs" dxfId="606" priority="29" operator="between">
      <formula>0.5</formula>
      <formula>0.99</formula>
    </cfRule>
    <cfRule type="top10" dxfId="605" priority="30" percent="1" bottom="1" rank="10"/>
  </conditionalFormatting>
  <conditionalFormatting sqref="Q4:S7">
    <cfRule type="cellIs" dxfId="604" priority="19" operator="between">
      <formula>0.5</formula>
      <formula>0.99</formula>
    </cfRule>
  </conditionalFormatting>
  <conditionalFormatting sqref="Q10:S13">
    <cfRule type="cellIs" dxfId="603" priority="17" operator="between">
      <formula>0.5</formula>
      <formula>0.99</formula>
    </cfRule>
  </conditionalFormatting>
  <conditionalFormatting sqref="Q16:S19">
    <cfRule type="cellIs" dxfId="602" priority="15" operator="between">
      <formula>0.5</formula>
      <formula>0.99</formula>
    </cfRule>
  </conditionalFormatting>
  <conditionalFormatting sqref="Q22:S25">
    <cfRule type="cellIs" dxfId="601" priority="11" operator="between">
      <formula>0.5</formula>
      <formula>0.99</formula>
    </cfRule>
  </conditionalFormatting>
  <conditionalFormatting sqref="K1:M88 K98:M112 K122:M133 K143:M157 K164:M1048576 C158:E163 C143:E148 C122:E124 C98:E103">
    <cfRule type="top10" dxfId="600" priority="10" percent="1" rank="25"/>
  </conditionalFormatting>
  <conditionalFormatting sqref="K2:M5">
    <cfRule type="top10" dxfId="599" priority="9" percent="1" rank="25"/>
  </conditionalFormatting>
  <conditionalFormatting sqref="Q28:S32">
    <cfRule type="top10" dxfId="598" priority="8" percent="1" rank="25"/>
  </conditionalFormatting>
  <conditionalFormatting sqref="Q29:S32">
    <cfRule type="top10" dxfId="597" priority="7" percent="1" rank="25"/>
  </conditionalFormatting>
  <conditionalFormatting sqref="Q35:S38">
    <cfRule type="top10" dxfId="596" priority="6" percent="1" rank="25"/>
  </conditionalFormatting>
  <conditionalFormatting sqref="Q35:S38">
    <cfRule type="top10" dxfId="595" priority="5" percent="1" rank="25"/>
  </conditionalFormatting>
  <conditionalFormatting sqref="Q41:S44">
    <cfRule type="top10" dxfId="594" priority="4" percent="1" rank="25"/>
  </conditionalFormatting>
  <conditionalFormatting sqref="Q41:S44">
    <cfRule type="top10" dxfId="593" priority="3" percent="1" rank="25"/>
  </conditionalFormatting>
  <conditionalFormatting sqref="Q47:S50">
    <cfRule type="top10" dxfId="592" priority="2" percent="1" rank="25"/>
  </conditionalFormatting>
  <conditionalFormatting sqref="Q47:S50">
    <cfRule type="top10" dxfId="591" priority="1" percent="1" rank="25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8"/>
  <sheetViews>
    <sheetView workbookViewId="0">
      <pane ySplit="1" topLeftCell="A2" activePane="bottomLeft" state="frozen"/>
      <selection pane="bottomLeft" sqref="A1:XFD1048576"/>
    </sheetView>
  </sheetViews>
  <sheetFormatPr defaultRowHeight="14.4"/>
  <cols>
    <col min="1" max="1" width="11.77734375" customWidth="1"/>
    <col min="2" max="3" width="8.44140625" customWidth="1"/>
    <col min="4" max="7" width="8.44140625" style="8" customWidth="1"/>
    <col min="8" max="9" width="5.44140625" style="7" customWidth="1"/>
    <col min="10" max="11" width="7.77734375" style="7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6" t="s">
        <v>53</v>
      </c>
      <c r="B1" s="6" t="s">
        <v>54</v>
      </c>
      <c r="C1" s="6" t="s">
        <v>55</v>
      </c>
      <c r="D1" s="51" t="s">
        <v>3</v>
      </c>
      <c r="E1" s="51" t="s">
        <v>103</v>
      </c>
      <c r="F1" s="51" t="s">
        <v>112</v>
      </c>
      <c r="G1" t="s">
        <v>147</v>
      </c>
      <c r="H1" s="9" t="s">
        <v>118</v>
      </c>
      <c r="I1" s="9" t="s">
        <v>156</v>
      </c>
      <c r="J1" s="9" t="s">
        <v>160</v>
      </c>
      <c r="K1" s="50" t="s">
        <v>167</v>
      </c>
      <c r="L1" s="50"/>
      <c r="M1" s="72" t="s">
        <v>150</v>
      </c>
      <c r="N1" s="72" t="s">
        <v>151</v>
      </c>
      <c r="O1" s="72" t="s">
        <v>152</v>
      </c>
      <c r="P1" s="73" t="s">
        <v>168</v>
      </c>
      <c r="Q1" s="74" t="s">
        <v>153</v>
      </c>
      <c r="R1" s="72" t="s">
        <v>154</v>
      </c>
      <c r="S1" s="72" t="s">
        <v>155</v>
      </c>
      <c r="T1" s="73" t="s">
        <v>169</v>
      </c>
      <c r="U1" s="74" t="s">
        <v>157</v>
      </c>
      <c r="V1" s="72" t="s">
        <v>158</v>
      </c>
      <c r="W1" s="72" t="s">
        <v>159</v>
      </c>
      <c r="X1" s="73" t="s">
        <v>171</v>
      </c>
      <c r="Y1" s="74" t="s">
        <v>161</v>
      </c>
      <c r="Z1" s="72" t="s">
        <v>162</v>
      </c>
      <c r="AA1" s="72" t="s">
        <v>163</v>
      </c>
      <c r="AB1" s="73" t="s">
        <v>170</v>
      </c>
      <c r="AC1" s="71"/>
      <c r="AD1" s="66"/>
      <c r="AE1" s="51" t="s">
        <v>150</v>
      </c>
      <c r="AF1" s="51" t="s">
        <v>151</v>
      </c>
      <c r="AG1" s="51" t="s">
        <v>152</v>
      </c>
      <c r="AH1" s="50" t="s">
        <v>168</v>
      </c>
      <c r="AI1" s="51" t="s">
        <v>153</v>
      </c>
      <c r="AJ1" s="51" t="s">
        <v>154</v>
      </c>
      <c r="AK1" s="51" t="s">
        <v>155</v>
      </c>
      <c r="AL1" s="50" t="s">
        <v>169</v>
      </c>
      <c r="AM1" s="51" t="s">
        <v>157</v>
      </c>
      <c r="AN1" s="51" t="s">
        <v>158</v>
      </c>
      <c r="AO1" s="51" t="s">
        <v>159</v>
      </c>
      <c r="AP1" s="50" t="s">
        <v>171</v>
      </c>
      <c r="AQ1" s="51" t="s">
        <v>161</v>
      </c>
      <c r="AR1" s="51" t="s">
        <v>162</v>
      </c>
      <c r="AS1" s="51" t="s">
        <v>163</v>
      </c>
      <c r="AT1" s="50" t="s">
        <v>170</v>
      </c>
    </row>
    <row r="2" spans="1:46" ht="15" customHeight="1" thickBot="1">
      <c r="A2" s="67" t="s">
        <v>73</v>
      </c>
      <c r="B2">
        <v>2005</v>
      </c>
      <c r="C2" t="s">
        <v>50</v>
      </c>
      <c r="D2" s="8">
        <v>68.590678357175818</v>
      </c>
      <c r="E2" s="8">
        <v>2.3555625990491285</v>
      </c>
      <c r="F2" s="8">
        <v>7.2153398058252431</v>
      </c>
      <c r="G2" s="8">
        <v>18.293071157151456</v>
      </c>
      <c r="H2" s="8">
        <v>0.45982523876616455</v>
      </c>
      <c r="I2" s="8">
        <v>10.664062913070889</v>
      </c>
      <c r="J2" s="8">
        <v>18.605155658299488</v>
      </c>
      <c r="K2" s="8">
        <v>134.05629903091832</v>
      </c>
      <c r="L2" t="s">
        <v>61</v>
      </c>
      <c r="M2" s="75">
        <v>0.41159118515310605</v>
      </c>
      <c r="N2" s="75">
        <v>0.36908693603754095</v>
      </c>
      <c r="O2" s="75">
        <v>0.33081219627479658</v>
      </c>
      <c r="P2" s="75">
        <v>0.36868924442946305</v>
      </c>
      <c r="Q2" s="76">
        <v>0.19377793215465847</v>
      </c>
      <c r="R2" s="75">
        <v>0.21778202632516463</v>
      </c>
      <c r="S2" s="75">
        <v>0.21778202632516463</v>
      </c>
      <c r="T2" s="75">
        <v>0.36868924442946305</v>
      </c>
      <c r="U2" s="76">
        <v>0.28472465879588871</v>
      </c>
      <c r="V2" s="75">
        <v>0.28898577036245843</v>
      </c>
      <c r="W2" s="75">
        <v>0.30764515442394624</v>
      </c>
      <c r="X2" s="75">
        <v>0.23845865912753686</v>
      </c>
      <c r="Y2" s="76">
        <v>0.26107550542547153</v>
      </c>
      <c r="Z2" s="75">
        <v>0.26107550542547153</v>
      </c>
      <c r="AA2" s="75">
        <v>0.26107550542547153</v>
      </c>
      <c r="AB2" s="75">
        <v>0.41762219642272991</v>
      </c>
      <c r="AC2" s="63"/>
      <c r="AD2" s="33" t="s">
        <v>61</v>
      </c>
      <c r="AE2" s="9">
        <v>0.51980450490067487</v>
      </c>
      <c r="AF2" s="9">
        <v>0.33594356505902573</v>
      </c>
      <c r="AG2" s="9">
        <v>0.31744482574640664</v>
      </c>
      <c r="AH2" s="9">
        <v>0.46379651905044822</v>
      </c>
      <c r="AI2" s="52">
        <v>0.35457766037781796</v>
      </c>
      <c r="AJ2" s="53">
        <v>0.33124585477606044</v>
      </c>
      <c r="AK2" s="54">
        <v>0.33124585477606044</v>
      </c>
      <c r="AL2" s="54">
        <v>0.46379651905044822</v>
      </c>
      <c r="AM2" s="52">
        <v>0.31244623466475163</v>
      </c>
      <c r="AN2" s="53">
        <v>0.31079764446182007</v>
      </c>
      <c r="AO2" s="54">
        <v>0.32867798415205945</v>
      </c>
      <c r="AP2" s="54">
        <v>0.24783446095476264</v>
      </c>
      <c r="AQ2" s="52">
        <v>5.3231006536241091E-2</v>
      </c>
      <c r="AR2" s="53">
        <v>5.3231006536241091E-2</v>
      </c>
      <c r="AS2" s="54">
        <v>5.3231006536241091E-2</v>
      </c>
      <c r="AT2" s="54">
        <v>0.55704591494372813</v>
      </c>
    </row>
    <row r="3" spans="1:46" s="2" customFormat="1" ht="15" thickBot="1">
      <c r="A3" s="83" t="s">
        <v>73</v>
      </c>
      <c r="B3">
        <v>2006</v>
      </c>
      <c r="C3" t="s">
        <v>50</v>
      </c>
      <c r="D3" s="48">
        <v>63.117992525360393</v>
      </c>
      <c r="E3" s="8">
        <v>2.9371428571428573</v>
      </c>
      <c r="F3" s="8">
        <v>118.22000000000001</v>
      </c>
      <c r="G3" s="8">
        <v>7.9410927452285982</v>
      </c>
      <c r="H3" s="8">
        <v>0.27271549887338148</v>
      </c>
      <c r="I3" s="8">
        <v>7.6290082440805662</v>
      </c>
      <c r="J3" s="8">
        <v>5.1801033419420754</v>
      </c>
      <c r="K3" s="8">
        <v>103.77825235807083</v>
      </c>
      <c r="L3" s="2" t="s">
        <v>50</v>
      </c>
      <c r="M3" s="75">
        <v>0.41572880513236848</v>
      </c>
      <c r="N3" s="75">
        <v>0.38964883038829456</v>
      </c>
      <c r="O3" s="75">
        <v>0.1526393783776738</v>
      </c>
      <c r="P3" s="75">
        <v>0.43573275483442137</v>
      </c>
      <c r="Q3" s="76">
        <v>0.20395146900537353</v>
      </c>
      <c r="R3" s="75">
        <v>0.20395146900537353</v>
      </c>
      <c r="S3" s="75">
        <v>0.10512485376208176</v>
      </c>
      <c r="T3" s="75">
        <v>0.43573275483442137</v>
      </c>
      <c r="U3" s="94">
        <v>0.37585946573160306</v>
      </c>
      <c r="V3" s="75">
        <v>0.35036960755989183</v>
      </c>
      <c r="W3" s="75">
        <v>0.25004935708283726</v>
      </c>
      <c r="X3" s="75">
        <v>0.20164121501297347</v>
      </c>
      <c r="Y3" s="76">
        <v>0.18419300890901535</v>
      </c>
      <c r="Z3" s="75">
        <v>0.18419300890901535</v>
      </c>
      <c r="AA3" s="75">
        <v>0.18419300890901535</v>
      </c>
      <c r="AB3" s="75">
        <v>0.48131027365052176</v>
      </c>
      <c r="AC3" s="55"/>
      <c r="AD3" s="33" t="s">
        <v>50</v>
      </c>
      <c r="AE3" s="45">
        <v>0.56308371183916162</v>
      </c>
      <c r="AF3" s="45">
        <v>0.34492587836406979</v>
      </c>
      <c r="AG3" s="45">
        <v>-8.3737010709721518E-2</v>
      </c>
      <c r="AH3" s="93">
        <v>0.81598851604780576</v>
      </c>
      <c r="AI3" s="56">
        <v>0.45253843684505951</v>
      </c>
      <c r="AJ3" s="56">
        <v>0.45253843684505951</v>
      </c>
      <c r="AK3" s="57">
        <v>7.8498467699577287E-2</v>
      </c>
      <c r="AL3" s="57">
        <v>0.81598851604780576</v>
      </c>
      <c r="AM3" s="55">
        <v>0.64438231621134068</v>
      </c>
      <c r="AN3" s="56">
        <v>0.58706701376375425</v>
      </c>
      <c r="AO3" s="57">
        <v>0.26375063649292319</v>
      </c>
      <c r="AP3" s="57">
        <v>0.77445631496306766</v>
      </c>
      <c r="AQ3" s="55">
        <v>-0.36399249074679407</v>
      </c>
      <c r="AR3" s="56">
        <v>-0.36399249074679407</v>
      </c>
      <c r="AS3" s="57">
        <v>-0.36399249074679407</v>
      </c>
      <c r="AT3" s="57">
        <v>0.445630779849851</v>
      </c>
    </row>
    <row r="4" spans="1:46">
      <c r="A4" s="67" t="s">
        <v>73</v>
      </c>
      <c r="B4">
        <v>2004</v>
      </c>
      <c r="C4" t="s">
        <v>50</v>
      </c>
      <c r="D4" s="8">
        <v>26.688579079790987</v>
      </c>
      <c r="E4" s="8">
        <v>0.67085959171469856</v>
      </c>
      <c r="F4" s="8">
        <v>1.1792563177949398</v>
      </c>
      <c r="G4" s="8">
        <v>19.018657763059071</v>
      </c>
      <c r="H4" s="8">
        <v>0.39509227939552455</v>
      </c>
      <c r="I4" s="8">
        <v>8.3545948499881817</v>
      </c>
      <c r="J4" s="8">
        <v>26.647666007139637</v>
      </c>
      <c r="K4" s="8">
        <v>96.915841068923996</v>
      </c>
      <c r="L4" t="s">
        <v>51</v>
      </c>
      <c r="M4" s="75">
        <v>0.24940082960611884</v>
      </c>
      <c r="N4" s="75">
        <v>0.29988252449947983</v>
      </c>
      <c r="O4" s="75">
        <v>0.51471541834473644</v>
      </c>
      <c r="P4" s="75">
        <v>0.16258200120463684</v>
      </c>
      <c r="Q4" s="76">
        <v>0.16253586642666301</v>
      </c>
      <c r="R4" s="75">
        <v>0.16253586642666301</v>
      </c>
      <c r="S4" s="75">
        <v>0.28938907246372747</v>
      </c>
      <c r="T4" s="75">
        <v>0.16258200120463684</v>
      </c>
      <c r="U4" s="76">
        <v>0.11177264236879003</v>
      </c>
      <c r="V4" s="75">
        <v>0.17904837745776706</v>
      </c>
      <c r="W4" s="75">
        <v>0.32178376743522813</v>
      </c>
      <c r="X4" s="75">
        <v>7.8484586570588682E-2</v>
      </c>
      <c r="Y4" s="76">
        <v>0.31256974738518684</v>
      </c>
      <c r="Z4" s="75">
        <v>0.31256974738518684</v>
      </c>
      <c r="AA4" s="75">
        <v>0.31256974738518684</v>
      </c>
      <c r="AB4" s="75">
        <v>0.23988050169942179</v>
      </c>
      <c r="AC4" s="55"/>
      <c r="AD4" s="33" t="s">
        <v>51</v>
      </c>
      <c r="AE4" s="9">
        <v>0.12590742830492149</v>
      </c>
      <c r="AF4" s="9">
        <v>0.43725254523180668</v>
      </c>
      <c r="AG4" s="9">
        <v>0.67404767866723547</v>
      </c>
      <c r="AH4" s="45">
        <v>-0.17771847856658493</v>
      </c>
      <c r="AI4" s="55">
        <v>0.32420579427676571</v>
      </c>
      <c r="AJ4" s="56">
        <v>0.32420579427676571</v>
      </c>
      <c r="AK4" s="57">
        <v>0.75133577182637379</v>
      </c>
      <c r="AL4" s="57">
        <v>-0.17771847856658493</v>
      </c>
      <c r="AM4" s="55">
        <v>-0.25835613935327473</v>
      </c>
      <c r="AN4" s="56">
        <v>4.9006938140381547E-2</v>
      </c>
      <c r="AO4" s="57">
        <v>0.3136630605276361</v>
      </c>
      <c r="AP4" s="57">
        <v>-0.3096092897107543</v>
      </c>
      <c r="AQ4" s="55">
        <v>0.35377553403487133</v>
      </c>
      <c r="AR4" s="56">
        <v>0.35377553403487133</v>
      </c>
      <c r="AS4" s="57">
        <v>0.35377553403487133</v>
      </c>
      <c r="AT4" s="57">
        <v>0.22411830050496864</v>
      </c>
    </row>
    <row r="5" spans="1:46">
      <c r="A5" s="83" t="s">
        <v>73</v>
      </c>
      <c r="B5">
        <v>2007</v>
      </c>
      <c r="C5" t="s">
        <v>50</v>
      </c>
      <c r="D5" s="48">
        <v>40.152899824253076</v>
      </c>
      <c r="E5" s="8">
        <v>1.8960165975103733</v>
      </c>
      <c r="F5" s="8">
        <v>38.078333333333333</v>
      </c>
      <c r="G5" s="8">
        <v>-2.4489049021384908</v>
      </c>
      <c r="H5" s="8">
        <v>-0.11395773619143834</v>
      </c>
      <c r="I5" s="8">
        <v>0.31208450114803199</v>
      </c>
      <c r="J5" s="8">
        <v>0.17433585928095141</v>
      </c>
      <c r="K5" s="8">
        <v>65.874541324480177</v>
      </c>
      <c r="L5" s="70" t="s">
        <v>30</v>
      </c>
      <c r="M5" s="77">
        <v>0.45159444635549068</v>
      </c>
      <c r="N5" s="77">
        <v>0.4962528057168803</v>
      </c>
      <c r="O5" s="77">
        <v>0.42395138469039034</v>
      </c>
      <c r="P5" s="77">
        <v>0.37952905162164002</v>
      </c>
      <c r="Q5" s="78">
        <v>0.33476082892723141</v>
      </c>
      <c r="R5" s="77">
        <v>0.33476082892723141</v>
      </c>
      <c r="S5" s="77">
        <v>0.22714984446703554</v>
      </c>
      <c r="T5" s="77">
        <v>0.37952905162164002</v>
      </c>
      <c r="U5" s="78">
        <v>0.29114508676864115</v>
      </c>
      <c r="V5" s="77">
        <v>0.35861428104016851</v>
      </c>
      <c r="W5" s="77">
        <v>0.43474319622803836</v>
      </c>
      <c r="X5" s="77">
        <v>0.17841645500509565</v>
      </c>
      <c r="Y5" s="78">
        <v>0.35593596355986623</v>
      </c>
      <c r="Z5" s="77">
        <v>0.35593596355986623</v>
      </c>
      <c r="AA5" s="77">
        <v>0.35593596355986623</v>
      </c>
      <c r="AB5" s="85">
        <v>0.43468449568811252</v>
      </c>
      <c r="AC5" s="55"/>
      <c r="AD5" s="33" t="s">
        <v>30</v>
      </c>
      <c r="AE5" s="9">
        <v>0.69078718757083535</v>
      </c>
      <c r="AF5" s="9">
        <v>0.75213913759319762</v>
      </c>
      <c r="AG5" s="9">
        <v>0.53673031661340309</v>
      </c>
      <c r="AH5" s="45">
        <v>0.46475083436384862</v>
      </c>
      <c r="AI5" s="58">
        <v>0.65120730087337719</v>
      </c>
      <c r="AJ5" s="59">
        <v>0.65120730087337719</v>
      </c>
      <c r="AK5" s="60">
        <v>0.57854687446566577</v>
      </c>
      <c r="AL5" s="57">
        <v>0.46475083436384862</v>
      </c>
      <c r="AM5" s="55">
        <v>0.29084746304879622</v>
      </c>
      <c r="AN5" s="56">
        <v>0.5101660502435531</v>
      </c>
      <c r="AO5" s="57">
        <v>0.6260771430531531</v>
      </c>
      <c r="AP5" s="57">
        <v>0.30046101458325036</v>
      </c>
      <c r="AQ5" s="55">
        <v>0.23972898103785883</v>
      </c>
      <c r="AR5" s="56">
        <v>0.23972898103785883</v>
      </c>
      <c r="AS5" s="57">
        <v>0.23972898103785883</v>
      </c>
      <c r="AT5" s="57">
        <v>0.75380377492772854</v>
      </c>
    </row>
    <row r="6" spans="1:46" s="30" customFormat="1">
      <c r="A6" s="83" t="s">
        <v>73</v>
      </c>
      <c r="B6">
        <v>2008</v>
      </c>
      <c r="C6" t="s">
        <v>50</v>
      </c>
      <c r="D6" s="48">
        <v>40.800279573650187</v>
      </c>
      <c r="E6" s="8">
        <v>1.7043795620437956</v>
      </c>
      <c r="F6" s="8">
        <v>49.157894736842103</v>
      </c>
      <c r="G6" s="8">
        <v>-0.13774864186708058</v>
      </c>
      <c r="H6" s="8">
        <v>-6.5044794375409831E-3</v>
      </c>
      <c r="I6" s="8">
        <v>-2.7609894032865228</v>
      </c>
      <c r="J6" s="8">
        <v>3.587648354012515</v>
      </c>
      <c r="K6" s="8">
        <v>65.874541324480177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67" t="s">
        <v>75</v>
      </c>
      <c r="B7">
        <v>2005</v>
      </c>
      <c r="C7" t="s">
        <v>50</v>
      </c>
      <c r="D7" s="8">
        <v>22.354960911451315</v>
      </c>
      <c r="E7" s="8">
        <v>0.96014625228519201</v>
      </c>
      <c r="F7" s="8">
        <v>5.5187390542907186</v>
      </c>
      <c r="G7" s="8">
        <v>5.348307699790972</v>
      </c>
      <c r="H7" s="8">
        <v>0.2184951542924965</v>
      </c>
      <c r="I7" s="8">
        <v>2.5216517246188914</v>
      </c>
      <c r="J7" s="8">
        <v>7.9334824425866941</v>
      </c>
      <c r="K7" s="8">
        <v>50.46750187993927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ht="15" thickBot="1">
      <c r="A8" s="83" t="s">
        <v>75</v>
      </c>
      <c r="B8">
        <v>2006</v>
      </c>
      <c r="C8" t="s">
        <v>50</v>
      </c>
      <c r="D8" s="48">
        <v>26.655007735252575</v>
      </c>
      <c r="E8" s="8">
        <v>1.2803877221324718</v>
      </c>
      <c r="F8" s="8">
        <v>6.106009244992296</v>
      </c>
      <c r="G8" s="8">
        <v>5.4118307179678027</v>
      </c>
      <c r="H8" s="8">
        <v>0.24648222347857104</v>
      </c>
      <c r="I8" s="8">
        <v>2.8266559751720806</v>
      </c>
      <c r="J8" s="8">
        <v>2.0741949360972036</v>
      </c>
      <c r="K8" s="8">
        <v>50.03295890226677</v>
      </c>
      <c r="AD8" s="33" t="s">
        <v>61</v>
      </c>
      <c r="AE8" s="9">
        <v>0.59488789151854327</v>
      </c>
      <c r="AF8" s="9">
        <v>0.4234952015842387</v>
      </c>
      <c r="AG8" s="9">
        <v>0.44345280802345782</v>
      </c>
      <c r="AH8" s="9">
        <v>0.55282185611148804</v>
      </c>
      <c r="AI8" s="52">
        <v>0.45350809765839273</v>
      </c>
      <c r="AJ8" s="53">
        <v>0.40555593134135848</v>
      </c>
      <c r="AK8" s="54">
        <v>0.40555593134135848</v>
      </c>
      <c r="AL8" s="54">
        <v>0.55282185611148804</v>
      </c>
      <c r="AM8" s="52">
        <v>0.37398245947197095</v>
      </c>
      <c r="AN8" s="53">
        <v>0.35610749549112525</v>
      </c>
      <c r="AO8" s="54">
        <v>0.38210637190690472</v>
      </c>
      <c r="AP8" s="54">
        <v>0.30909175520262722</v>
      </c>
      <c r="AQ8" s="52">
        <v>0.29045572630375283</v>
      </c>
      <c r="AR8" s="53">
        <v>0.29045572630375283</v>
      </c>
      <c r="AS8" s="54">
        <v>0.29045572630375283</v>
      </c>
      <c r="AT8" s="54">
        <v>0.64118289604768408</v>
      </c>
    </row>
    <row r="9" spans="1:46" s="2" customFormat="1" ht="15" thickBot="1">
      <c r="A9" s="67" t="s">
        <v>73</v>
      </c>
      <c r="B9">
        <v>2010</v>
      </c>
      <c r="C9" t="s">
        <v>50</v>
      </c>
      <c r="D9" s="8">
        <v>16.684145295071026</v>
      </c>
      <c r="E9" s="8">
        <v>0.948509485094851</v>
      </c>
      <c r="F9" s="8">
        <v>38.888888888888886</v>
      </c>
      <c r="G9" s="8">
        <v>-2.5192402431327032</v>
      </c>
      <c r="H9" s="8">
        <v>-0.11818955369341494</v>
      </c>
      <c r="I9" s="8">
        <v>3.7253969958795956</v>
      </c>
      <c r="J9" s="8">
        <v>21.315253035540191</v>
      </c>
      <c r="K9" s="8">
        <v>42.902087901611218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D9" s="33" t="s">
        <v>50</v>
      </c>
      <c r="AE9" s="45">
        <v>0.64781452782028037</v>
      </c>
      <c r="AF9" s="45">
        <v>0.47272979992102909</v>
      </c>
      <c r="AG9" s="45">
        <v>0.13095621485081685</v>
      </c>
      <c r="AH9" s="93">
        <v>0.81467442254209343</v>
      </c>
      <c r="AI9" s="56">
        <v>0.54346192225763734</v>
      </c>
      <c r="AJ9" s="56">
        <v>0.54346192225763734</v>
      </c>
      <c r="AK9" s="57">
        <v>0.23874928710789059</v>
      </c>
      <c r="AL9" s="57">
        <v>0.81467442254209343</v>
      </c>
      <c r="AM9" s="55">
        <v>0.61472851106194104</v>
      </c>
      <c r="AN9" s="56">
        <v>0.57415923332980778</v>
      </c>
      <c r="AO9" s="57">
        <v>0.30075172404965683</v>
      </c>
      <c r="AP9" s="57">
        <v>0.76850983583908516</v>
      </c>
      <c r="AQ9" s="55">
        <v>4.972958914522916E-2</v>
      </c>
      <c r="AR9" s="56">
        <v>4.972958914522916E-2</v>
      </c>
      <c r="AS9" s="57">
        <v>4.972958914522916E-2</v>
      </c>
      <c r="AT9" s="57">
        <v>0.65010708378413207</v>
      </c>
    </row>
    <row r="10" spans="1:46">
      <c r="A10" s="67" t="s">
        <v>73</v>
      </c>
      <c r="B10">
        <v>2009</v>
      </c>
      <c r="C10" t="s">
        <v>50</v>
      </c>
      <c r="D10" s="8">
        <v>25.436497385447133</v>
      </c>
      <c r="E10" s="8">
        <v>1.1933471933471933</v>
      </c>
      <c r="F10" s="8">
        <v>41</v>
      </c>
      <c r="G10" s="8">
        <v>6.3486377572990378</v>
      </c>
      <c r="H10" s="8">
        <v>0.26520623273738975</v>
      </c>
      <c r="I10" s="8">
        <v>2.6232407614194422</v>
      </c>
      <c r="J10" s="8">
        <v>0.10400051828673895</v>
      </c>
      <c r="K10" s="8">
        <v>40.946556766817331</v>
      </c>
      <c r="AD10" s="33" t="s">
        <v>51</v>
      </c>
      <c r="AE10" s="9">
        <v>0.23129415764584538</v>
      </c>
      <c r="AF10" s="9">
        <v>0.46159919214760636</v>
      </c>
      <c r="AG10" s="9">
        <v>0.68098572712423122</v>
      </c>
      <c r="AH10" s="45">
        <v>-1.3868656101139248E-2</v>
      </c>
      <c r="AI10" s="55">
        <v>0.35629415294387179</v>
      </c>
      <c r="AJ10" s="56">
        <v>0.35629415294387179</v>
      </c>
      <c r="AK10" s="57">
        <v>0.71886084373956483</v>
      </c>
      <c r="AL10" s="57">
        <v>-1.3868656101139248E-2</v>
      </c>
      <c r="AM10" s="55">
        <v>-9.2717014836040459E-2</v>
      </c>
      <c r="AN10" s="56">
        <v>0.11266611161612608</v>
      </c>
      <c r="AO10" s="57">
        <v>0.36909719088263937</v>
      </c>
      <c r="AP10" s="57">
        <v>-0.13029375312913463</v>
      </c>
      <c r="AQ10" s="55">
        <v>0.43274308858814653</v>
      </c>
      <c r="AR10" s="56">
        <v>0.43274308858814653</v>
      </c>
      <c r="AS10" s="57">
        <v>0.43274308858814653</v>
      </c>
      <c r="AT10" s="57">
        <v>0.33054184174095352</v>
      </c>
    </row>
    <row r="11" spans="1:46">
      <c r="A11" s="67" t="s">
        <v>130</v>
      </c>
      <c r="B11">
        <v>2009</v>
      </c>
      <c r="C11" t="s">
        <v>50</v>
      </c>
      <c r="D11" s="8">
        <v>19.523680466156243</v>
      </c>
      <c r="E11" s="8">
        <v>0.63214616254756106</v>
      </c>
      <c r="F11" s="8">
        <v>1.0048823016564952</v>
      </c>
      <c r="G11" s="8">
        <v>1.8092773900670771</v>
      </c>
      <c r="H11" s="8">
        <v>5.8581565145854025E-2</v>
      </c>
      <c r="I11" s="8">
        <v>0.20855918422657282</v>
      </c>
      <c r="J11" s="8">
        <v>3.4099955959075814</v>
      </c>
      <c r="K11" s="8">
        <v>38.335930618605595</v>
      </c>
      <c r="AD11" s="33" t="s">
        <v>30</v>
      </c>
      <c r="AE11" s="9">
        <v>0.79220255195613487</v>
      </c>
      <c r="AF11" s="9">
        <v>0.79081532564655421</v>
      </c>
      <c r="AG11" s="9">
        <v>0.67894046026677379</v>
      </c>
      <c r="AH11" s="45">
        <v>0.66111324726624199</v>
      </c>
      <c r="AI11" s="58">
        <v>0.75391953463283801</v>
      </c>
      <c r="AJ11" s="59">
        <v>0.75391953463283801</v>
      </c>
      <c r="AK11" s="60">
        <v>0.6790837691659577</v>
      </c>
      <c r="AL11" s="57">
        <v>0.66111324726624199</v>
      </c>
      <c r="AM11" s="55">
        <v>0.40511711874615713</v>
      </c>
      <c r="AN11" s="56">
        <v>0.54533577733402205</v>
      </c>
      <c r="AO11" s="57">
        <v>0.62976274261573184</v>
      </c>
      <c r="AP11" s="57">
        <v>0.57065414418219484</v>
      </c>
      <c r="AQ11" s="55">
        <v>0.52000572918534516</v>
      </c>
      <c r="AR11" s="56">
        <v>0.52000572918534516</v>
      </c>
      <c r="AS11" s="57">
        <v>0.52000572918534516</v>
      </c>
      <c r="AT11" s="57">
        <v>0.84070094236701953</v>
      </c>
    </row>
    <row r="12" spans="1:46">
      <c r="A12" s="67" t="s">
        <v>73</v>
      </c>
      <c r="B12">
        <v>2003</v>
      </c>
      <c r="C12" t="s">
        <v>50</v>
      </c>
      <c r="D12" s="8">
        <v>7.5579866092778571</v>
      </c>
      <c r="E12" s="8">
        <v>0.15700909045750336</v>
      </c>
      <c r="F12" s="8">
        <v>0.25029695913842254</v>
      </c>
      <c r="G12" s="8">
        <v>-8.9313841349072085</v>
      </c>
      <c r="H12" s="8">
        <v>-0.2894980473065884</v>
      </c>
      <c r="I12" s="8">
        <v>-17.28597898489539</v>
      </c>
      <c r="J12" s="8">
        <v>1.732678778163681</v>
      </c>
      <c r="K12" s="8">
        <v>35.247387404561003</v>
      </c>
      <c r="V12" s="90" t="s">
        <v>180</v>
      </c>
      <c r="AF12" s="9"/>
      <c r="AG12" s="9"/>
      <c r="AH12" s="9"/>
      <c r="AI12" s="8"/>
      <c r="AJ12" s="8"/>
      <c r="AK12" s="9"/>
      <c r="AL12" s="9"/>
      <c r="AM12" s="9"/>
      <c r="AN12" s="9"/>
    </row>
    <row r="13" spans="1:46">
      <c r="A13" s="83" t="s">
        <v>75</v>
      </c>
      <c r="B13">
        <v>2008</v>
      </c>
      <c r="C13" t="s">
        <v>50</v>
      </c>
      <c r="D13" s="48">
        <v>19.013504089266469</v>
      </c>
      <c r="E13" s="8">
        <v>1.181639085894405</v>
      </c>
      <c r="F13" s="8">
        <v>5.2430069930069934</v>
      </c>
      <c r="G13" s="8">
        <v>-4.076000222210606</v>
      </c>
      <c r="H13" s="8">
        <v>-0.24636675101978642</v>
      </c>
      <c r="I13" s="8">
        <v>-3.3376357818705991</v>
      </c>
      <c r="J13" s="8">
        <v>-3.7937252100124539</v>
      </c>
      <c r="K13" s="8">
        <v>34.958473340518609</v>
      </c>
      <c r="L13" s="8"/>
      <c r="M13" s="82"/>
      <c r="N13" s="82"/>
      <c r="O13" s="82"/>
      <c r="P13" s="82"/>
      <c r="V13" s="90" t="s">
        <v>181</v>
      </c>
      <c r="AD13" s="33" t="s">
        <v>126</v>
      </c>
    </row>
    <row r="14" spans="1:46" ht="15" thickBot="1">
      <c r="A14" s="83" t="s">
        <v>75</v>
      </c>
      <c r="B14">
        <v>2007</v>
      </c>
      <c r="C14" t="s">
        <v>50</v>
      </c>
      <c r="D14" s="48">
        <v>22.656367132753171</v>
      </c>
      <c r="E14" s="8">
        <v>1.2220815752461323</v>
      </c>
      <c r="F14" s="8">
        <v>7.1148413510747197</v>
      </c>
      <c r="G14" s="8">
        <v>-0.75246103907487694</v>
      </c>
      <c r="H14" s="8">
        <v>-3.9334874359796747E-2</v>
      </c>
      <c r="I14" s="8">
        <v>2.5851747427957221</v>
      </c>
      <c r="J14" s="8">
        <v>-1.4908254794148839</v>
      </c>
      <c r="K14" s="8">
        <v>34.958473340518609</v>
      </c>
      <c r="L14" s="8"/>
      <c r="M14" s="82"/>
      <c r="N14" s="82"/>
      <c r="O14" s="82"/>
      <c r="P14" s="82"/>
      <c r="AD14" s="33" t="s">
        <v>61</v>
      </c>
      <c r="AE14" s="75">
        <v>0.56636978265368454</v>
      </c>
      <c r="AF14" s="75">
        <v>0.4099550491119186</v>
      </c>
      <c r="AG14" s="75">
        <v>0.4442756681175738</v>
      </c>
      <c r="AH14" s="75">
        <v>0.51836352568967281</v>
      </c>
      <c r="AI14" s="76">
        <v>0.42876543413210921</v>
      </c>
      <c r="AJ14" s="75">
        <v>0.38530531347974084</v>
      </c>
      <c r="AK14" s="75">
        <v>0.38530531347974084</v>
      </c>
      <c r="AL14" s="75">
        <v>0.51836352568967281</v>
      </c>
      <c r="AM14" s="76">
        <v>0.38121880898175647</v>
      </c>
      <c r="AN14" s="75">
        <v>0.37182621655730341</v>
      </c>
      <c r="AO14" s="75">
        <v>0.40894744192716675</v>
      </c>
      <c r="AP14" s="75">
        <v>0.3213736399857941</v>
      </c>
      <c r="AQ14" s="76">
        <v>0.32208161105650879</v>
      </c>
      <c r="AR14" s="75">
        <v>0.32208161105650879</v>
      </c>
      <c r="AS14" s="75">
        <v>0.32208161105650879</v>
      </c>
      <c r="AT14" s="75">
        <v>0.62891473078418181</v>
      </c>
    </row>
    <row r="15" spans="1:46" ht="15" thickBot="1">
      <c r="A15" s="83" t="s">
        <v>130</v>
      </c>
      <c r="B15">
        <v>2007</v>
      </c>
      <c r="C15" t="s">
        <v>50</v>
      </c>
      <c r="D15" s="48">
        <v>6.5756487566908319</v>
      </c>
      <c r="E15" s="8">
        <v>0.21775347076146404</v>
      </c>
      <c r="F15" s="8">
        <v>0.26305268507538537</v>
      </c>
      <c r="G15" s="8">
        <v>-0.68708076427942189</v>
      </c>
      <c r="H15" s="8">
        <v>-2.2752769597531874E-2</v>
      </c>
      <c r="I15" s="8">
        <v>-0.89563994850599826</v>
      </c>
      <c r="J15" s="8">
        <v>-0.47852158005284906</v>
      </c>
      <c r="K15" s="8">
        <v>32.979876685412286</v>
      </c>
      <c r="L15" s="8"/>
      <c r="M15" s="82"/>
      <c r="N15" s="82"/>
      <c r="O15" s="82"/>
      <c r="P15" s="82"/>
      <c r="AD15" s="33" t="s">
        <v>50</v>
      </c>
      <c r="AE15" s="75">
        <v>0.62497397349141659</v>
      </c>
      <c r="AF15" s="75">
        <v>0.47028833331371128</v>
      </c>
      <c r="AG15" s="75">
        <v>0.16261248226903799</v>
      </c>
      <c r="AH15" s="94">
        <v>0.73338550696888516</v>
      </c>
      <c r="AI15" s="75">
        <v>0.50931683245648396</v>
      </c>
      <c r="AJ15" s="75">
        <v>0.50931683245648396</v>
      </c>
      <c r="AK15" s="75">
        <v>0.2504192396765284</v>
      </c>
      <c r="AL15" s="75">
        <v>0.73338550696888516</v>
      </c>
      <c r="AM15" s="76">
        <v>0.64162958981382978</v>
      </c>
      <c r="AN15" s="75">
        <v>0.60280849441181072</v>
      </c>
      <c r="AO15" s="75">
        <v>0.34100140555737107</v>
      </c>
      <c r="AP15" s="75">
        <v>0.65555755186080267</v>
      </c>
      <c r="AQ15" s="76">
        <v>0.11488665048877994</v>
      </c>
      <c r="AR15" s="75">
        <v>0.11488665048877994</v>
      </c>
      <c r="AS15" s="75">
        <v>0.11488665048877994</v>
      </c>
      <c r="AT15" s="75">
        <v>0.66056932051923245</v>
      </c>
    </row>
    <row r="16" spans="1:46">
      <c r="A16" s="83" t="s">
        <v>130</v>
      </c>
      <c r="B16">
        <v>2008</v>
      </c>
      <c r="C16" t="s">
        <v>50</v>
      </c>
      <c r="D16" s="48">
        <v>13.456196219256048</v>
      </c>
      <c r="E16" s="8">
        <v>0.43276813074565884</v>
      </c>
      <c r="F16" s="8">
        <v>0.60577637975407495</v>
      </c>
      <c r="G16" s="8">
        <v>0.4171183684531492</v>
      </c>
      <c r="H16" s="8">
        <v>1.3415049370105613E-2</v>
      </c>
      <c r="I16" s="8">
        <v>0.20855918422657638</v>
      </c>
      <c r="J16" s="8">
        <v>2.0178365742936535</v>
      </c>
      <c r="K16" s="8">
        <v>32.979876685412286</v>
      </c>
      <c r="AD16" s="33" t="s">
        <v>51</v>
      </c>
      <c r="AE16" s="75">
        <v>0.13620833084760822</v>
      </c>
      <c r="AF16" s="75">
        <v>0.26343164834608951</v>
      </c>
      <c r="AG16" s="75">
        <v>0.68379517350207553</v>
      </c>
      <c r="AH16" s="75">
        <v>-6.3516293620739753E-2</v>
      </c>
      <c r="AI16" s="76">
        <v>0.19608407221531154</v>
      </c>
      <c r="AJ16" s="75">
        <v>0.19608407221531154</v>
      </c>
      <c r="AK16" s="75">
        <v>0.71884341427681309</v>
      </c>
      <c r="AL16" s="75">
        <v>-6.3516293620739753E-2</v>
      </c>
      <c r="AM16" s="76">
        <v>-0.12947671291656146</v>
      </c>
      <c r="AN16" s="75">
        <v>1.995709696989403E-2</v>
      </c>
      <c r="AO16" s="75">
        <v>0.38003713385217253</v>
      </c>
      <c r="AP16" s="75">
        <v>-0.1570711324264735</v>
      </c>
      <c r="AQ16" s="76">
        <v>0.44366936342884544</v>
      </c>
      <c r="AR16" s="75">
        <v>0.44366936342884544</v>
      </c>
      <c r="AS16" s="75">
        <v>0.44366936342884544</v>
      </c>
      <c r="AT16" s="75">
        <v>0.22713557183770108</v>
      </c>
    </row>
    <row r="17" spans="1:46" ht="16.8" customHeight="1">
      <c r="A17" s="67" t="s">
        <v>75</v>
      </c>
      <c r="B17">
        <v>2009</v>
      </c>
      <c r="C17" t="s">
        <v>50</v>
      </c>
      <c r="D17" s="8">
        <v>15.854604139217923</v>
      </c>
      <c r="E17" s="8">
        <v>0.80197704081632648</v>
      </c>
      <c r="F17" s="8">
        <v>5.7882623705408518</v>
      </c>
      <c r="G17" s="8">
        <v>-0.45608942814185482</v>
      </c>
      <c r="H17" s="8">
        <v>-2.2939727519392463E-2</v>
      </c>
      <c r="I17" s="8">
        <v>-0.73836444034000692</v>
      </c>
      <c r="J17" s="8">
        <v>-2.0156869758966032</v>
      </c>
      <c r="K17" s="8">
        <v>29.269553486436905</v>
      </c>
      <c r="AD17" s="33" t="s">
        <v>30</v>
      </c>
      <c r="AE17" s="77">
        <v>0.73917243621558215</v>
      </c>
      <c r="AF17" s="77">
        <v>0.73171666824022608</v>
      </c>
      <c r="AG17" s="77">
        <v>0.65892324022248872</v>
      </c>
      <c r="AH17" s="77">
        <v>0.61286116073315378</v>
      </c>
      <c r="AI17" s="78">
        <v>0.66387779709798433</v>
      </c>
      <c r="AJ17" s="77">
        <v>0.66387779709798433</v>
      </c>
      <c r="AK17" s="77">
        <v>0.63424228721872322</v>
      </c>
      <c r="AL17" s="77">
        <v>0.61286116073315378</v>
      </c>
      <c r="AM17" s="78">
        <v>0.42156677308038176</v>
      </c>
      <c r="AN17" s="77">
        <v>0.55123827187538632</v>
      </c>
      <c r="AO17" s="77">
        <v>0.65347167213617574</v>
      </c>
      <c r="AP17" s="77">
        <v>0.50622705502190446</v>
      </c>
      <c r="AQ17" s="78">
        <v>0.54436520441958758</v>
      </c>
      <c r="AR17" s="77">
        <v>0.54436520441958758</v>
      </c>
      <c r="AS17" s="77">
        <v>0.54436520441958758</v>
      </c>
      <c r="AT17" s="77">
        <v>0.81724538676253622</v>
      </c>
    </row>
    <row r="18" spans="1:46">
      <c r="A18" s="67" t="s">
        <v>75</v>
      </c>
      <c r="B18">
        <v>2004</v>
      </c>
      <c r="C18" t="s">
        <v>50</v>
      </c>
      <c r="D18" s="8">
        <v>2.8266706443914082</v>
      </c>
      <c r="E18" s="8">
        <v>0.14891944990176817</v>
      </c>
      <c r="F18" s="8">
        <v>0.4511904761904762</v>
      </c>
      <c r="G18" s="8">
        <v>-2.2767123540334246</v>
      </c>
      <c r="H18" s="8">
        <v>-0.11568919255336366</v>
      </c>
      <c r="I18" s="8">
        <v>-4.7983640786523161</v>
      </c>
      <c r="J18" s="8">
        <v>0.54994362113865591</v>
      </c>
      <c r="K18" s="8">
        <v>26.329057279236281</v>
      </c>
      <c r="AD18" s="33" t="s">
        <v>127</v>
      </c>
    </row>
    <row r="19" spans="1:46" ht="15" thickBot="1">
      <c r="A19" s="83" t="s">
        <v>57</v>
      </c>
      <c r="B19">
        <v>2007</v>
      </c>
      <c r="C19" t="s">
        <v>50</v>
      </c>
      <c r="D19" s="48">
        <v>9.615927921634297</v>
      </c>
      <c r="E19" s="8">
        <v>0.4</v>
      </c>
      <c r="F19" s="8">
        <v>0.70561628345269511</v>
      </c>
      <c r="G19" s="8">
        <v>1.7085223033444805</v>
      </c>
      <c r="H19" s="8">
        <v>6.975297851611606E-2</v>
      </c>
      <c r="I19" s="8">
        <v>0.45407765650420728</v>
      </c>
      <c r="J19" s="8">
        <v>3.3782736058590146</v>
      </c>
      <c r="K19" s="8">
        <v>23.637544130178956</v>
      </c>
      <c r="AD19" s="33" t="s">
        <v>61</v>
      </c>
      <c r="AE19" s="75">
        <v>0.534826705159967</v>
      </c>
      <c r="AF19" s="75">
        <v>0.39329635809368729</v>
      </c>
      <c r="AG19" s="75">
        <v>0.43645393526121062</v>
      </c>
      <c r="AH19" s="75">
        <v>0.48807042147208624</v>
      </c>
      <c r="AI19" s="76">
        <v>0.37599804628563549</v>
      </c>
      <c r="AJ19" s="75">
        <v>0.33533635507612597</v>
      </c>
      <c r="AK19" s="75">
        <v>0.33533635507612597</v>
      </c>
      <c r="AL19" s="75">
        <v>0.48807042147208624</v>
      </c>
      <c r="AM19" s="76">
        <v>0.36705459522846862</v>
      </c>
      <c r="AN19" s="75">
        <v>0.35660461937473759</v>
      </c>
      <c r="AO19" s="75">
        <v>0.39781310001186715</v>
      </c>
      <c r="AP19" s="75">
        <v>0.307230798928883</v>
      </c>
      <c r="AQ19" s="76">
        <v>0.33859240041501953</v>
      </c>
      <c r="AR19" s="75">
        <v>0.33859240041501953</v>
      </c>
      <c r="AS19" s="75">
        <v>0.33859240041501953</v>
      </c>
      <c r="AT19" s="75">
        <v>0.61172475855415187</v>
      </c>
    </row>
    <row r="20" spans="1:46" ht="15" thickBot="1">
      <c r="A20" s="83" t="s">
        <v>57</v>
      </c>
      <c r="B20">
        <v>2008</v>
      </c>
      <c r="C20" t="s">
        <v>50</v>
      </c>
      <c r="D20" s="48">
        <v>10.672401899119427</v>
      </c>
      <c r="E20" s="8">
        <v>0.44957264957264959</v>
      </c>
      <c r="F20" s="8">
        <v>0.86870355078447559</v>
      </c>
      <c r="G20" s="8">
        <v>2.9241959493548073</v>
      </c>
      <c r="H20" s="8">
        <v>0.12163967838302261</v>
      </c>
      <c r="I20" s="8">
        <v>1.2544446468402732</v>
      </c>
      <c r="J20" s="8">
        <v>4.531881648032126</v>
      </c>
      <c r="K20" s="8">
        <v>23.637544130178956</v>
      </c>
      <c r="AD20" s="33" t="s">
        <v>50</v>
      </c>
      <c r="AE20" s="94">
        <v>0.55850928983129811</v>
      </c>
      <c r="AF20" s="75">
        <v>0.41580054942379496</v>
      </c>
      <c r="AG20" s="75">
        <v>0.15881885885610633</v>
      </c>
      <c r="AH20" s="94">
        <v>0.63625271381169102</v>
      </c>
      <c r="AI20" s="75">
        <v>0.39262302438996505</v>
      </c>
      <c r="AJ20" s="75">
        <v>0.39262302438996505</v>
      </c>
      <c r="AK20" s="75">
        <v>0.20242151067107927</v>
      </c>
      <c r="AL20" s="75">
        <v>0.63625271381169102</v>
      </c>
      <c r="AM20" s="76">
        <v>0.57417070311335128</v>
      </c>
      <c r="AN20" s="75">
        <v>0.53228921252380568</v>
      </c>
      <c r="AO20" s="75">
        <v>0.31541169148724429</v>
      </c>
      <c r="AP20" s="75">
        <v>0.50516953834260137</v>
      </c>
      <c r="AQ20" s="76">
        <v>0.14965323939925709</v>
      </c>
      <c r="AR20" s="75">
        <v>0.14965323939925709</v>
      </c>
      <c r="AS20" s="75">
        <v>0.14965323939925709</v>
      </c>
      <c r="AT20" s="75">
        <v>0.63117498567493602</v>
      </c>
    </row>
    <row r="21" spans="1:46">
      <c r="A21" s="83" t="s">
        <v>82</v>
      </c>
      <c r="B21">
        <v>2007</v>
      </c>
      <c r="C21" t="s">
        <v>50</v>
      </c>
      <c r="D21" s="48">
        <v>9.3136093440089667</v>
      </c>
      <c r="E21" s="8">
        <v>0.40555447407695805</v>
      </c>
      <c r="F21" s="8">
        <v>0.47706281963208919</v>
      </c>
      <c r="G21" s="8">
        <v>-3.8085127440444388</v>
      </c>
      <c r="H21" s="8">
        <v>-0.16350785944746088</v>
      </c>
      <c r="I21" s="8">
        <v>-0.80363384051102216</v>
      </c>
      <c r="J21" s="8">
        <v>-4.0192796311807797</v>
      </c>
      <c r="K21" s="8">
        <v>19.348678485259455</v>
      </c>
      <c r="AD21" s="33" t="s">
        <v>51</v>
      </c>
      <c r="AE21" s="75">
        <v>0.18180719072602589</v>
      </c>
      <c r="AF21" s="75">
        <v>0.28687487187042882</v>
      </c>
      <c r="AG21" s="75">
        <v>0.68054339086866844</v>
      </c>
      <c r="AH21" s="75">
        <v>2.8490981656294809E-2</v>
      </c>
      <c r="AI21" s="76">
        <v>0.22148053629920772</v>
      </c>
      <c r="AJ21" s="75">
        <v>0.22148053629920772</v>
      </c>
      <c r="AK21" s="75">
        <v>0.68719169850782891</v>
      </c>
      <c r="AL21" s="75">
        <v>2.8490981656294809E-2</v>
      </c>
      <c r="AM21" s="76">
        <v>-4.0067074939608573E-2</v>
      </c>
      <c r="AN21" s="75">
        <v>7.9797705675790184E-2</v>
      </c>
      <c r="AO21" s="75">
        <v>0.38816856509730197</v>
      </c>
      <c r="AP21" s="75">
        <v>-4.0020784496099429E-2</v>
      </c>
      <c r="AQ21" s="76">
        <v>0.45594916871087898</v>
      </c>
      <c r="AR21" s="75">
        <v>0.45594916871087898</v>
      </c>
      <c r="AS21" s="75">
        <v>0.45594916871087898</v>
      </c>
      <c r="AT21" s="75">
        <v>0.25767707207901624</v>
      </c>
    </row>
    <row r="22" spans="1:46">
      <c r="A22" s="83" t="s">
        <v>82</v>
      </c>
      <c r="B22">
        <v>2008</v>
      </c>
      <c r="C22" t="s">
        <v>50</v>
      </c>
      <c r="D22" s="48">
        <v>9.9993170466457144</v>
      </c>
      <c r="E22" s="8">
        <v>0.42165626581210991</v>
      </c>
      <c r="F22" s="8">
        <v>0.43687390508477536</v>
      </c>
      <c r="G22" s="8">
        <v>-3.2156457906697575</v>
      </c>
      <c r="H22" s="8">
        <v>-0.13345049350232766</v>
      </c>
      <c r="I22" s="8">
        <v>-3.0048789035334167</v>
      </c>
      <c r="J22" s="8">
        <v>-0.58651032863102159</v>
      </c>
      <c r="K22" s="8">
        <v>19.348678485259455</v>
      </c>
      <c r="AD22" s="84" t="s">
        <v>30</v>
      </c>
      <c r="AE22" s="77">
        <v>0.66993466318845962</v>
      </c>
      <c r="AF22" s="77">
        <v>0.64388789973350868</v>
      </c>
      <c r="AG22" s="77">
        <v>0.63027606069303577</v>
      </c>
      <c r="AH22" s="77">
        <v>0.55316040898452601</v>
      </c>
      <c r="AI22" s="78">
        <v>0.52821253691508052</v>
      </c>
      <c r="AJ22" s="77">
        <v>0.52821253691508052</v>
      </c>
      <c r="AK22" s="77">
        <v>0.56181642322930747</v>
      </c>
      <c r="AL22" s="77">
        <v>0.55316040898452601</v>
      </c>
      <c r="AM22" s="78">
        <v>0.39885626225763665</v>
      </c>
      <c r="AN22" s="77">
        <v>0.50425152300634457</v>
      </c>
      <c r="AO22" s="77">
        <v>0.6194846578274783</v>
      </c>
      <c r="AP22" s="77">
        <v>0.41070699927701854</v>
      </c>
      <c r="AQ22" s="78">
        <v>0.54133911012067926</v>
      </c>
      <c r="AR22" s="77">
        <v>0.54133911012067926</v>
      </c>
      <c r="AS22" s="77">
        <v>0.54133911012067926</v>
      </c>
      <c r="AT22" s="77">
        <v>0.74516259693008002</v>
      </c>
    </row>
    <row r="23" spans="1:46">
      <c r="A23" s="83" t="s">
        <v>57</v>
      </c>
      <c r="B23">
        <v>2006</v>
      </c>
      <c r="C23" t="s">
        <v>50</v>
      </c>
      <c r="D23" s="48">
        <v>9.3579249272510321</v>
      </c>
      <c r="E23" s="8">
        <v>0.36260393429324683</v>
      </c>
      <c r="F23" s="8">
        <v>0.62539349422875135</v>
      </c>
      <c r="G23" s="8">
        <v>2.2348843324084413</v>
      </c>
      <c r="H23" s="8">
        <v>8.5058401449487855E-2</v>
      </c>
      <c r="I23" s="8">
        <v>1.780806675904234</v>
      </c>
      <c r="J23" s="8">
        <v>3.4893289792487145</v>
      </c>
      <c r="K23" s="8">
        <v>19.155483911487007</v>
      </c>
    </row>
    <row r="24" spans="1:46">
      <c r="A24" s="67" t="s">
        <v>57</v>
      </c>
      <c r="B24">
        <v>2003</v>
      </c>
      <c r="C24" t="s">
        <v>50</v>
      </c>
      <c r="D24" s="8">
        <v>10.107326329180795</v>
      </c>
      <c r="E24" s="8">
        <v>0.47480374778424916</v>
      </c>
      <c r="F24" s="8">
        <v>0.78947368421052633</v>
      </c>
      <c r="G24" s="8">
        <v>-1.3867886712522726</v>
      </c>
      <c r="H24" s="8">
        <v>-6.4709898223763621E-2</v>
      </c>
      <c r="I24" s="8">
        <v>-0.62737049827609681</v>
      </c>
      <c r="J24" s="8">
        <v>-4.8438456539661132</v>
      </c>
      <c r="K24" s="8">
        <v>18.532793557185904</v>
      </c>
      <c r="AD24" s="33" t="s">
        <v>131</v>
      </c>
      <c r="AE24" s="30"/>
      <c r="AF24" s="51"/>
      <c r="AG24" s="51"/>
      <c r="AH24" s="51"/>
      <c r="AI24" s="6"/>
    </row>
    <row r="25" spans="1:46" ht="15" thickBot="1">
      <c r="A25" s="67" t="s">
        <v>94</v>
      </c>
      <c r="B25">
        <v>2009</v>
      </c>
      <c r="C25" t="s">
        <v>50</v>
      </c>
      <c r="D25" s="8">
        <v>8.8047273704002151</v>
      </c>
      <c r="E25" s="8">
        <v>0.36325354609929078</v>
      </c>
      <c r="F25" s="8">
        <v>0.35630434782608694</v>
      </c>
      <c r="G25" s="8">
        <v>-3.2984152565135645</v>
      </c>
      <c r="H25" s="8">
        <v>-0.13608156028368795</v>
      </c>
      <c r="I25" s="8">
        <v>-3.2124630674187458</v>
      </c>
      <c r="J25" s="8">
        <v>4.7166263765780307</v>
      </c>
      <c r="K25" s="8">
        <v>16.846629062583936</v>
      </c>
      <c r="AD25" s="33" t="s">
        <v>61</v>
      </c>
      <c r="AE25" s="75">
        <v>0.53615458152997608</v>
      </c>
      <c r="AF25" s="75">
        <v>0.3876696419025753</v>
      </c>
      <c r="AG25" s="75">
        <v>0.41737312449188574</v>
      </c>
      <c r="AH25" s="75">
        <v>0.4903781629475007</v>
      </c>
      <c r="AI25" s="76">
        <v>0.3734279964445652</v>
      </c>
      <c r="AJ25" s="75">
        <v>0.32750965747110083</v>
      </c>
      <c r="AK25" s="75">
        <v>0.32750965747110083</v>
      </c>
      <c r="AL25" s="75">
        <v>0.4903781629475007</v>
      </c>
      <c r="AM25" s="76">
        <v>0.34692047101435541</v>
      </c>
      <c r="AN25" s="75">
        <v>0.3322027918962755</v>
      </c>
      <c r="AO25" s="75">
        <v>0.36551303240826005</v>
      </c>
      <c r="AP25" s="75">
        <v>0.29286820844736017</v>
      </c>
      <c r="AQ25" s="76">
        <v>0.3364817514467191</v>
      </c>
      <c r="AR25" s="75">
        <v>0.3364817514467191</v>
      </c>
      <c r="AS25" s="75">
        <v>0.3364817514467191</v>
      </c>
      <c r="AT25" s="75">
        <v>0.59929705341886685</v>
      </c>
    </row>
    <row r="26" spans="1:46" ht="15" thickBot="1">
      <c r="A26" s="62" t="s">
        <v>130</v>
      </c>
      <c r="B26">
        <v>2003</v>
      </c>
      <c r="C26" t="s">
        <v>50</v>
      </c>
      <c r="D26" s="8">
        <v>7.8155701605799841</v>
      </c>
      <c r="E26" s="8">
        <v>0.26903790087463558</v>
      </c>
      <c r="F26" s="8">
        <v>0.28358942839582052</v>
      </c>
      <c r="G26" s="8">
        <v>0.64367504573480616</v>
      </c>
      <c r="H26" s="8">
        <v>2.2157434402332372E-2</v>
      </c>
      <c r="I26" s="8">
        <v>-6.5214445423131657</v>
      </c>
      <c r="J26" s="8">
        <v>-2.9388847482891798</v>
      </c>
      <c r="K26" s="8">
        <v>15.499017548614404</v>
      </c>
      <c r="AD26" s="33" t="s">
        <v>50</v>
      </c>
      <c r="AE26" s="94">
        <v>0.54783039805684219</v>
      </c>
      <c r="AF26" s="75">
        <v>0.40433633088546705</v>
      </c>
      <c r="AG26" s="75">
        <v>0.1594138019631543</v>
      </c>
      <c r="AH26" s="94">
        <v>0.6171398451616239</v>
      </c>
      <c r="AI26" s="75">
        <v>0.36806793822397338</v>
      </c>
      <c r="AJ26" s="75">
        <v>0.36806793822397338</v>
      </c>
      <c r="AK26" s="75">
        <v>0.19065218187836547</v>
      </c>
      <c r="AL26" s="75">
        <v>0.6171398451616239</v>
      </c>
      <c r="AM26" s="76">
        <v>0.52153654198381916</v>
      </c>
      <c r="AN26" s="75">
        <v>0.47230037665984237</v>
      </c>
      <c r="AO26" s="75">
        <v>0.28843891024431162</v>
      </c>
      <c r="AP26" s="75">
        <v>0.48457601817923118</v>
      </c>
      <c r="AQ26" s="76">
        <v>0.17300312985788777</v>
      </c>
      <c r="AR26" s="75">
        <v>0.17300312985788777</v>
      </c>
      <c r="AS26" s="75">
        <v>0.17300312985788777</v>
      </c>
      <c r="AT26" s="75">
        <v>0.62272348209382922</v>
      </c>
    </row>
    <row r="27" spans="1:46">
      <c r="A27" s="62" t="s">
        <v>57</v>
      </c>
      <c r="B27">
        <v>2005</v>
      </c>
      <c r="C27" t="s">
        <v>50</v>
      </c>
      <c r="D27" s="8">
        <v>5.6321967698792035</v>
      </c>
      <c r="E27" s="8">
        <v>0.24926305860157999</v>
      </c>
      <c r="F27" s="8">
        <v>0.36726893676164002</v>
      </c>
      <c r="G27" s="8">
        <v>-1.6762503068096066</v>
      </c>
      <c r="H27" s="8">
        <v>-7.3462890170597261E-2</v>
      </c>
      <c r="I27" s="8">
        <v>-3.4570569827138407</v>
      </c>
      <c r="J27" s="8">
        <v>-1.2221726503053993</v>
      </c>
      <c r="K27" s="8">
        <v>15.159507862163041</v>
      </c>
      <c r="AD27" s="33" t="s">
        <v>51</v>
      </c>
      <c r="AE27" s="75">
        <v>0.22368269046401515</v>
      </c>
      <c r="AF27" s="75">
        <v>0.30798087169551697</v>
      </c>
      <c r="AG27" s="75">
        <v>0.64846362614233244</v>
      </c>
      <c r="AH27" s="75">
        <v>8.7481451705816907E-2</v>
      </c>
      <c r="AI27" s="76">
        <v>0.24270182996828216</v>
      </c>
      <c r="AJ27" s="75">
        <v>0.24270182996828216</v>
      </c>
      <c r="AK27" s="75">
        <v>0.6553935488030832</v>
      </c>
      <c r="AL27" s="75">
        <v>8.7481451705816907E-2</v>
      </c>
      <c r="AM27" s="76">
        <v>-6.7776491273055864E-3</v>
      </c>
      <c r="AN27" s="75">
        <v>9.8462853892808067E-2</v>
      </c>
      <c r="AO27" s="75">
        <v>0.37850793192503818</v>
      </c>
      <c r="AP27" s="75">
        <v>2.0499540472707439E-2</v>
      </c>
      <c r="AQ27" s="76">
        <v>0.43680197071914328</v>
      </c>
      <c r="AR27" s="75">
        <v>0.43680197071914328</v>
      </c>
      <c r="AS27" s="75">
        <v>0.43680197071914328</v>
      </c>
      <c r="AT27" s="75">
        <v>0.27430212940020243</v>
      </c>
    </row>
    <row r="28" spans="1:46">
      <c r="A28" s="62" t="s">
        <v>57</v>
      </c>
      <c r="B28">
        <v>2004</v>
      </c>
      <c r="C28" t="s">
        <v>50</v>
      </c>
      <c r="D28" s="8">
        <v>8.4103248440888265</v>
      </c>
      <c r="E28" s="8">
        <v>0.38196480938416422</v>
      </c>
      <c r="F28" s="8">
        <v>0.61547548730064972</v>
      </c>
      <c r="G28" s="8">
        <v>-4.2164751556900164</v>
      </c>
      <c r="H28" s="8">
        <v>-0.19115202582035662</v>
      </c>
      <c r="I28" s="8">
        <v>-0.75941817297617575</v>
      </c>
      <c r="J28" s="8">
        <v>-2.4356684797857824</v>
      </c>
      <c r="K28" s="8">
        <v>14.097921363731752</v>
      </c>
      <c r="AD28" s="84" t="s">
        <v>30</v>
      </c>
      <c r="AE28" s="77">
        <v>0.66351230523669846</v>
      </c>
      <c r="AF28" s="77">
        <v>0.61479869315022551</v>
      </c>
      <c r="AG28" s="77">
        <v>0.59139185810932615</v>
      </c>
      <c r="AH28" s="77">
        <v>0.55476528929820357</v>
      </c>
      <c r="AI28" s="78">
        <v>0.50881880131767987</v>
      </c>
      <c r="AJ28" s="77">
        <v>0.50881880131767987</v>
      </c>
      <c r="AK28" s="77">
        <v>0.53186091888765841</v>
      </c>
      <c r="AL28" s="77">
        <v>0.55476528929820357</v>
      </c>
      <c r="AM28" s="78">
        <v>0.37360615764683675</v>
      </c>
      <c r="AN28" s="77">
        <v>0.45598977340928631</v>
      </c>
      <c r="AO28" s="77">
        <v>0.55155075686671351</v>
      </c>
      <c r="AP28" s="77">
        <v>0.41957332359830884</v>
      </c>
      <c r="AQ28" s="78">
        <v>0.52169254409930643</v>
      </c>
      <c r="AR28" s="77">
        <v>0.52169254409930643</v>
      </c>
      <c r="AS28" s="77">
        <v>0.52169254409930643</v>
      </c>
      <c r="AT28" s="77">
        <v>0.72262094465828197</v>
      </c>
    </row>
    <row r="29" spans="1:46" s="2" customFormat="1">
      <c r="A29" s="62" t="s">
        <v>130</v>
      </c>
      <c r="B29">
        <v>2004</v>
      </c>
      <c r="C29" t="s">
        <v>50</v>
      </c>
      <c r="D29" s="8">
        <v>7.683447388034419</v>
      </c>
      <c r="E29" s="8">
        <v>0.216</v>
      </c>
      <c r="F29" s="8">
        <v>0.32750902527075809</v>
      </c>
      <c r="G29" s="8">
        <v>3.5825597940239859</v>
      </c>
      <c r="H29" s="8">
        <v>0.10071428571428573</v>
      </c>
      <c r="I29" s="8">
        <v>7.1651195880479719</v>
      </c>
      <c r="J29" s="8">
        <v>5.3738396910359789</v>
      </c>
      <c r="K29" s="8">
        <v>13.293583576123043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2" t="s">
        <v>57</v>
      </c>
      <c r="B30">
        <v>2009</v>
      </c>
      <c r="C30" t="s">
        <v>50</v>
      </c>
      <c r="D30" s="8">
        <v>12.832033897454176</v>
      </c>
      <c r="E30" s="8">
        <v>0.56901157613535169</v>
      </c>
      <c r="F30" s="8">
        <v>0.97594501718213056</v>
      </c>
      <c r="G30" s="8">
        <v>3.2774370011918528</v>
      </c>
      <c r="H30" s="8">
        <v>0.1438395013719872</v>
      </c>
      <c r="I30" s="8">
        <v>1.6697513025145341</v>
      </c>
      <c r="J30" s="8">
        <v>7.2947224534269459</v>
      </c>
      <c r="K30" s="8">
        <v>12.832033897454176</v>
      </c>
      <c r="AG30" s="33" t="s">
        <v>132</v>
      </c>
    </row>
    <row r="31" spans="1:46" ht="16.8" customHeight="1" thickBot="1">
      <c r="A31" s="68" t="s">
        <v>94</v>
      </c>
      <c r="B31">
        <v>2008</v>
      </c>
      <c r="C31" t="s">
        <v>50</v>
      </c>
      <c r="D31" s="48">
        <v>3.8785925329035726</v>
      </c>
      <c r="E31" s="8">
        <v>0.22229064039408866</v>
      </c>
      <c r="F31" s="8">
        <v>0.19120762711864406</v>
      </c>
      <c r="G31" s="8">
        <v>-10.002686005909212</v>
      </c>
      <c r="H31" s="8">
        <v>-0.57327586206896541</v>
      </c>
      <c r="I31" s="8">
        <v>-6.7902229384904658</v>
      </c>
      <c r="J31" s="8">
        <v>-10.08863819500403</v>
      </c>
      <c r="K31" s="8">
        <v>12.683319903303788</v>
      </c>
      <c r="AD31" t="s">
        <v>61</v>
      </c>
      <c r="AE31" s="75">
        <v>0.50717700915122921</v>
      </c>
      <c r="AF31" s="75">
        <v>0.37216790679276351</v>
      </c>
      <c r="AG31" s="75">
        <v>0.41884134260190858</v>
      </c>
      <c r="AH31" s="75">
        <v>0.46859316638066095</v>
      </c>
      <c r="AI31" s="76">
        <v>0.35146899712279644</v>
      </c>
      <c r="AJ31" s="75">
        <v>0.30845370334823125</v>
      </c>
      <c r="AK31" s="75">
        <v>0.30845370334823125</v>
      </c>
      <c r="AL31" s="75">
        <v>0.46859316638066095</v>
      </c>
      <c r="AM31" s="76">
        <v>0.3228941279417672</v>
      </c>
      <c r="AN31" s="75">
        <v>0.31207353695145479</v>
      </c>
      <c r="AO31" s="75">
        <v>0.3614463322514761</v>
      </c>
      <c r="AP31" s="75">
        <v>0.28385866289067213</v>
      </c>
      <c r="AQ31" s="76">
        <v>0.34190620645584635</v>
      </c>
      <c r="AR31" s="75">
        <v>0.34190620645584635</v>
      </c>
      <c r="AS31" s="75">
        <v>0.34190620645584635</v>
      </c>
      <c r="AT31" s="75">
        <v>0.57451370569671545</v>
      </c>
    </row>
    <row r="32" spans="1:46" ht="15" thickBot="1">
      <c r="A32" s="62" t="s">
        <v>195</v>
      </c>
      <c r="B32">
        <v>2004</v>
      </c>
      <c r="C32" t="s">
        <v>50</v>
      </c>
      <c r="D32" s="8">
        <v>6.1991992859555252</v>
      </c>
      <c r="E32" s="8">
        <v>0.39308727736261678</v>
      </c>
      <c r="F32" s="8">
        <v>0.61720744045979548</v>
      </c>
      <c r="G32" s="8">
        <v>0.84403343344816051</v>
      </c>
      <c r="H32" s="8">
        <v>5.2211949184697924E-2</v>
      </c>
      <c r="I32" s="8">
        <v>0.23438710997163703</v>
      </c>
      <c r="J32" s="8">
        <v>0.63339536618436654</v>
      </c>
      <c r="K32" s="8">
        <v>12.657063562570853</v>
      </c>
      <c r="AD32" s="2" t="s">
        <v>50</v>
      </c>
      <c r="AE32" s="94">
        <v>0.53811250307614111</v>
      </c>
      <c r="AF32" s="75">
        <v>0.40603771016195839</v>
      </c>
      <c r="AG32" s="75">
        <v>0.17588523497041123</v>
      </c>
      <c r="AH32" s="94">
        <v>0.60090437163569643</v>
      </c>
      <c r="AI32" s="75">
        <v>0.36302917018020703</v>
      </c>
      <c r="AJ32" s="75">
        <v>0.36302917018020703</v>
      </c>
      <c r="AK32" s="75">
        <v>0.20088803737749217</v>
      </c>
      <c r="AL32" s="75">
        <v>0.60090437163569643</v>
      </c>
      <c r="AM32" s="76">
        <v>0.49565122731300515</v>
      </c>
      <c r="AN32" s="75">
        <v>0.45059858831650434</v>
      </c>
      <c r="AO32" s="75">
        <v>0.28933721451178224</v>
      </c>
      <c r="AP32" s="75">
        <v>0.47026016869543824</v>
      </c>
      <c r="AQ32" s="76">
        <v>0.19256518138028417</v>
      </c>
      <c r="AR32" s="75">
        <v>0.19256518138028417</v>
      </c>
      <c r="AS32" s="75">
        <v>0.19256518138028417</v>
      </c>
      <c r="AT32" s="75">
        <v>0.6158469495152511</v>
      </c>
    </row>
    <row r="33" spans="1:46">
      <c r="A33" s="62" t="s">
        <v>195</v>
      </c>
      <c r="B33">
        <v>2005</v>
      </c>
      <c r="C33" t="s">
        <v>50</v>
      </c>
      <c r="D33" s="8">
        <v>6.3038392523433968</v>
      </c>
      <c r="E33" s="8">
        <v>0.40536121023735311</v>
      </c>
      <c r="F33" s="8">
        <v>0.65619085099604579</v>
      </c>
      <c r="G33" s="8">
        <v>0.39900825621272951</v>
      </c>
      <c r="H33" s="8">
        <v>2.50458143288604E-2</v>
      </c>
      <c r="I33" s="8">
        <v>0.60964632347652348</v>
      </c>
      <c r="J33" s="8">
        <v>1.4019695149534126</v>
      </c>
      <c r="K33" s="8">
        <v>12.554568906530539</v>
      </c>
      <c r="AD33" t="s">
        <v>51</v>
      </c>
      <c r="AE33" s="75">
        <v>0.17035836351604208</v>
      </c>
      <c r="AF33" s="75">
        <v>0.25117149079219309</v>
      </c>
      <c r="AG33" s="75">
        <v>0.63926618064825969</v>
      </c>
      <c r="AH33" s="75">
        <v>5.1207967356814592E-2</v>
      </c>
      <c r="AI33" s="76">
        <v>0.18479171413391154</v>
      </c>
      <c r="AJ33" s="75">
        <v>0.18479171413391154</v>
      </c>
      <c r="AK33" s="75">
        <v>0.64315842876172469</v>
      </c>
      <c r="AL33" s="75">
        <v>5.1207967356814592E-2</v>
      </c>
      <c r="AM33" s="76">
        <v>-3.3323297138850488E-2</v>
      </c>
      <c r="AN33" s="75">
        <v>6.5002024983558226E-2</v>
      </c>
      <c r="AO33" s="75">
        <v>0.37477728309045549</v>
      </c>
      <c r="AP33" s="75">
        <v>-1.6605077657775053E-2</v>
      </c>
      <c r="AQ33" s="76">
        <v>0.4314801171938572</v>
      </c>
      <c r="AR33" s="75">
        <v>0.4314801171938572</v>
      </c>
      <c r="AS33" s="75">
        <v>0.4314801171938572</v>
      </c>
      <c r="AT33" s="75">
        <v>0.22424594700141273</v>
      </c>
    </row>
    <row r="34" spans="1:46">
      <c r="A34" s="62" t="s">
        <v>195</v>
      </c>
      <c r="B34">
        <v>2003</v>
      </c>
      <c r="C34" t="s">
        <v>50</v>
      </c>
      <c r="D34" s="8">
        <v>5.1192522349065008</v>
      </c>
      <c r="E34" s="8">
        <v>0.31593731131703989</v>
      </c>
      <c r="F34" s="8">
        <v>0.47268371234436984</v>
      </c>
      <c r="G34" s="8">
        <v>0.68849092829022318</v>
      </c>
      <c r="H34" s="8">
        <v>4.1426378653624668E-2</v>
      </c>
      <c r="I34" s="8">
        <v>0.45410381831858615</v>
      </c>
      <c r="J34" s="8">
        <v>1.2981372517667467</v>
      </c>
      <c r="K34" s="8">
        <v>11.473713417412887</v>
      </c>
      <c r="AD34" s="70" t="s">
        <v>30</v>
      </c>
      <c r="AE34" s="77">
        <v>0.61749413321755753</v>
      </c>
      <c r="AF34" s="77">
        <v>0.56464560439282641</v>
      </c>
      <c r="AG34" s="77">
        <v>0.58854455642304293</v>
      </c>
      <c r="AH34" s="77">
        <v>0.52471771563483416</v>
      </c>
      <c r="AI34" s="78">
        <v>0.46309157800720119</v>
      </c>
      <c r="AJ34" s="77">
        <v>0.46309157800720119</v>
      </c>
      <c r="AK34" s="77">
        <v>0.52873524654852033</v>
      </c>
      <c r="AL34" s="77">
        <v>0.52471771563483416</v>
      </c>
      <c r="AM34" s="78">
        <v>0.34225518354067958</v>
      </c>
      <c r="AN34" s="77">
        <v>0.40885470442717403</v>
      </c>
      <c r="AO34" s="77">
        <v>0.53901265376677288</v>
      </c>
      <c r="AP34" s="77">
        <v>0.39520040153836644</v>
      </c>
      <c r="AQ34" s="78">
        <v>0.52157940153567339</v>
      </c>
      <c r="AR34" s="77">
        <v>0.52157940153567339</v>
      </c>
      <c r="AS34" s="77">
        <v>0.52157940153567339</v>
      </c>
      <c r="AT34" s="77">
        <v>0.67817307191232512</v>
      </c>
    </row>
    <row r="35" spans="1:46">
      <c r="A35" s="62" t="s">
        <v>195</v>
      </c>
      <c r="B35">
        <v>2009</v>
      </c>
      <c r="C35" t="s">
        <v>50</v>
      </c>
      <c r="D35" s="8">
        <v>3.9701675028502859</v>
      </c>
      <c r="E35" s="8">
        <v>0.26603813987435498</v>
      </c>
      <c r="F35" s="8">
        <v>0.34000940508954108</v>
      </c>
      <c r="G35" s="8">
        <v>-2.1780786301488924</v>
      </c>
      <c r="H35" s="8">
        <v>-0.14595152140278489</v>
      </c>
      <c r="I35" s="8">
        <v>-2.3761594280181164</v>
      </c>
      <c r="J35" s="8">
        <v>-1.5587216977520804</v>
      </c>
      <c r="K35" s="8">
        <v>11.059848775370149</v>
      </c>
    </row>
    <row r="36" spans="1:46">
      <c r="A36" s="62" t="s">
        <v>186</v>
      </c>
      <c r="B36">
        <v>2011</v>
      </c>
      <c r="C36" t="s">
        <v>50</v>
      </c>
      <c r="D36" s="8">
        <v>4.2343658188533526</v>
      </c>
      <c r="E36" s="8">
        <v>0.3742453790062743</v>
      </c>
      <c r="F36" s="8">
        <v>1.3508339709257842</v>
      </c>
      <c r="G36" s="8">
        <v>0.21295690524925348</v>
      </c>
      <c r="H36" s="8">
        <v>1.8655839242417843E-2</v>
      </c>
      <c r="I36" s="8">
        <v>1.5496936277500239</v>
      </c>
      <c r="J36" s="8">
        <v>0</v>
      </c>
      <c r="K36" s="8">
        <v>10.283459845786714</v>
      </c>
      <c r="AK36" s="33" t="s">
        <v>133</v>
      </c>
      <c r="AL36" s="9"/>
      <c r="AM36" s="9"/>
      <c r="AN36" s="9"/>
    </row>
    <row r="37" spans="1:46" ht="15" thickBot="1">
      <c r="A37" s="68" t="s">
        <v>130</v>
      </c>
      <c r="B37">
        <v>2006</v>
      </c>
      <c r="C37" t="s">
        <v>50</v>
      </c>
      <c r="D37" s="48">
        <v>3.1912731214851959</v>
      </c>
      <c r="E37" s="8">
        <v>9.9761715647339155E-2</v>
      </c>
      <c r="F37" s="8">
        <v>0.13033552404012452</v>
      </c>
      <c r="G37" s="8">
        <v>0.89563994850599471</v>
      </c>
      <c r="H37" s="8">
        <v>2.7998411437648876E-2</v>
      </c>
      <c r="I37" s="8">
        <v>1.791279897011993</v>
      </c>
      <c r="J37" s="8">
        <v>1.1041991327325711</v>
      </c>
      <c r="K37" s="8">
        <v>9.7669218781760279</v>
      </c>
      <c r="AD37" t="s">
        <v>61</v>
      </c>
      <c r="AE37" s="75">
        <v>0.47526413853305188</v>
      </c>
      <c r="AF37" s="75">
        <v>0.35352912432628092</v>
      </c>
      <c r="AG37" s="75">
        <v>0.4037646459279563</v>
      </c>
      <c r="AH37" s="75">
        <v>0.43795917862628442</v>
      </c>
      <c r="AI37" s="76">
        <v>0.2707499414341995</v>
      </c>
      <c r="AJ37" s="75">
        <v>0.24482417694227812</v>
      </c>
      <c r="AK37" s="75">
        <v>0.24482417694227812</v>
      </c>
      <c r="AL37" s="75">
        <v>0.43795917862628442</v>
      </c>
      <c r="AM37" s="76">
        <v>0.29590873831263781</v>
      </c>
      <c r="AN37" s="75">
        <v>0.28488598191772196</v>
      </c>
      <c r="AO37" s="75">
        <v>0.34691110573191225</v>
      </c>
      <c r="AP37" s="75">
        <v>0.25905729858761256</v>
      </c>
      <c r="AQ37" s="76">
        <v>0.33367785654438387</v>
      </c>
      <c r="AR37" s="75">
        <v>0.33367785654438387</v>
      </c>
      <c r="AS37" s="75">
        <v>0.33367785654438387</v>
      </c>
      <c r="AT37" s="75">
        <v>0.53711111455535698</v>
      </c>
    </row>
    <row r="38" spans="1:46" ht="15" thickBot="1">
      <c r="A38" s="62" t="s">
        <v>82</v>
      </c>
      <c r="B38">
        <v>2009</v>
      </c>
      <c r="C38" t="s">
        <v>50</v>
      </c>
      <c r="D38" s="8">
        <v>9.5425203480213305</v>
      </c>
      <c r="E38" s="8">
        <v>0.34498153334145054</v>
      </c>
      <c r="F38" s="8">
        <v>0.41194145584956865</v>
      </c>
      <c r="G38" s="8">
        <v>2.4183685749023951</v>
      </c>
      <c r="H38" s="8">
        <v>8.9235238645165679E-2</v>
      </c>
      <c r="I38" s="8">
        <v>-0.21076688713634084</v>
      </c>
      <c r="J38" s="8">
        <v>5.4875020067167988</v>
      </c>
      <c r="K38" s="8">
        <v>9.5425203480213305</v>
      </c>
      <c r="AD38" s="2" t="s">
        <v>50</v>
      </c>
      <c r="AE38" s="94">
        <v>0.49008318146090957</v>
      </c>
      <c r="AF38" s="75">
        <v>0.37070332040178616</v>
      </c>
      <c r="AG38" s="75">
        <v>0.16512738658721349</v>
      </c>
      <c r="AH38" s="94">
        <v>0.54189133266977119</v>
      </c>
      <c r="AI38" s="75">
        <v>0.29994476970414069</v>
      </c>
      <c r="AJ38" s="75">
        <v>0.29994476970414069</v>
      </c>
      <c r="AK38" s="75">
        <v>0.17197513344277107</v>
      </c>
      <c r="AL38" s="75">
        <v>0.54189133266977119</v>
      </c>
      <c r="AM38" s="76">
        <v>0.4431833015280236</v>
      </c>
      <c r="AN38" s="75">
        <v>0.40179002566055283</v>
      </c>
      <c r="AO38" s="75">
        <v>0.27672815311843513</v>
      </c>
      <c r="AP38" s="75">
        <v>0.38351723310400215</v>
      </c>
      <c r="AQ38" s="76">
        <v>0.18692994270637198</v>
      </c>
      <c r="AR38" s="75">
        <v>0.18692994270637198</v>
      </c>
      <c r="AS38" s="75">
        <v>0.18692994270637198</v>
      </c>
      <c r="AT38" s="75">
        <v>0.56368385826955247</v>
      </c>
    </row>
    <row r="39" spans="1:46">
      <c r="A39" s="68" t="s">
        <v>82</v>
      </c>
      <c r="B39">
        <v>2006</v>
      </c>
      <c r="C39" t="s">
        <v>50</v>
      </c>
      <c r="D39" s="48">
        <v>0</v>
      </c>
      <c r="E39" s="8">
        <v>0</v>
      </c>
      <c r="F39" s="8">
        <v>0</v>
      </c>
      <c r="G39" s="8">
        <v>3.3026950817208593</v>
      </c>
      <c r="H39" s="8">
        <v>0.12054130930023538</v>
      </c>
      <c r="I39" s="8">
        <v>4.1063289222318815</v>
      </c>
      <c r="J39" s="8">
        <v>0.29781617818744266</v>
      </c>
      <c r="K39" s="8">
        <v>9.446392290534753</v>
      </c>
      <c r="AD39" t="s">
        <v>51</v>
      </c>
      <c r="AE39" s="75">
        <v>0.1788222375058173</v>
      </c>
      <c r="AF39" s="75">
        <v>0.25255490437891243</v>
      </c>
      <c r="AG39" s="75">
        <v>0.61376130301391796</v>
      </c>
      <c r="AH39" s="75">
        <v>7.6006996825037004E-2</v>
      </c>
      <c r="AI39" s="76">
        <v>0.16013954882815579</v>
      </c>
      <c r="AJ39" s="75">
        <v>0.16013954882815579</v>
      </c>
      <c r="AK39" s="75">
        <v>0.39892615206717674</v>
      </c>
      <c r="AL39" s="75">
        <v>7.6006996825037004E-2</v>
      </c>
      <c r="AM39" s="76">
        <v>-2.3971837383060159E-3</v>
      </c>
      <c r="AN39" s="75">
        <v>8.2349085867055083E-2</v>
      </c>
      <c r="AO39" s="75">
        <v>0.3534833733966693</v>
      </c>
      <c r="AP39" s="75">
        <v>5.2414787861850887E-2</v>
      </c>
      <c r="AQ39" s="76">
        <v>0.42554460266620631</v>
      </c>
      <c r="AR39" s="75">
        <v>0.42554460266620631</v>
      </c>
      <c r="AS39" s="75">
        <v>0.42554460266620631</v>
      </c>
      <c r="AT39" s="75">
        <v>0.22861037028676198</v>
      </c>
    </row>
    <row r="40" spans="1:46">
      <c r="A40" s="62" t="s">
        <v>77</v>
      </c>
      <c r="B40">
        <v>2009</v>
      </c>
      <c r="C40" t="s">
        <v>50</v>
      </c>
      <c r="D40" s="8">
        <v>0</v>
      </c>
      <c r="E40" s="8">
        <v>0</v>
      </c>
      <c r="F40" s="8">
        <v>0</v>
      </c>
      <c r="G40" s="8">
        <v>-0.16864863963905208</v>
      </c>
      <c r="H40" s="8">
        <v>-9.6213235971469198E-3</v>
      </c>
      <c r="I40" s="8">
        <v>0.24524852864076863</v>
      </c>
      <c r="J40" s="8">
        <v>4.4047483680745572</v>
      </c>
      <c r="K40" s="8">
        <v>9.1415616645165532</v>
      </c>
      <c r="AD40" s="70" t="s">
        <v>30</v>
      </c>
      <c r="AE40" s="77">
        <v>0.56267799352681358</v>
      </c>
      <c r="AF40" s="77">
        <v>0.51476799332448675</v>
      </c>
      <c r="AG40" s="77">
        <v>0.56238865710560981</v>
      </c>
      <c r="AH40" s="77">
        <v>0.47669718816486911</v>
      </c>
      <c r="AI40" s="78">
        <v>0.37404651126525623</v>
      </c>
      <c r="AJ40" s="77">
        <v>0.37404651126525623</v>
      </c>
      <c r="AK40" s="77">
        <v>0.44798335335930017</v>
      </c>
      <c r="AL40" s="77">
        <v>0.47669718816486911</v>
      </c>
      <c r="AM40" s="78">
        <v>0.30563299492292312</v>
      </c>
      <c r="AN40" s="77">
        <v>0.35710589843355378</v>
      </c>
      <c r="AO40" s="77">
        <v>0.51402701359661496</v>
      </c>
      <c r="AP40" s="77">
        <v>0.30427969730083304</v>
      </c>
      <c r="AQ40" s="78">
        <v>0.5020845032319593</v>
      </c>
      <c r="AR40" s="77">
        <v>0.5020845032319593</v>
      </c>
      <c r="AS40" s="77">
        <v>0.5020845032319593</v>
      </c>
      <c r="AT40" s="77">
        <v>0.6109143919045058</v>
      </c>
    </row>
    <row r="41" spans="1:46">
      <c r="A41" s="62" t="s">
        <v>130</v>
      </c>
      <c r="B41">
        <v>2005</v>
      </c>
      <c r="C41" t="s">
        <v>50</v>
      </c>
      <c r="D41" s="8">
        <v>5.6101361880886236</v>
      </c>
      <c r="E41" s="8">
        <v>0.19749552772808587</v>
      </c>
      <c r="F41" s="8">
        <v>0.2199203187250996</v>
      </c>
      <c r="G41" s="8">
        <v>-1.791279897011993</v>
      </c>
      <c r="H41" s="8">
        <v>-6.3059033989266558E-2</v>
      </c>
      <c r="I41" s="8">
        <v>-3.5825597940239859</v>
      </c>
      <c r="J41" s="8">
        <v>-2.6869198455179912</v>
      </c>
      <c r="K41" s="8">
        <v>8.8014093095738186</v>
      </c>
    </row>
    <row r="42" spans="1:46" ht="16.8" customHeight="1">
      <c r="A42" s="68" t="s">
        <v>195</v>
      </c>
      <c r="B42">
        <v>2006</v>
      </c>
      <c r="C42" t="s">
        <v>50</v>
      </c>
      <c r="D42" s="48">
        <v>6.2507296541871407</v>
      </c>
      <c r="E42" s="8">
        <v>0.40797142319984958</v>
      </c>
      <c r="F42" s="8">
        <v>0.63304525398388212</v>
      </c>
      <c r="G42" s="8">
        <v>0.79232319147688912</v>
      </c>
      <c r="H42" s="8">
        <v>5.1713197969543122E-2</v>
      </c>
      <c r="I42" s="8">
        <v>-0.21063806726379397</v>
      </c>
      <c r="J42" s="8">
        <v>0.39818696176982726</v>
      </c>
      <c r="K42" s="8">
        <v>8.6667662889564774</v>
      </c>
      <c r="AM42" s="33" t="s">
        <v>134</v>
      </c>
    </row>
    <row r="43" spans="1:46" ht="15" thickBot="1">
      <c r="A43" s="68" t="s">
        <v>195</v>
      </c>
      <c r="B43">
        <v>2008</v>
      </c>
      <c r="C43" t="s">
        <v>50</v>
      </c>
      <c r="D43" s="48">
        <v>2.5269816851550759</v>
      </c>
      <c r="E43" s="8">
        <v>0.1739247611612951</v>
      </c>
      <c r="F43" s="8">
        <v>0.25613127497673399</v>
      </c>
      <c r="G43" s="8">
        <v>-2.7702956577251783</v>
      </c>
      <c r="H43" s="8">
        <v>-0.19067135050741613</v>
      </c>
      <c r="I43" s="8">
        <v>-0.39413622970706186</v>
      </c>
      <c r="J43" s="8">
        <v>-2.5722148598559542</v>
      </c>
      <c r="K43" s="8">
        <v>6.4971491880053618</v>
      </c>
      <c r="AD43" t="s">
        <v>61</v>
      </c>
      <c r="AE43" s="75">
        <v>0.47526413853305188</v>
      </c>
      <c r="AF43" s="75">
        <v>0.35352912432628092</v>
      </c>
      <c r="AG43" s="75">
        <v>0.3876704933187437</v>
      </c>
      <c r="AH43" s="75">
        <v>0.40651537445905878</v>
      </c>
      <c r="AI43" s="76">
        <v>0.2707499414341995</v>
      </c>
      <c r="AJ43" s="75">
        <v>0.24482417694227812</v>
      </c>
      <c r="AK43" s="75">
        <v>0.1585077224016905</v>
      </c>
      <c r="AL43" s="75">
        <v>0.40651537445905878</v>
      </c>
      <c r="AM43" s="76">
        <v>0.29590873831263781</v>
      </c>
      <c r="AN43" s="75">
        <v>0.28488598191772196</v>
      </c>
      <c r="AO43" s="75">
        <v>0.34731684806399044</v>
      </c>
      <c r="AP43" s="75">
        <v>0.25840402611829449</v>
      </c>
      <c r="AQ43" s="76">
        <v>0.33367785654438387</v>
      </c>
      <c r="AR43" s="75">
        <v>0.33367785654438387</v>
      </c>
      <c r="AS43" s="75">
        <v>0.32452910693776083</v>
      </c>
      <c r="AT43" s="75">
        <v>0.51423254547562347</v>
      </c>
    </row>
    <row r="44" spans="1:46" ht="16.8" customHeight="1" thickBot="1">
      <c r="A44" s="83" t="s">
        <v>195</v>
      </c>
      <c r="B44">
        <v>2007</v>
      </c>
      <c r="C44" t="s">
        <v>50</v>
      </c>
      <c r="D44" s="48">
        <v>2.4160366347693381</v>
      </c>
      <c r="E44" s="8">
        <v>0.15555091916452232</v>
      </c>
      <c r="F44" s="8">
        <v>0.26767994095882075</v>
      </c>
      <c r="G44" s="8">
        <v>0.60882502903362123</v>
      </c>
      <c r="H44" s="8">
        <v>3.9197788441477095E-2</v>
      </c>
      <c r="I44" s="8">
        <v>1.0029612587406831</v>
      </c>
      <c r="J44" s="8">
        <v>-1.7673343989844952</v>
      </c>
      <c r="K44" s="8">
        <v>6.4971491880053618</v>
      </c>
      <c r="AC44" s="2"/>
      <c r="AD44" s="2" t="s">
        <v>50</v>
      </c>
      <c r="AE44" s="94">
        <v>0.49008318146090957</v>
      </c>
      <c r="AF44" s="75">
        <v>0.37070332040178616</v>
      </c>
      <c r="AG44" s="75">
        <v>0.15634734470166495</v>
      </c>
      <c r="AH44" s="94">
        <v>0.5050524153696665</v>
      </c>
      <c r="AI44" s="75">
        <v>0.29994476970414069</v>
      </c>
      <c r="AJ44" s="75">
        <v>0.29994476970414069</v>
      </c>
      <c r="AK44" s="75">
        <v>0.11584198119895713</v>
      </c>
      <c r="AL44" s="75">
        <v>0.5050524153696665</v>
      </c>
      <c r="AM44" s="76">
        <v>0.4431833015280236</v>
      </c>
      <c r="AN44" s="75">
        <v>0.40179002566055283</v>
      </c>
      <c r="AO44" s="75">
        <v>0.27550934283268191</v>
      </c>
      <c r="AP44" s="75">
        <v>0.23557815930855475</v>
      </c>
      <c r="AQ44" s="76">
        <v>0.18692994270637198</v>
      </c>
      <c r="AR44" s="75">
        <v>0.18692994270637198</v>
      </c>
      <c r="AS44" s="75">
        <v>0.18211557670299275</v>
      </c>
      <c r="AT44" s="75">
        <v>0.54204223659511319</v>
      </c>
    </row>
    <row r="45" spans="1:46">
      <c r="A45" s="67" t="s">
        <v>186</v>
      </c>
      <c r="B45">
        <v>2010</v>
      </c>
      <c r="C45" t="s">
        <v>50</v>
      </c>
      <c r="D45" s="8">
        <v>1.7234328897758859</v>
      </c>
      <c r="E45" s="8">
        <v>0.14376892333777405</v>
      </c>
      <c r="F45" s="8">
        <v>0.43799040708399967</v>
      </c>
      <c r="G45" s="8">
        <v>2.2031753648795185</v>
      </c>
      <c r="H45" s="8">
        <v>0.18255572798945896</v>
      </c>
      <c r="I45" s="8">
        <v>0.65348173712949453</v>
      </c>
      <c r="J45" s="8">
        <v>0.86643864237874801</v>
      </c>
      <c r="K45" s="8">
        <v>5.995453927339299</v>
      </c>
      <c r="AD45" t="s">
        <v>51</v>
      </c>
      <c r="AE45" s="75">
        <v>0.1788222375058173</v>
      </c>
      <c r="AF45" s="75">
        <v>0.23714246105207115</v>
      </c>
      <c r="AG45" s="75">
        <v>0.60326523075586047</v>
      </c>
      <c r="AH45" s="75">
        <v>6.4791036481653089E-2</v>
      </c>
      <c r="AI45" s="76">
        <v>0.16013954882815579</v>
      </c>
      <c r="AJ45" s="75">
        <v>0.16013954882815579</v>
      </c>
      <c r="AK45" s="75">
        <v>0.31025650150934753</v>
      </c>
      <c r="AL45" s="75">
        <v>6.4791036481653089E-2</v>
      </c>
      <c r="AM45" s="76">
        <v>-2.3971837383060159E-3</v>
      </c>
      <c r="AN45" s="75">
        <v>8.2349085867055083E-2</v>
      </c>
      <c r="AO45" s="75">
        <v>0.35558279978358009</v>
      </c>
      <c r="AP45" s="75">
        <v>-2.4859406525497656E-2</v>
      </c>
      <c r="AQ45" s="76">
        <v>0.42554460266620631</v>
      </c>
      <c r="AR45" s="75">
        <v>0.42554460266620631</v>
      </c>
      <c r="AS45" s="75">
        <v>0.41954203661176603</v>
      </c>
      <c r="AT45" s="75">
        <v>0.21556543516291188</v>
      </c>
    </row>
    <row r="46" spans="1:46">
      <c r="A46" s="83" t="s">
        <v>84</v>
      </c>
      <c r="B46">
        <v>2008</v>
      </c>
      <c r="C46" t="s">
        <v>50</v>
      </c>
      <c r="D46" s="48">
        <v>0.82575409661270527</v>
      </c>
      <c r="E46" s="8">
        <v>8.733479260757529E-2</v>
      </c>
      <c r="F46" s="8">
        <v>0.1466660462519194</v>
      </c>
      <c r="G46" s="8">
        <v>-0.49042248377505793</v>
      </c>
      <c r="H46" s="8">
        <v>-5.1868886980133484E-2</v>
      </c>
      <c r="I46" s="8">
        <v>-0.67302102607805914</v>
      </c>
      <c r="J46" s="8">
        <v>-0.89255844135770523</v>
      </c>
      <c r="K46" s="8">
        <v>5.932356802267261</v>
      </c>
      <c r="AD46" s="70" t="s">
        <v>30</v>
      </c>
      <c r="AE46" s="77">
        <v>0.51477919529152638</v>
      </c>
      <c r="AF46" s="77">
        <v>0.48274562348982925</v>
      </c>
      <c r="AG46" s="77">
        <v>0.53327835926251077</v>
      </c>
      <c r="AH46" s="77">
        <v>0.42786518526104589</v>
      </c>
      <c r="AI46" s="78">
        <v>0.37404651126525623</v>
      </c>
      <c r="AJ46" s="77">
        <v>0.37404651126525623</v>
      </c>
      <c r="AK46" s="77">
        <v>0.26390880778414194</v>
      </c>
      <c r="AL46" s="77">
        <v>0.42786518526104589</v>
      </c>
      <c r="AM46" s="78">
        <v>0.30563299492292312</v>
      </c>
      <c r="AN46" s="77">
        <v>0.35710589843355378</v>
      </c>
      <c r="AO46" s="77">
        <v>0.51400943424620604</v>
      </c>
      <c r="AP46" s="77">
        <v>0.10880931067737701</v>
      </c>
      <c r="AQ46" s="78">
        <v>0.5020845032319593</v>
      </c>
      <c r="AR46" s="77">
        <v>0.5020845032319593</v>
      </c>
      <c r="AS46" s="77">
        <v>0.48403858356758506</v>
      </c>
      <c r="AT46" s="77">
        <v>0.57245062046271522</v>
      </c>
    </row>
    <row r="47" spans="1:46" ht="16.8" customHeight="1">
      <c r="A47" s="83" t="s">
        <v>84</v>
      </c>
      <c r="B47">
        <v>2007</v>
      </c>
      <c r="C47" t="s">
        <v>50</v>
      </c>
      <c r="D47" s="48">
        <v>2.8869956042741158</v>
      </c>
      <c r="E47" s="8">
        <v>0.24135610590058054</v>
      </c>
      <c r="F47" s="8">
        <v>0.50820881756133551</v>
      </c>
      <c r="G47" s="8">
        <v>1.8334976386321475</v>
      </c>
      <c r="H47" s="8">
        <v>0.15328248147763646</v>
      </c>
      <c r="I47" s="8">
        <v>2.5065186647102067</v>
      </c>
      <c r="J47" s="8">
        <v>2.0160961809351488</v>
      </c>
      <c r="K47" s="8">
        <v>5.932356802267261</v>
      </c>
      <c r="AM47" s="33" t="s">
        <v>172</v>
      </c>
    </row>
    <row r="48" spans="1:46" ht="15" thickBot="1">
      <c r="A48" s="83" t="s">
        <v>84</v>
      </c>
      <c r="B48">
        <v>2006</v>
      </c>
      <c r="C48" t="s">
        <v>50</v>
      </c>
      <c r="D48" s="48">
        <v>2.9351995236195272</v>
      </c>
      <c r="E48" s="8">
        <v>0.24122884035390532</v>
      </c>
      <c r="F48" s="8">
        <v>0.43396943056441484</v>
      </c>
      <c r="G48" s="8">
        <v>2.7126557658036479</v>
      </c>
      <c r="H48" s="8">
        <v>0.22293912199100341</v>
      </c>
      <c r="I48" s="8">
        <v>0.20613710109344119</v>
      </c>
      <c r="J48" s="8">
        <v>2.0396347397255887</v>
      </c>
      <c r="K48" s="8">
        <v>5.822195127893643</v>
      </c>
      <c r="AD48" t="s">
        <v>61</v>
      </c>
      <c r="AE48" s="75">
        <v>0.43799415014200949</v>
      </c>
      <c r="AF48" s="75">
        <v>0.35352912432628092</v>
      </c>
      <c r="AG48" s="75">
        <v>0.37948209174389375</v>
      </c>
      <c r="AH48" s="75">
        <v>0.39683263732623453</v>
      </c>
      <c r="AI48" s="76">
        <v>0.15845244416540666</v>
      </c>
      <c r="AJ48" s="75">
        <v>0.16051920524032479</v>
      </c>
      <c r="AK48" s="75">
        <v>0.16051920524032479</v>
      </c>
      <c r="AL48" s="75">
        <v>0.39683263732623453</v>
      </c>
      <c r="AM48" s="76">
        <v>0.29296759396802613</v>
      </c>
      <c r="AN48" s="75">
        <v>0.28372065321365908</v>
      </c>
      <c r="AO48" s="75">
        <v>0.34114256823290601</v>
      </c>
      <c r="AP48" s="75">
        <v>0.25389934826651028</v>
      </c>
      <c r="AQ48" s="76">
        <v>0.32537924436110882</v>
      </c>
      <c r="AR48" s="75">
        <v>0.32537924436110882</v>
      </c>
      <c r="AS48" s="75">
        <v>0.32537924436110882</v>
      </c>
      <c r="AT48" s="75">
        <v>0.51259696388397324</v>
      </c>
    </row>
    <row r="49" spans="1:46" ht="15" thickBot="1">
      <c r="A49" s="83" t="s">
        <v>91</v>
      </c>
      <c r="B49">
        <v>2007</v>
      </c>
      <c r="C49" t="s">
        <v>50</v>
      </c>
      <c r="D49" s="48">
        <v>0</v>
      </c>
      <c r="E49" s="8">
        <v>0</v>
      </c>
      <c r="F49" s="8">
        <v>0</v>
      </c>
      <c r="G49" s="8">
        <v>-5.9591053085335499</v>
      </c>
      <c r="H49" s="8">
        <v>-0.41785595751742433</v>
      </c>
      <c r="I49" s="8">
        <v>-1.7367040192507126</v>
      </c>
      <c r="J49" s="8">
        <v>-6.0020814030809593</v>
      </c>
      <c r="K49" s="8">
        <v>5.1571313456889607</v>
      </c>
      <c r="AD49" s="2" t="s">
        <v>50</v>
      </c>
      <c r="AE49" s="94">
        <v>0.45180554369874076</v>
      </c>
      <c r="AF49" s="75">
        <v>0.37070332040178616</v>
      </c>
      <c r="AG49" s="75">
        <v>0.15466303350509358</v>
      </c>
      <c r="AH49" s="94">
        <v>0.49275593089390229</v>
      </c>
      <c r="AI49" s="75">
        <v>0.20589267533585867</v>
      </c>
      <c r="AJ49" s="75">
        <v>0.20589267533585867</v>
      </c>
      <c r="AK49" s="75">
        <v>0.11231793520054971</v>
      </c>
      <c r="AL49" s="75">
        <v>0.49275593089390229</v>
      </c>
      <c r="AM49" s="76">
        <v>0.42765310220454317</v>
      </c>
      <c r="AN49" s="75">
        <v>0.39105130155775886</v>
      </c>
      <c r="AO49" s="75">
        <v>0.2727738220575161</v>
      </c>
      <c r="AP49" s="75">
        <v>0.22538227141264347</v>
      </c>
      <c r="AQ49" s="76">
        <v>0.18393147285300177</v>
      </c>
      <c r="AR49" s="75">
        <v>0.18393147285300177</v>
      </c>
      <c r="AS49" s="75">
        <v>0.18393147285300177</v>
      </c>
      <c r="AT49" s="75">
        <v>0.53851579758948409</v>
      </c>
    </row>
    <row r="50" spans="1:46">
      <c r="A50" s="83" t="s">
        <v>91</v>
      </c>
      <c r="B50">
        <v>2008</v>
      </c>
      <c r="C50" t="s">
        <v>50</v>
      </c>
      <c r="D50" s="48">
        <v>0.5855492882084341</v>
      </c>
      <c r="E50" s="8">
        <v>3.6601746138347886E-2</v>
      </c>
      <c r="F50" s="8">
        <v>3.7024456521739128E-2</v>
      </c>
      <c r="G50" s="8">
        <v>-4.2653773838302467</v>
      </c>
      <c r="H50" s="8">
        <v>-0.26662189388851593</v>
      </c>
      <c r="I50" s="8">
        <v>-4.2224012892828373</v>
      </c>
      <c r="J50" s="8">
        <v>2.9546065001343003</v>
      </c>
      <c r="K50" s="8">
        <v>5.1571313456889607</v>
      </c>
      <c r="AD50" t="s">
        <v>51</v>
      </c>
      <c r="AE50" s="75">
        <v>0.17145301143253761</v>
      </c>
      <c r="AF50" s="75">
        <v>0.24384642263844233</v>
      </c>
      <c r="AG50" s="75">
        <v>0.59115003491020146</v>
      </c>
      <c r="AH50" s="75">
        <v>7.0923146734299697E-2</v>
      </c>
      <c r="AI50" s="76">
        <v>7.9681494890138649E-2</v>
      </c>
      <c r="AJ50" s="75">
        <v>7.9681494890138649E-2</v>
      </c>
      <c r="AK50" s="75">
        <v>0.30806284920174132</v>
      </c>
      <c r="AL50" s="75">
        <v>7.0923146734299697E-2</v>
      </c>
      <c r="AM50" s="76">
        <v>2.299912995940628E-2</v>
      </c>
      <c r="AN50" s="75">
        <v>0.1039899983903404</v>
      </c>
      <c r="AO50" s="75">
        <v>0.34883907455239799</v>
      </c>
      <c r="AP50" s="75">
        <v>-1.7260414743974401E-2</v>
      </c>
      <c r="AQ50" s="76">
        <v>0.42026241774757944</v>
      </c>
      <c r="AR50" s="75">
        <v>0.42026241774757944</v>
      </c>
      <c r="AS50" s="75">
        <v>0.42026241774757944</v>
      </c>
      <c r="AT50" s="75">
        <v>0.21878444707844749</v>
      </c>
    </row>
    <row r="51" spans="1:46">
      <c r="A51" s="67" t="s">
        <v>86</v>
      </c>
      <c r="B51">
        <v>2010</v>
      </c>
      <c r="C51" t="s">
        <v>50</v>
      </c>
      <c r="D51" s="8">
        <v>2.4642861762816231</v>
      </c>
      <c r="E51" s="8">
        <v>0.29277663934426229</v>
      </c>
      <c r="F51" s="8">
        <v>1.3122847301951779</v>
      </c>
      <c r="G51" s="8">
        <v>0.17032249162401492</v>
      </c>
      <c r="H51" s="8">
        <v>2.0235655737705003E-2</v>
      </c>
      <c r="I51" s="8">
        <v>0.15307464437094964</v>
      </c>
      <c r="J51" s="8">
        <v>8.4169494594955871</v>
      </c>
      <c r="K51" s="8">
        <v>5.1096747487204262</v>
      </c>
      <c r="AD51" s="70" t="s">
        <v>30</v>
      </c>
      <c r="AE51" s="77">
        <v>0.49942546055434106</v>
      </c>
      <c r="AF51" s="77">
        <v>0.47027209431027694</v>
      </c>
      <c r="AG51" s="77">
        <v>0.51648295818973</v>
      </c>
      <c r="AH51" s="77">
        <v>0.41293745565601991</v>
      </c>
      <c r="AI51" s="78">
        <v>0.20737925074324773</v>
      </c>
      <c r="AJ51" s="77">
        <v>0.20737925074324773</v>
      </c>
      <c r="AK51" s="77">
        <v>0.25969999816348671</v>
      </c>
      <c r="AL51" s="77">
        <v>0.41293745565601991</v>
      </c>
      <c r="AM51" s="78">
        <v>0.30132977646409725</v>
      </c>
      <c r="AN51" s="77">
        <v>0.3527185315892315</v>
      </c>
      <c r="AO51" s="77">
        <v>0.50084996210806609</v>
      </c>
      <c r="AP51" s="77">
        <v>0.11219373749275431</v>
      </c>
      <c r="AQ51" s="78">
        <v>0.48378924298875609</v>
      </c>
      <c r="AR51" s="77">
        <v>0.48378924298875609</v>
      </c>
      <c r="AS51" s="77">
        <v>0.48378924298875609</v>
      </c>
      <c r="AT51" s="85">
        <v>0.56825239281023021</v>
      </c>
    </row>
    <row r="52" spans="1:46">
      <c r="A52" s="67" t="s">
        <v>84</v>
      </c>
      <c r="B52">
        <v>2009</v>
      </c>
      <c r="C52" t="s">
        <v>50</v>
      </c>
      <c r="D52" s="8">
        <v>5.1066027056545558</v>
      </c>
      <c r="E52" s="8">
        <v>0.50420331091567516</v>
      </c>
      <c r="F52" s="8">
        <v>0.98756206302563587</v>
      </c>
      <c r="G52" s="8">
        <v>-0.2195374152796461</v>
      </c>
      <c r="H52" s="8">
        <v>-2.1676151060527594E-2</v>
      </c>
      <c r="I52" s="8">
        <v>0.18259854230300121</v>
      </c>
      <c r="J52" s="8">
        <v>0.98390357149146546</v>
      </c>
      <c r="K52" s="8">
        <v>5.1066027056545558</v>
      </c>
      <c r="AD52" s="48"/>
      <c r="AI52" s="8"/>
      <c r="AJ52" s="8"/>
      <c r="AK52" s="8"/>
      <c r="AL52" s="8"/>
    </row>
    <row r="53" spans="1:46">
      <c r="A53" s="67" t="s">
        <v>91</v>
      </c>
      <c r="B53">
        <v>2010</v>
      </c>
      <c r="C53" t="s">
        <v>50</v>
      </c>
      <c r="D53" s="8">
        <v>4.5500940102068226</v>
      </c>
      <c r="E53" s="8">
        <v>0.22454931071049841</v>
      </c>
      <c r="F53" s="8">
        <v>0.58173076923076927</v>
      </c>
      <c r="G53" s="8">
        <v>11.388665055063123</v>
      </c>
      <c r="H53" s="8">
        <v>0.56203605514316024</v>
      </c>
      <c r="I53" s="8">
        <v>7.2199838839645469</v>
      </c>
      <c r="J53" s="8">
        <v>20.263228579102876</v>
      </c>
      <c r="K53" s="8">
        <v>4.5500940102068226</v>
      </c>
      <c r="AD53" s="48"/>
      <c r="AJ53" s="9"/>
      <c r="AK53" s="9"/>
      <c r="AL53" s="9"/>
      <c r="AM53" s="33" t="s">
        <v>173</v>
      </c>
      <c r="AN53" s="9"/>
    </row>
    <row r="54" spans="1:46" ht="15" thickBot="1">
      <c r="A54" s="62" t="s">
        <v>84</v>
      </c>
      <c r="B54">
        <v>2005</v>
      </c>
      <c r="C54" t="s">
        <v>50</v>
      </c>
      <c r="D54" s="8">
        <v>1.0932334534152346</v>
      </c>
      <c r="E54" s="8">
        <v>9.3042611779762877E-2</v>
      </c>
      <c r="F54" s="8">
        <v>0.16457845815485417</v>
      </c>
      <c r="G54" s="8">
        <v>-0.21174549529309594</v>
      </c>
      <c r="H54" s="8">
        <v>-1.8021177318643684E-2</v>
      </c>
      <c r="I54" s="8">
        <v>-0.41788259638653713</v>
      </c>
      <c r="J54" s="8">
        <v>2.2947731694171107</v>
      </c>
      <c r="K54" s="8">
        <v>4.028432977034762</v>
      </c>
      <c r="AC54" s="8"/>
      <c r="AD54" t="s">
        <v>61</v>
      </c>
      <c r="AE54" s="75">
        <v>0.44552533755599394</v>
      </c>
      <c r="AF54" s="75">
        <v>0.35352912432628092</v>
      </c>
      <c r="AG54" s="75">
        <v>0.38422488653176007</v>
      </c>
      <c r="AH54" s="75">
        <v>0.40574955794634204</v>
      </c>
      <c r="AI54" s="76">
        <v>0.16943132999967461</v>
      </c>
      <c r="AJ54" s="75">
        <v>0.17158911662493087</v>
      </c>
      <c r="AK54" s="75">
        <v>0.17158911662493087</v>
      </c>
      <c r="AL54" s="75">
        <v>0.40574955794634204</v>
      </c>
      <c r="AM54" s="76">
        <v>0.28957527522221937</v>
      </c>
      <c r="AN54" s="75">
        <v>0.28193437568615959</v>
      </c>
      <c r="AO54" s="75">
        <v>0.33877787034947315</v>
      </c>
      <c r="AP54" s="75">
        <v>0.24869932038262269</v>
      </c>
      <c r="AQ54" s="76">
        <v>0.33127125746523317</v>
      </c>
      <c r="AR54" s="75">
        <v>0.33127125746523317</v>
      </c>
      <c r="AS54" s="75">
        <v>0.33127125746523317</v>
      </c>
      <c r="AT54" s="75">
        <v>0.51737685215114271</v>
      </c>
    </row>
    <row r="55" spans="1:46" ht="15" thickBot="1">
      <c r="A55" s="62" t="s">
        <v>75</v>
      </c>
      <c r="B55">
        <v>2003</v>
      </c>
      <c r="C55" t="s">
        <v>50</v>
      </c>
      <c r="D55" s="8">
        <v>0.5040986757941337</v>
      </c>
      <c r="E55" s="8">
        <v>2.7740871894063386E-2</v>
      </c>
      <c r="F55" s="8">
        <v>0.14422798440497556</v>
      </c>
      <c r="G55" s="8">
        <v>-5.7480482809830171</v>
      </c>
      <c r="H55" s="8">
        <v>-0.30689196668867114</v>
      </c>
      <c r="I55" s="8">
        <v>-0.94968420233070105</v>
      </c>
      <c r="J55" s="8">
        <v>-3.2263965563641257</v>
      </c>
      <c r="K55" s="8">
        <v>3.4347678581451642</v>
      </c>
      <c r="AC55" s="8"/>
      <c r="AD55" s="2" t="s">
        <v>50</v>
      </c>
      <c r="AE55" s="75">
        <v>0.45097219366740798</v>
      </c>
      <c r="AF55" s="75">
        <v>0.37070332040178616</v>
      </c>
      <c r="AG55" s="75">
        <v>0.15845988860505827</v>
      </c>
      <c r="AH55" s="94">
        <v>0.48943272260787229</v>
      </c>
      <c r="AI55" s="75">
        <v>0.2073878888609107</v>
      </c>
      <c r="AJ55" s="75">
        <v>0.2073878888609107</v>
      </c>
      <c r="AK55" s="75">
        <v>0.11251061012773479</v>
      </c>
      <c r="AL55" s="75">
        <v>0.48943272260787229</v>
      </c>
      <c r="AM55" s="76">
        <v>0.41152094840758935</v>
      </c>
      <c r="AN55" s="75">
        <v>0.37967482087250326</v>
      </c>
      <c r="AO55" s="75">
        <v>0.26764232367728608</v>
      </c>
      <c r="AP55" s="75">
        <v>0.22340672458784358</v>
      </c>
      <c r="AQ55" s="76">
        <v>0.18972655317579584</v>
      </c>
      <c r="AR55" s="75">
        <v>0.18972655317579584</v>
      </c>
      <c r="AS55" s="75">
        <v>0.18972655317579584</v>
      </c>
      <c r="AT55" s="75">
        <v>0.53811930076061576</v>
      </c>
    </row>
    <row r="56" spans="1:46">
      <c r="A56" s="62" t="s">
        <v>79</v>
      </c>
      <c r="B56">
        <v>2009</v>
      </c>
      <c r="C56" t="s">
        <v>50</v>
      </c>
      <c r="D56" s="8">
        <v>0.89219110963599269</v>
      </c>
      <c r="E56" s="8">
        <v>5.3582001184132623E-2</v>
      </c>
      <c r="F56" s="8">
        <v>8.087578194816801E-2</v>
      </c>
      <c r="G56" s="8">
        <v>2.1425731251663613</v>
      </c>
      <c r="H56" s="8">
        <v>0.1286757450167752</v>
      </c>
      <c r="I56" s="8">
        <v>-0.80839415458730812</v>
      </c>
      <c r="J56" s="8">
        <v>3.2960135652482538</v>
      </c>
      <c r="K56" s="8">
        <v>3.1924996795998779</v>
      </c>
      <c r="Y56" s="82"/>
      <c r="Z56" s="82"/>
      <c r="AA56" s="82"/>
      <c r="AB56" s="82"/>
      <c r="AC56" s="8"/>
      <c r="AD56" t="s">
        <v>51</v>
      </c>
      <c r="AE56" s="75">
        <v>0.1912470711958692</v>
      </c>
      <c r="AF56" s="75">
        <v>0.25341856604217899</v>
      </c>
      <c r="AG56" s="75">
        <v>0.59405004692618169</v>
      </c>
      <c r="AH56" s="75">
        <v>9.6828762210244487E-2</v>
      </c>
      <c r="AI56" s="76">
        <v>9.1383940553105988E-2</v>
      </c>
      <c r="AJ56" s="75">
        <v>9.1383940553105988E-2</v>
      </c>
      <c r="AK56" s="75">
        <v>0.3132139782384662</v>
      </c>
      <c r="AL56" s="75">
        <v>9.6828762210244487E-2</v>
      </c>
      <c r="AM56" s="76">
        <v>3.6459675952741133E-2</v>
      </c>
      <c r="AN56" s="75">
        <v>0.11250435019451387</v>
      </c>
      <c r="AO56" s="75">
        <v>0.35009631662289492</v>
      </c>
      <c r="AP56" s="75">
        <v>6.3584015911119481E-3</v>
      </c>
      <c r="AQ56" s="76">
        <v>0.42493242022423211</v>
      </c>
      <c r="AR56" s="75">
        <v>0.42493242022423211</v>
      </c>
      <c r="AS56" s="75">
        <v>0.42493242022423211</v>
      </c>
      <c r="AT56" s="75">
        <v>0.23538349381797358</v>
      </c>
    </row>
    <row r="57" spans="1:46">
      <c r="A57" s="62" t="s">
        <v>186</v>
      </c>
      <c r="B57">
        <v>2009</v>
      </c>
      <c r="C57" t="s">
        <v>50</v>
      </c>
      <c r="D57" s="8">
        <v>0.97440624555427147</v>
      </c>
      <c r="E57" s="8">
        <v>7.8045734800593153E-2</v>
      </c>
      <c r="F57" s="8">
        <v>0.20189783969311528</v>
      </c>
      <c r="G57" s="8">
        <v>1.1549638384667169</v>
      </c>
      <c r="H57" s="8">
        <v>9.1882633019111426E-2</v>
      </c>
      <c r="I57" s="8">
        <v>0.50148210133722237</v>
      </c>
      <c r="J57" s="8">
        <v>2.7046574662167409</v>
      </c>
      <c r="K57" s="8">
        <v>2.7094827267004855</v>
      </c>
      <c r="Y57" s="82"/>
      <c r="Z57" s="82"/>
      <c r="AA57" s="82"/>
      <c r="AB57" s="82"/>
      <c r="AD57" s="70" t="s">
        <v>30</v>
      </c>
      <c r="AE57" s="77">
        <v>0.50960647425370753</v>
      </c>
      <c r="AF57" s="77">
        <v>0.48077902992278837</v>
      </c>
      <c r="AG57" s="77">
        <v>0.52190622817854671</v>
      </c>
      <c r="AH57" s="77">
        <v>0.42669157391203627</v>
      </c>
      <c r="AI57" s="78">
        <v>0.22622665316260279</v>
      </c>
      <c r="AJ57" s="77">
        <v>0.22622665316260279</v>
      </c>
      <c r="AK57" s="77">
        <v>0.26784097968337151</v>
      </c>
      <c r="AL57" s="77">
        <v>0.42669157391203627</v>
      </c>
      <c r="AM57" s="78">
        <v>0.29670479148317602</v>
      </c>
      <c r="AN57" s="77">
        <v>0.34750647752554753</v>
      </c>
      <c r="AO57" s="77">
        <v>0.49577198243590531</v>
      </c>
      <c r="AP57" s="77">
        <v>0.13553849859082359</v>
      </c>
      <c r="AQ57" s="78">
        <v>0.48982315033346041</v>
      </c>
      <c r="AR57" s="77">
        <v>0.48982315033346041</v>
      </c>
      <c r="AS57" s="77">
        <v>0.48982315033346041</v>
      </c>
      <c r="AT57" s="85">
        <v>0.57287032380768654</v>
      </c>
    </row>
    <row r="58" spans="1:46">
      <c r="A58" s="62" t="s">
        <v>86</v>
      </c>
      <c r="B58">
        <v>2009</v>
      </c>
      <c r="C58" t="s">
        <v>50</v>
      </c>
      <c r="D58" s="8">
        <v>0</v>
      </c>
      <c r="E58" s="8">
        <v>0</v>
      </c>
      <c r="F58" s="8">
        <v>0</v>
      </c>
      <c r="G58" s="8">
        <v>0.43766412404651689</v>
      </c>
      <c r="H58" s="8">
        <v>5.0297324083250682E-2</v>
      </c>
      <c r="I58" s="8">
        <v>0.28458947967556725</v>
      </c>
      <c r="J58" s="8">
        <v>0.45491197129958216</v>
      </c>
      <c r="K58" s="8">
        <v>2.4642861762816231</v>
      </c>
      <c r="Y58" s="82"/>
      <c r="Z58" s="82"/>
      <c r="AA58" s="82"/>
      <c r="AB58" s="82"/>
      <c r="AK58" s="6"/>
      <c r="AL58" s="6"/>
      <c r="AM58" s="6"/>
      <c r="AN58" s="6"/>
    </row>
    <row r="59" spans="1:46">
      <c r="A59" s="68" t="s">
        <v>186</v>
      </c>
      <c r="B59">
        <v>2007</v>
      </c>
      <c r="C59" t="s">
        <v>50</v>
      </c>
      <c r="D59" s="48">
        <v>0</v>
      </c>
      <c r="E59" s="8">
        <v>0</v>
      </c>
      <c r="F59" s="8">
        <v>0</v>
      </c>
      <c r="G59" s="8">
        <v>0.47056502438619852</v>
      </c>
      <c r="H59" s="8">
        <v>3.6084737179305909E-2</v>
      </c>
      <c r="I59" s="8">
        <v>-0.49308598507462698</v>
      </c>
      <c r="J59" s="8">
        <v>0.97204712572342089</v>
      </c>
      <c r="K59" s="8">
        <v>1.4715512357351501</v>
      </c>
      <c r="AJ59" s="6"/>
      <c r="AK59" s="9"/>
      <c r="AL59" s="9"/>
      <c r="AM59" s="9"/>
      <c r="AN59" s="33" t="s">
        <v>174</v>
      </c>
    </row>
    <row r="60" spans="1:46" ht="15" thickBot="1">
      <c r="A60" s="83" t="s">
        <v>186</v>
      </c>
      <c r="B60">
        <v>2008</v>
      </c>
      <c r="C60" t="s">
        <v>50</v>
      </c>
      <c r="D60" s="48">
        <v>0.49051707857838339</v>
      </c>
      <c r="E60" s="8">
        <v>3.6600541688016984E-2</v>
      </c>
      <c r="F60" s="8">
        <v>9.2259433527078147E-2</v>
      </c>
      <c r="G60" s="8">
        <v>1.4651331107980479</v>
      </c>
      <c r="H60" s="8">
        <v>0.10825860082989626</v>
      </c>
      <c r="I60" s="8">
        <v>0.96365100946082549</v>
      </c>
      <c r="J60" s="8">
        <v>2.1186148479275424</v>
      </c>
      <c r="K60" s="8">
        <v>1.4715512357351501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t="s">
        <v>61</v>
      </c>
      <c r="AE60" s="75">
        <v>0.41000787769111496</v>
      </c>
      <c r="AF60" s="75">
        <v>0.35352912432628092</v>
      </c>
      <c r="AG60" s="75">
        <v>0.33243912644819085</v>
      </c>
      <c r="AH60" s="75">
        <v>0.35361221759468958</v>
      </c>
      <c r="AI60" s="76">
        <v>0.18052347224416324</v>
      </c>
      <c r="AJ60" s="75">
        <v>0.19036053816481308</v>
      </c>
      <c r="AK60" s="75">
        <v>0.19036053816481308</v>
      </c>
      <c r="AL60" s="75">
        <v>0.35361221759468958</v>
      </c>
      <c r="AM60" s="76">
        <v>0.28297719993737608</v>
      </c>
      <c r="AN60" s="75">
        <v>0.28209329166915836</v>
      </c>
      <c r="AO60" s="75">
        <v>0.31231237559613656</v>
      </c>
      <c r="AP60" s="75">
        <v>0.22193602089416281</v>
      </c>
      <c r="AQ60" s="76">
        <v>0.32303118465845032</v>
      </c>
      <c r="AR60" s="75">
        <v>0.32303118465845032</v>
      </c>
      <c r="AS60" s="75">
        <v>0.32303118465845032</v>
      </c>
      <c r="AT60" s="75">
        <v>0.51254058316678619</v>
      </c>
    </row>
    <row r="61" spans="1:46" ht="15" thickBot="1">
      <c r="A61" s="67" t="s">
        <v>84</v>
      </c>
      <c r="B61">
        <v>2004</v>
      </c>
      <c r="C61" t="s">
        <v>50</v>
      </c>
      <c r="D61" s="8">
        <v>0.25700024390135279</v>
      </c>
      <c r="E61" s="8">
        <v>2.3837891800788911E-2</v>
      </c>
      <c r="F61" s="8">
        <v>4.5001330372845733E-2</v>
      </c>
      <c r="G61" s="8">
        <v>-1.3865323945840871</v>
      </c>
      <c r="H61" s="8">
        <v>-0.12860691763806628</v>
      </c>
      <c r="I61" s="8">
        <v>-0.96864979819754993</v>
      </c>
      <c r="J61" s="8">
        <v>-1.1803952934906459</v>
      </c>
      <c r="K61" s="8">
        <v>1.3502336973165874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D61" s="2" t="s">
        <v>50</v>
      </c>
      <c r="AE61" s="94">
        <v>0.42807203023961971</v>
      </c>
      <c r="AF61" s="75">
        <v>0.37070332040178616</v>
      </c>
      <c r="AG61" s="75">
        <v>0.14782317427105676</v>
      </c>
      <c r="AH61" s="94">
        <v>0.44561440592668244</v>
      </c>
      <c r="AI61" s="75">
        <v>0.21268995426916121</v>
      </c>
      <c r="AJ61" s="75">
        <v>0.21268995426916121</v>
      </c>
      <c r="AK61" s="75">
        <v>0.10559956316440276</v>
      </c>
      <c r="AL61" s="75">
        <v>0.44561440592668244</v>
      </c>
      <c r="AM61" s="76">
        <v>0.40061053148794529</v>
      </c>
      <c r="AN61" s="75">
        <v>0.37158355013452654</v>
      </c>
      <c r="AO61" s="75">
        <v>0.25803227301416759</v>
      </c>
      <c r="AP61" s="75">
        <v>0.2042241618254001</v>
      </c>
      <c r="AQ61" s="76">
        <v>0.19782626079688592</v>
      </c>
      <c r="AR61" s="75">
        <v>0.19782626079688592</v>
      </c>
      <c r="AS61" s="75">
        <v>0.19782626079688592</v>
      </c>
      <c r="AT61" s="75">
        <v>0.54514121407187199</v>
      </c>
    </row>
    <row r="62" spans="1:46">
      <c r="A62" s="83" t="s">
        <v>79</v>
      </c>
      <c r="B62">
        <v>2008</v>
      </c>
      <c r="C62" t="s">
        <v>50</v>
      </c>
      <c r="D62" s="48">
        <v>0</v>
      </c>
      <c r="E62" s="8">
        <v>0</v>
      </c>
      <c r="F62" s="8">
        <v>0</v>
      </c>
      <c r="G62" s="8">
        <v>-2.7899456798561975</v>
      </c>
      <c r="H62" s="8">
        <v>-0.19018817204301072</v>
      </c>
      <c r="I62" s="8">
        <v>-1.9815515252688893</v>
      </c>
      <c r="J62" s="8">
        <v>0.161021599897472</v>
      </c>
      <c r="K62" s="8">
        <v>0.89219110963599269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D62" t="s">
        <v>51</v>
      </c>
      <c r="AE62" s="75">
        <v>0.21529142355077374</v>
      </c>
      <c r="AF62" s="75">
        <v>0.27882860845747448</v>
      </c>
      <c r="AG62" s="75">
        <v>0.52176246281399319</v>
      </c>
      <c r="AH62" s="75">
        <v>0.10407304629396785</v>
      </c>
      <c r="AI62" s="76">
        <v>0.13439312180596522</v>
      </c>
      <c r="AJ62" s="75">
        <v>0.13439312180596522</v>
      </c>
      <c r="AK62" s="75">
        <v>0.29140217281924624</v>
      </c>
      <c r="AL62" s="75">
        <v>0.10407304629396785</v>
      </c>
      <c r="AM62" s="76">
        <v>7.0255901768755014E-2</v>
      </c>
      <c r="AN62" s="75">
        <v>0.14511600836312039</v>
      </c>
      <c r="AO62" s="75">
        <v>0.32074300675512224</v>
      </c>
      <c r="AP62" s="75">
        <v>2.822884096496471E-2</v>
      </c>
      <c r="AQ62" s="76">
        <v>0.40692659510708212</v>
      </c>
      <c r="AR62" s="75">
        <v>0.40692659510708212</v>
      </c>
      <c r="AS62" s="75">
        <v>0.40692659510708212</v>
      </c>
      <c r="AT62" s="75">
        <v>0.25453610766179002</v>
      </c>
    </row>
    <row r="63" spans="1:46" ht="16.8" customHeight="1">
      <c r="A63" s="67" t="s">
        <v>84</v>
      </c>
      <c r="B63">
        <v>2003</v>
      </c>
      <c r="C63" t="s">
        <v>50</v>
      </c>
      <c r="D63" s="8">
        <v>0</v>
      </c>
      <c r="E63" s="8">
        <v>0</v>
      </c>
      <c r="F63" s="8">
        <v>0</v>
      </c>
      <c r="G63" s="8">
        <v>0.41067180384412261</v>
      </c>
      <c r="H63" s="8">
        <v>3.3771000988281827E-2</v>
      </c>
      <c r="I63" s="8">
        <v>1.3793216020416725</v>
      </c>
      <c r="J63" s="8">
        <v>-7.2107925424145236E-3</v>
      </c>
      <c r="K63" s="8">
        <v>0.25700024390135279</v>
      </c>
      <c r="AD63" s="70" t="s">
        <v>30</v>
      </c>
      <c r="AE63" s="77">
        <v>0.44839946206228676</v>
      </c>
      <c r="AF63" s="77">
        <v>0.44964163329055984</v>
      </c>
      <c r="AG63" s="77">
        <v>0.42907616609282845</v>
      </c>
      <c r="AH63" s="77">
        <v>0.35421158642251238</v>
      </c>
      <c r="AI63" s="78">
        <v>0.25674472123515429</v>
      </c>
      <c r="AJ63" s="77">
        <v>0.25674472123515429</v>
      </c>
      <c r="AK63" s="77">
        <v>0.23685494400617779</v>
      </c>
      <c r="AL63" s="77">
        <v>0.35421158642251238</v>
      </c>
      <c r="AM63" s="78">
        <v>0.28696148660335558</v>
      </c>
      <c r="AN63" s="77">
        <v>0.35419219973419303</v>
      </c>
      <c r="AO63" s="77">
        <v>0.44583724345031944</v>
      </c>
      <c r="AP63" s="77">
        <v>0.13617488129139851</v>
      </c>
      <c r="AQ63" s="78">
        <v>0.46412138964325672</v>
      </c>
      <c r="AR63" s="77">
        <v>0.46412138964325672</v>
      </c>
      <c r="AS63" s="77">
        <v>0.46412138964325672</v>
      </c>
      <c r="AT63" s="85">
        <v>0.5624907476168024</v>
      </c>
    </row>
    <row r="64" spans="1:46">
      <c r="A64" s="83" t="s">
        <v>91</v>
      </c>
      <c r="B64">
        <v>2006</v>
      </c>
      <c r="C64" t="s">
        <v>50</v>
      </c>
      <c r="D64" s="48">
        <v>0</v>
      </c>
      <c r="E64" s="8">
        <v>0</v>
      </c>
      <c r="F64" s="8">
        <v>0</v>
      </c>
      <c r="G64" s="8">
        <v>-3.4674704074883831</v>
      </c>
      <c r="H64" s="8">
        <v>-0.27672506256703616</v>
      </c>
      <c r="I64" s="8">
        <v>-1.7307663882376705</v>
      </c>
      <c r="J64" s="8">
        <v>-7.6898716967712204</v>
      </c>
      <c r="K64" s="8">
        <v>0</v>
      </c>
    </row>
    <row r="65" spans="1:46">
      <c r="A65" s="67" t="s">
        <v>82</v>
      </c>
      <c r="B65">
        <v>2003</v>
      </c>
      <c r="C65" t="s">
        <v>50</v>
      </c>
      <c r="D65" s="8">
        <v>0</v>
      </c>
      <c r="E65" s="8">
        <v>0</v>
      </c>
      <c r="F65" s="8">
        <v>0</v>
      </c>
      <c r="G65" s="8">
        <v>-2.5258202548609674</v>
      </c>
      <c r="H65" s="8">
        <v>-0.11560187071794008</v>
      </c>
      <c r="I65" s="8">
        <v>-2.4094511336307995</v>
      </c>
      <c r="J65" s="8">
        <v>-5.5495625729196725</v>
      </c>
      <c r="K65" s="8">
        <v>0</v>
      </c>
      <c r="AO65" s="33" t="s">
        <v>176</v>
      </c>
    </row>
    <row r="66" spans="1:46" ht="15" thickBot="1">
      <c r="A66" s="3" t="s">
        <v>184</v>
      </c>
      <c r="B66">
        <v>2007</v>
      </c>
      <c r="C66" t="s">
        <v>50</v>
      </c>
      <c r="D66" s="48">
        <v>0</v>
      </c>
      <c r="E66" s="8">
        <v>0</v>
      </c>
      <c r="F66" s="8">
        <v>0</v>
      </c>
      <c r="G66" s="8">
        <v>-3.2576661385581609</v>
      </c>
      <c r="H66" s="8">
        <v>-0.25362608621312094</v>
      </c>
      <c r="I66" s="8">
        <v>-1.1473695953864862</v>
      </c>
      <c r="J66" s="8">
        <v>-4.5984256030877901</v>
      </c>
      <c r="K66" s="8">
        <v>0</v>
      </c>
      <c r="AA66" s="81">
        <v>12</v>
      </c>
      <c r="AB66" s="81" t="s">
        <v>177</v>
      </c>
      <c r="AD66" t="s">
        <v>61</v>
      </c>
      <c r="AE66" s="75">
        <v>0.41255148662700875</v>
      </c>
      <c r="AF66" s="75">
        <v>0.35352912432628092</v>
      </c>
      <c r="AG66" s="75">
        <v>0.33236874945710038</v>
      </c>
      <c r="AH66" s="75">
        <v>0.35707210410354318</v>
      </c>
      <c r="AI66" s="76">
        <v>0.18586160480121669</v>
      </c>
      <c r="AJ66" s="75">
        <v>0.21209105851775825</v>
      </c>
      <c r="AK66" s="75">
        <v>0.21209105851775825</v>
      </c>
      <c r="AL66" s="75">
        <v>0.35707210410354318</v>
      </c>
      <c r="AM66" s="76">
        <v>0.28433953407207085</v>
      </c>
      <c r="AN66" s="75">
        <v>0.28725300793993996</v>
      </c>
      <c r="AO66" s="75">
        <v>0.31216919968318796</v>
      </c>
      <c r="AP66" s="75">
        <v>0.22417436425549028</v>
      </c>
      <c r="AQ66" s="76">
        <v>0.32337201288814016</v>
      </c>
      <c r="AR66" s="75">
        <v>0.32337201288814016</v>
      </c>
      <c r="AS66" s="75">
        <v>0.32337201288814016</v>
      </c>
      <c r="AT66" s="75">
        <v>0.51466591999900846</v>
      </c>
    </row>
    <row r="67" spans="1:46" ht="15" thickBot="1">
      <c r="A67" s="67" t="s">
        <v>184</v>
      </c>
      <c r="B67">
        <v>2003</v>
      </c>
      <c r="C67" t="s">
        <v>50</v>
      </c>
      <c r="D67" s="8">
        <v>0</v>
      </c>
      <c r="E67" s="8">
        <v>0</v>
      </c>
      <c r="F67" s="8">
        <v>0</v>
      </c>
      <c r="G67" s="8">
        <v>-4.8372795841331424</v>
      </c>
      <c r="H67" s="8">
        <v>-0.43447124706579127</v>
      </c>
      <c r="I67" s="8">
        <v>-4.5288849784694811</v>
      </c>
      <c r="J67" s="8">
        <v>-3.2265778860927146</v>
      </c>
      <c r="K67" s="8">
        <v>0</v>
      </c>
      <c r="AA67" s="81">
        <v>7</v>
      </c>
      <c r="AB67" s="81" t="s">
        <v>178</v>
      </c>
      <c r="AD67" s="2" t="s">
        <v>50</v>
      </c>
      <c r="AE67" s="94">
        <v>0.42807203023961971</v>
      </c>
      <c r="AF67" s="75">
        <v>0.37070332040178616</v>
      </c>
      <c r="AG67" s="75">
        <v>0.14782317427105676</v>
      </c>
      <c r="AH67" s="94">
        <v>0.44561440592668244</v>
      </c>
      <c r="AI67" s="75">
        <v>0.21268995426916121</v>
      </c>
      <c r="AJ67" s="75">
        <v>0.21268995426916121</v>
      </c>
      <c r="AK67" s="75">
        <v>0.10559956316440276</v>
      </c>
      <c r="AL67" s="75">
        <v>0.44561440592668244</v>
      </c>
      <c r="AM67" s="76">
        <v>0.40061053148794529</v>
      </c>
      <c r="AN67" s="75">
        <v>0.37158355013452654</v>
      </c>
      <c r="AO67" s="75">
        <v>0.25803227301416759</v>
      </c>
      <c r="AP67" s="75">
        <v>0.2042241618254001</v>
      </c>
      <c r="AQ67" s="76">
        <v>0.19782626079688592</v>
      </c>
      <c r="AR67" s="75">
        <v>0.19782626079688592</v>
      </c>
      <c r="AS67" s="75">
        <v>0.19782626079688592</v>
      </c>
      <c r="AT67" s="75">
        <v>0.54514121407187199</v>
      </c>
    </row>
    <row r="68" spans="1:46">
      <c r="A68" s="83" t="s">
        <v>184</v>
      </c>
      <c r="B68">
        <v>2006</v>
      </c>
      <c r="C68" t="s">
        <v>50</v>
      </c>
      <c r="D68" s="48">
        <v>0</v>
      </c>
      <c r="E68" s="8">
        <v>0</v>
      </c>
      <c r="F68" s="8">
        <v>0</v>
      </c>
      <c r="G68" s="8">
        <v>0.36855909354240346</v>
      </c>
      <c r="H68" s="8">
        <v>2.5665149336002908E-2</v>
      </c>
      <c r="I68" s="8">
        <v>1.5159286889288897</v>
      </c>
      <c r="J68" s="8">
        <v>-1.7417374496292712</v>
      </c>
      <c r="K68" s="8">
        <v>0</v>
      </c>
      <c r="AA68" s="81">
        <v>212</v>
      </c>
      <c r="AB68" s="81" t="s">
        <v>179</v>
      </c>
      <c r="AD68" t="s">
        <v>51</v>
      </c>
      <c r="AE68" s="75">
        <v>0.21529142355077374</v>
      </c>
      <c r="AF68" s="75">
        <v>0.27882860845747448</v>
      </c>
      <c r="AG68" s="75">
        <v>0.52176246281399319</v>
      </c>
      <c r="AH68" s="75">
        <v>0.10407304629396785</v>
      </c>
      <c r="AI68" s="76">
        <v>0.13439312180596522</v>
      </c>
      <c r="AJ68" s="75">
        <v>0.13439312180596522</v>
      </c>
      <c r="AK68" s="75">
        <v>0.29140217281924624</v>
      </c>
      <c r="AL68" s="75">
        <v>0.10407304629396785</v>
      </c>
      <c r="AM68" s="76">
        <v>7.0255901768755014E-2</v>
      </c>
      <c r="AN68" s="75">
        <v>0.14511600836312039</v>
      </c>
      <c r="AO68" s="75">
        <v>0.32074300675512224</v>
      </c>
      <c r="AP68" s="75">
        <v>2.822884096496471E-2</v>
      </c>
      <c r="AQ68" s="76">
        <v>0.40692659510708212</v>
      </c>
      <c r="AR68" s="75">
        <v>0.40692659510708212</v>
      </c>
      <c r="AS68" s="75">
        <v>0.40692659510708212</v>
      </c>
      <c r="AT68" s="75">
        <v>0.25453610766179002</v>
      </c>
    </row>
    <row r="69" spans="1:46">
      <c r="A69" s="83" t="s">
        <v>188</v>
      </c>
      <c r="B69">
        <v>2007</v>
      </c>
      <c r="C69" t="s">
        <v>50</v>
      </c>
      <c r="D69" s="48">
        <v>0</v>
      </c>
      <c r="E69" s="8">
        <v>0</v>
      </c>
      <c r="F69" s="8">
        <v>0</v>
      </c>
      <c r="G69" s="8">
        <v>-0.73255257003859953</v>
      </c>
      <c r="H69" s="8">
        <v>-4.6762589928057527E-2</v>
      </c>
      <c r="I69" s="8">
        <v>-0.79516390081112931</v>
      </c>
      <c r="J69" s="8">
        <v>-0.39758195040556288</v>
      </c>
      <c r="K69" s="8">
        <v>0</v>
      </c>
      <c r="AD69" s="70" t="s">
        <v>30</v>
      </c>
      <c r="AE69" s="77">
        <v>0.45499451137422581</v>
      </c>
      <c r="AF69" s="77">
        <v>0.46730865867115862</v>
      </c>
      <c r="AG69" s="77">
        <v>0.43078788262459394</v>
      </c>
      <c r="AH69" s="77">
        <v>0.36465008111182912</v>
      </c>
      <c r="AI69" s="78">
        <v>0.34057199361571083</v>
      </c>
      <c r="AJ69" s="77">
        <v>0.34057199361571083</v>
      </c>
      <c r="AK69" s="77">
        <v>0.22664728998603276</v>
      </c>
      <c r="AL69" s="77">
        <v>0.36465008111182912</v>
      </c>
      <c r="AM69" s="78">
        <v>0.28922327014717508</v>
      </c>
      <c r="AN69" s="77">
        <v>0.36146179443020127</v>
      </c>
      <c r="AO69" s="77">
        <v>0.44523671314928798</v>
      </c>
      <c r="AP69" s="77">
        <v>0.15489076998223422</v>
      </c>
      <c r="AQ69" s="78">
        <v>0.46540701058779965</v>
      </c>
      <c r="AR69" s="77">
        <v>0.46540701058779965</v>
      </c>
      <c r="AS69" s="77">
        <v>0.46540701058779965</v>
      </c>
      <c r="AT69" s="85">
        <v>0.56701987834987666</v>
      </c>
    </row>
    <row r="70" spans="1:46">
      <c r="A70" s="83" t="s">
        <v>184</v>
      </c>
      <c r="B70">
        <v>2008</v>
      </c>
      <c r="C70" t="s">
        <v>50</v>
      </c>
      <c r="D70" s="48">
        <v>0</v>
      </c>
      <c r="E70" s="8">
        <v>0</v>
      </c>
      <c r="F70" s="8">
        <v>0</v>
      </c>
      <c r="G70" s="8">
        <v>-3.4510560077013039</v>
      </c>
      <c r="H70" s="8">
        <v>-0.24664961113912337</v>
      </c>
      <c r="I70" s="8">
        <v>-2.1102965431716747</v>
      </c>
      <c r="J70" s="8">
        <v>-0.31693150143991566</v>
      </c>
      <c r="K70" s="8">
        <v>0</v>
      </c>
      <c r="AD70" s="48"/>
      <c r="AJ70" s="9"/>
    </row>
    <row r="71" spans="1:46">
      <c r="A71" s="83" t="s">
        <v>77</v>
      </c>
      <c r="B71">
        <v>2008</v>
      </c>
      <c r="C71" t="s">
        <v>50</v>
      </c>
      <c r="D71" s="48">
        <v>0</v>
      </c>
      <c r="E71" s="8">
        <v>0</v>
      </c>
      <c r="F71" s="8">
        <v>0</v>
      </c>
      <c r="G71" s="8">
        <v>0.56035730475182888</v>
      </c>
      <c r="H71" s="8">
        <v>3.1403578162460047E-2</v>
      </c>
      <c r="I71" s="8">
        <v>0.31510877611106025</v>
      </c>
      <c r="J71" s="8">
        <v>0.14646013647200817</v>
      </c>
      <c r="K71" s="8">
        <v>0</v>
      </c>
      <c r="AD71" s="48"/>
      <c r="AP71" s="33" t="s">
        <v>185</v>
      </c>
    </row>
    <row r="72" spans="1:46" ht="15" thickBot="1">
      <c r="A72" s="68" t="s">
        <v>188</v>
      </c>
      <c r="B72">
        <v>2006</v>
      </c>
      <c r="C72" t="s">
        <v>50</v>
      </c>
      <c r="D72" s="48">
        <v>0</v>
      </c>
      <c r="E72" s="8">
        <v>0</v>
      </c>
      <c r="F72" s="8">
        <v>0</v>
      </c>
      <c r="G72" s="8">
        <v>0.18157285924033673</v>
      </c>
      <c r="H72" s="8">
        <v>1.0910458991723101E-2</v>
      </c>
      <c r="I72" s="8">
        <v>0.97673676005146604</v>
      </c>
      <c r="J72" s="8">
        <v>0.24418419001286651</v>
      </c>
      <c r="K72" s="8">
        <v>0</v>
      </c>
      <c r="AC72" s="8"/>
      <c r="AD72" t="s">
        <v>61</v>
      </c>
      <c r="AE72" s="75">
        <v>0.41191759678482537</v>
      </c>
      <c r="AF72" s="75">
        <v>0.30687593277276087</v>
      </c>
      <c r="AG72" s="75">
        <v>0.328810156178372</v>
      </c>
      <c r="AH72" s="75">
        <v>0.36583906493423213</v>
      </c>
      <c r="AI72" s="76">
        <v>0.1970110563201789</v>
      </c>
      <c r="AJ72" s="75">
        <v>0.22277722582592088</v>
      </c>
      <c r="AK72" s="75">
        <v>0.22277722582592088</v>
      </c>
      <c r="AL72" s="75">
        <v>0.36583906493423213</v>
      </c>
      <c r="AM72" s="76">
        <v>0.28884824116360941</v>
      </c>
      <c r="AN72" s="75">
        <v>0.29216171437837091</v>
      </c>
      <c r="AO72" s="75">
        <v>0.31014203492359166</v>
      </c>
      <c r="AP72" s="75">
        <v>0.23865510715302959</v>
      </c>
      <c r="AQ72" s="76">
        <v>0.28323760642608675</v>
      </c>
      <c r="AR72" s="75">
        <v>0.28323760642608675</v>
      </c>
      <c r="AS72" s="75">
        <v>0.28323760642608675</v>
      </c>
      <c r="AT72" s="75">
        <v>0.45402308177997708</v>
      </c>
    </row>
    <row r="73" spans="1:46" ht="15" thickBot="1">
      <c r="A73" s="62" t="s">
        <v>82</v>
      </c>
      <c r="B73">
        <v>2005</v>
      </c>
      <c r="C73" t="s">
        <v>50</v>
      </c>
      <c r="D73" s="8">
        <v>0</v>
      </c>
      <c r="E73" s="8">
        <v>0</v>
      </c>
      <c r="F73" s="8">
        <v>0</v>
      </c>
      <c r="G73" s="8">
        <v>1.0825866041731764</v>
      </c>
      <c r="H73" s="8">
        <v>4.4413585542050049E-2</v>
      </c>
      <c r="I73" s="8">
        <v>-3.0237423180587051</v>
      </c>
      <c r="J73" s="8">
        <v>0.27895276366215427</v>
      </c>
      <c r="K73" s="8">
        <v>0</v>
      </c>
      <c r="AC73" s="8"/>
      <c r="AD73" s="2" t="s">
        <v>50</v>
      </c>
      <c r="AE73" s="94">
        <v>0.41191759678482537</v>
      </c>
      <c r="AF73" s="75">
        <v>0.34050541436772408</v>
      </c>
      <c r="AG73" s="75">
        <v>0.14930088468501196</v>
      </c>
      <c r="AH73" s="94">
        <v>0.43596479906014407</v>
      </c>
      <c r="AI73" s="75">
        <v>0.21356427052144361</v>
      </c>
      <c r="AJ73" s="75">
        <v>0.21356427052144361</v>
      </c>
      <c r="AK73" s="75">
        <v>0.10674973088426401</v>
      </c>
      <c r="AL73" s="75">
        <v>0.43596479906014407</v>
      </c>
      <c r="AM73" s="76">
        <v>0.39069727023527201</v>
      </c>
      <c r="AN73" s="75">
        <v>0.3625644335715304</v>
      </c>
      <c r="AO73" s="75">
        <v>0.25506342656921294</v>
      </c>
      <c r="AP73" s="75">
        <v>0.20607274778865189</v>
      </c>
      <c r="AQ73" s="76">
        <v>0.20278127262605256</v>
      </c>
      <c r="AR73" s="75">
        <v>0.20278127262605256</v>
      </c>
      <c r="AS73" s="75">
        <v>0.20278127262605256</v>
      </c>
      <c r="AT73" s="75">
        <v>0.54283097236251543</v>
      </c>
    </row>
    <row r="74" spans="1:46">
      <c r="A74" s="62" t="s">
        <v>82</v>
      </c>
      <c r="B74">
        <v>2004</v>
      </c>
      <c r="C74" t="s">
        <v>50</v>
      </c>
      <c r="D74" s="8">
        <v>0</v>
      </c>
      <c r="E74" s="8">
        <v>0</v>
      </c>
      <c r="F74" s="8">
        <v>0</v>
      </c>
      <c r="G74" s="8">
        <v>-3.1401114392888729</v>
      </c>
      <c r="H74" s="8">
        <v>-0.1294424055456273</v>
      </c>
      <c r="I74" s="8">
        <v>-0.11636912123016785</v>
      </c>
      <c r="J74" s="8">
        <v>0.96621748294300858</v>
      </c>
      <c r="K74" s="8">
        <v>0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"/>
      <c r="AD74" t="s">
        <v>51</v>
      </c>
      <c r="AE74" s="75">
        <v>0.23939660696181414</v>
      </c>
      <c r="AF74" s="75">
        <v>0.29892848022582297</v>
      </c>
      <c r="AG74" s="75">
        <v>0.51487011343301781</v>
      </c>
      <c r="AH74" s="75">
        <v>0.13669256799636129</v>
      </c>
      <c r="AI74" s="76">
        <v>0.15907639174360369</v>
      </c>
      <c r="AJ74" s="75">
        <v>0.15907639174360369</v>
      </c>
      <c r="AK74" s="75">
        <v>0.2919815412381076</v>
      </c>
      <c r="AL74" s="75">
        <v>0.13669256799636129</v>
      </c>
      <c r="AM74" s="76">
        <v>0.10006495438478714</v>
      </c>
      <c r="AN74" s="75">
        <v>0.17068377419967989</v>
      </c>
      <c r="AO74" s="75">
        <v>0.32215627822881782</v>
      </c>
      <c r="AP74" s="75">
        <v>6.0782221668719216E-2</v>
      </c>
      <c r="AQ74" s="76">
        <v>0.40267012440561267</v>
      </c>
      <c r="AR74" s="75">
        <v>0.40267012440561267</v>
      </c>
      <c r="AS74" s="75">
        <v>0.40267012440561267</v>
      </c>
      <c r="AT74" s="75">
        <v>0.28038472336359732</v>
      </c>
    </row>
    <row r="75" spans="1:46">
      <c r="A75" s="68" t="s">
        <v>77</v>
      </c>
      <c r="B75">
        <v>2007</v>
      </c>
      <c r="C75" t="s">
        <v>50</v>
      </c>
      <c r="D75" s="48">
        <v>0</v>
      </c>
      <c r="E75" s="8">
        <v>0</v>
      </c>
      <c r="F75" s="8">
        <v>0</v>
      </c>
      <c r="G75" s="8">
        <v>1.4978864013440578</v>
      </c>
      <c r="H75" s="8">
        <v>7.8726248193444898E-2</v>
      </c>
      <c r="I75" s="8">
        <v>1.1827776252329976</v>
      </c>
      <c r="J75" s="8">
        <v>1.7431349299848264</v>
      </c>
      <c r="K75" s="8">
        <v>0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70" t="s">
        <v>30</v>
      </c>
      <c r="AE75" s="77">
        <v>0.45266777347614717</v>
      </c>
      <c r="AF75" s="77">
        <v>0.46504478480045724</v>
      </c>
      <c r="AG75" s="77">
        <v>0.42240672669751572</v>
      </c>
      <c r="AH75" s="77">
        <v>0.37962380846740684</v>
      </c>
      <c r="AI75" s="78">
        <v>0.34798118938056105</v>
      </c>
      <c r="AJ75" s="77">
        <v>0.34798118938056105</v>
      </c>
      <c r="AK75" s="77">
        <v>0.22801766950729194</v>
      </c>
      <c r="AL75" s="77">
        <v>0.37962380846740684</v>
      </c>
      <c r="AM75" s="78">
        <v>0.29591626158145368</v>
      </c>
      <c r="AN75" s="77">
        <v>0.36478036000808678</v>
      </c>
      <c r="AO75" s="77">
        <v>0.43868903652652219</v>
      </c>
      <c r="AP75" s="77">
        <v>0.18208725368445669</v>
      </c>
      <c r="AQ75" s="78">
        <v>0.36225221887684605</v>
      </c>
      <c r="AR75" s="77">
        <v>0.36225221887684605</v>
      </c>
      <c r="AS75" s="77">
        <v>0.36225221887684605</v>
      </c>
      <c r="AT75" s="85">
        <v>0.43868398617232607</v>
      </c>
    </row>
    <row r="76" spans="1:46">
      <c r="A76" s="68" t="s">
        <v>77</v>
      </c>
      <c r="B76">
        <v>2006</v>
      </c>
      <c r="C76" t="s">
        <v>50</v>
      </c>
      <c r="D76" s="48">
        <v>0</v>
      </c>
      <c r="E76" s="8">
        <v>0</v>
      </c>
      <c r="F76" s="8">
        <v>0</v>
      </c>
      <c r="G76" s="8">
        <v>1.5515463184812042</v>
      </c>
      <c r="H76" s="8">
        <v>7.9996048505487125E-2</v>
      </c>
      <c r="I76" s="8">
        <v>0.3687686932482066</v>
      </c>
      <c r="J76" s="8">
        <v>1.8666550945922644</v>
      </c>
      <c r="K76" s="8">
        <v>0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</row>
    <row r="77" spans="1:46" ht="16.8" customHeight="1">
      <c r="A77" s="62" t="s">
        <v>184</v>
      </c>
      <c r="B77">
        <v>2005</v>
      </c>
      <c r="C77" t="s">
        <v>50</v>
      </c>
      <c r="D77" s="8">
        <v>0</v>
      </c>
      <c r="E77" s="8">
        <v>0</v>
      </c>
      <c r="F77" s="8">
        <v>0</v>
      </c>
      <c r="G77" s="8">
        <v>3.1266303869693175</v>
      </c>
      <c r="H77" s="8">
        <v>0.19576928196632859</v>
      </c>
      <c r="I77" s="8">
        <v>1.6107016980404278</v>
      </c>
      <c r="J77" s="8">
        <v>1.9792607915828313</v>
      </c>
      <c r="K77" s="8">
        <v>0</v>
      </c>
      <c r="AQ77" s="33" t="s">
        <v>187</v>
      </c>
    </row>
    <row r="78" spans="1:46" ht="15" thickBot="1">
      <c r="A78" s="68" t="s">
        <v>188</v>
      </c>
      <c r="B78">
        <v>2008</v>
      </c>
      <c r="C78" t="s">
        <v>50</v>
      </c>
      <c r="D78" s="48">
        <v>0</v>
      </c>
      <c r="E78" s="8">
        <v>0</v>
      </c>
      <c r="F78" s="8">
        <v>0</v>
      </c>
      <c r="G78" s="8">
        <v>0.39758195040556643</v>
      </c>
      <c r="H78" s="8">
        <v>2.4153670597185335E-2</v>
      </c>
      <c r="I78" s="8">
        <v>6.2611330772529783E-2</v>
      </c>
      <c r="J78" s="8">
        <v>2.1600909116522828</v>
      </c>
      <c r="K78" s="8">
        <v>0</v>
      </c>
      <c r="AD78" t="s">
        <v>61</v>
      </c>
      <c r="AE78" s="75">
        <v>0.40802910460839675</v>
      </c>
      <c r="AF78" s="75">
        <v>0.30687593277276087</v>
      </c>
      <c r="AG78" s="75">
        <v>0.32789624031837394</v>
      </c>
      <c r="AH78" s="75">
        <v>0.36246869815938121</v>
      </c>
      <c r="AI78" s="76">
        <v>0.18912501607649088</v>
      </c>
      <c r="AJ78" s="75">
        <v>0.21443027115751584</v>
      </c>
      <c r="AK78" s="75">
        <v>0.21443027115751584</v>
      </c>
      <c r="AL78" s="75">
        <v>0.36246869815938121</v>
      </c>
      <c r="AM78" s="76">
        <v>0.282760202593756</v>
      </c>
      <c r="AN78" s="75">
        <v>0.2871827669514177</v>
      </c>
      <c r="AO78" s="75">
        <v>0.30743010342345506</v>
      </c>
      <c r="AP78" s="75">
        <v>0.23314829158064393</v>
      </c>
      <c r="AQ78" s="76">
        <v>0.28281072242054806</v>
      </c>
      <c r="AR78" s="75">
        <v>0.28281072242054806</v>
      </c>
      <c r="AS78" s="75">
        <v>0.28281072242054806</v>
      </c>
      <c r="AT78" s="75">
        <v>0.4501788435007909</v>
      </c>
    </row>
    <row r="79" spans="1:46" ht="15" thickBot="1">
      <c r="A79" s="62" t="s">
        <v>77</v>
      </c>
      <c r="B79">
        <v>2003</v>
      </c>
      <c r="C79" t="s">
        <v>50</v>
      </c>
      <c r="D79" s="8">
        <v>0</v>
      </c>
      <c r="E79" s="8">
        <v>0</v>
      </c>
      <c r="F79" s="8">
        <v>0</v>
      </c>
      <c r="G79" s="8">
        <v>-0.23088386143814077</v>
      </c>
      <c r="H79" s="8">
        <v>-1.0550459038516608E-2</v>
      </c>
      <c r="I79" s="8">
        <v>-0.28676476299696674</v>
      </c>
      <c r="J79" s="8">
        <v>2.4884870373895538</v>
      </c>
      <c r="K79" s="8">
        <v>0</v>
      </c>
      <c r="AD79" s="2" t="s">
        <v>50</v>
      </c>
      <c r="AE79" s="94">
        <v>0.40802910460839675</v>
      </c>
      <c r="AF79" s="75">
        <v>0.34050541436772408</v>
      </c>
      <c r="AG79" s="75">
        <v>0.14828052196413993</v>
      </c>
      <c r="AH79" s="94">
        <v>0.4304043599111817</v>
      </c>
      <c r="AI79" s="75">
        <v>0.20301035210163762</v>
      </c>
      <c r="AJ79" s="75">
        <v>0.20301035210163762</v>
      </c>
      <c r="AK79" s="75">
        <v>0.10201785390444074</v>
      </c>
      <c r="AL79" s="75">
        <v>0.4304043599111817</v>
      </c>
      <c r="AM79" s="76">
        <v>0.38175025061552553</v>
      </c>
      <c r="AN79" s="75">
        <v>0.35641158413127322</v>
      </c>
      <c r="AO79" s="75">
        <v>0.25161510280717203</v>
      </c>
      <c r="AP79" s="75">
        <v>0.195063358272141</v>
      </c>
      <c r="AQ79" s="76">
        <v>0.20218513627379528</v>
      </c>
      <c r="AR79" s="75">
        <v>0.20218513627379528</v>
      </c>
      <c r="AS79" s="75">
        <v>0.20218513627379528</v>
      </c>
      <c r="AT79" s="75">
        <v>0.53675917781832994</v>
      </c>
    </row>
    <row r="80" spans="1:46">
      <c r="A80" s="62" t="s">
        <v>184</v>
      </c>
      <c r="B80">
        <v>2004</v>
      </c>
      <c r="C80" t="s">
        <v>50</v>
      </c>
      <c r="D80" s="8">
        <v>0</v>
      </c>
      <c r="E80" s="8">
        <v>0</v>
      </c>
      <c r="F80" s="8">
        <v>0</v>
      </c>
      <c r="G80" s="8">
        <v>1.3023070923767666</v>
      </c>
      <c r="H80" s="8">
        <v>8.3147561077548129E-2</v>
      </c>
      <c r="I80" s="8">
        <v>-0.30839460566366128</v>
      </c>
      <c r="J80" s="8">
        <v>2.8182357813056562</v>
      </c>
      <c r="K80" s="8">
        <v>0</v>
      </c>
      <c r="AD80" t="s">
        <v>51</v>
      </c>
      <c r="AE80" s="75">
        <v>0.23914173514362222</v>
      </c>
      <c r="AF80" s="75">
        <v>0.29753490410620892</v>
      </c>
      <c r="AG80" s="75">
        <v>0.51397595277781472</v>
      </c>
      <c r="AH80" s="75">
        <v>0.13833562165624375</v>
      </c>
      <c r="AI80" s="76">
        <v>0.15425087399229903</v>
      </c>
      <c r="AJ80" s="75">
        <v>0.15425087399229903</v>
      </c>
      <c r="AK80" s="75">
        <v>0.2881360210800426</v>
      </c>
      <c r="AL80" s="75">
        <v>0.13833562165624375</v>
      </c>
      <c r="AM80" s="76">
        <v>9.7057431783825462E-2</v>
      </c>
      <c r="AN80" s="75">
        <v>0.16646445964417469</v>
      </c>
      <c r="AO80" s="75">
        <v>0.32088799490294367</v>
      </c>
      <c r="AP80" s="75">
        <v>5.8486555775720657E-2</v>
      </c>
      <c r="AQ80" s="76">
        <v>0.4017617212052419</v>
      </c>
      <c r="AR80" s="75">
        <v>0.4017617212052419</v>
      </c>
      <c r="AS80" s="75">
        <v>0.4017617212052419</v>
      </c>
      <c r="AT80" s="75">
        <v>0.27772367682984084</v>
      </c>
    </row>
    <row r="81" spans="1:46">
      <c r="A81" s="62" t="s">
        <v>77</v>
      </c>
      <c r="B81">
        <v>2004</v>
      </c>
      <c r="C81" t="s">
        <v>50</v>
      </c>
      <c r="D81" s="8">
        <v>0</v>
      </c>
      <c r="E81" s="8">
        <v>0</v>
      </c>
      <c r="F81" s="8">
        <v>0</v>
      </c>
      <c r="G81" s="8">
        <v>2.7752518003865205</v>
      </c>
      <c r="H81" s="8">
        <v>0.12517746308157035</v>
      </c>
      <c r="I81" s="8">
        <v>5.5880901558825968E-2</v>
      </c>
      <c r="J81" s="8">
        <v>3.1440204936347271</v>
      </c>
      <c r="K81" s="8">
        <v>0</v>
      </c>
      <c r="AD81" s="70" t="s">
        <v>30</v>
      </c>
      <c r="AE81" s="77">
        <v>0.44705724019495685</v>
      </c>
      <c r="AF81" s="77">
        <v>0.45642262539293155</v>
      </c>
      <c r="AG81" s="77">
        <v>0.42070251292833566</v>
      </c>
      <c r="AH81" s="77">
        <v>0.37467919800256655</v>
      </c>
      <c r="AI81" s="78">
        <v>0.33208428098777842</v>
      </c>
      <c r="AJ81" s="77">
        <v>0.33208428098777842</v>
      </c>
      <c r="AK81" s="77">
        <v>0.22316754555468424</v>
      </c>
      <c r="AL81" s="77">
        <v>0.37467919800256655</v>
      </c>
      <c r="AM81" s="78">
        <v>0.28788804301157372</v>
      </c>
      <c r="AN81" s="77">
        <v>0.35680261187214457</v>
      </c>
      <c r="AO81" s="77">
        <v>0.43479751920900478</v>
      </c>
      <c r="AP81" s="77">
        <v>0.17216369778867366</v>
      </c>
      <c r="AQ81" s="78">
        <v>0.36153300523767185</v>
      </c>
      <c r="AR81" s="77">
        <v>0.36153300523767185</v>
      </c>
      <c r="AS81" s="77">
        <v>0.36153300523767185</v>
      </c>
      <c r="AT81" s="85">
        <v>0.43441971755537034</v>
      </c>
    </row>
    <row r="82" spans="1:46">
      <c r="A82" s="62" t="s">
        <v>184</v>
      </c>
      <c r="B82">
        <v>2009</v>
      </c>
      <c r="C82" t="s">
        <v>50</v>
      </c>
      <c r="D82" s="8">
        <v>0</v>
      </c>
      <c r="E82" s="8">
        <v>0</v>
      </c>
      <c r="F82" s="8">
        <v>0</v>
      </c>
      <c r="G82" s="8">
        <v>1.793365041731759</v>
      </c>
      <c r="H82" s="8">
        <v>0.11137507910423776</v>
      </c>
      <c r="I82" s="8">
        <v>-1.3407594645296292</v>
      </c>
      <c r="J82" s="8">
        <v>4.023172620220393</v>
      </c>
      <c r="K82" s="8">
        <v>0</v>
      </c>
    </row>
    <row r="83" spans="1:46">
      <c r="A83" s="62" t="s">
        <v>77</v>
      </c>
      <c r="B83">
        <v>2005</v>
      </c>
      <c r="C83" t="s">
        <v>50</v>
      </c>
      <c r="D83" s="8">
        <v>0</v>
      </c>
      <c r="E83" s="8">
        <v>0</v>
      </c>
      <c r="F83" s="8">
        <v>0</v>
      </c>
      <c r="G83" s="8">
        <v>3.0881395920759012</v>
      </c>
      <c r="H83" s="8">
        <v>0.13964220510255715</v>
      </c>
      <c r="I83" s="8">
        <v>2.7193708988276946</v>
      </c>
      <c r="J83" s="8">
        <v>4.2709172173088987</v>
      </c>
      <c r="K83" s="8">
        <v>0</v>
      </c>
      <c r="AR83" s="33" t="s">
        <v>190</v>
      </c>
    </row>
    <row r="84" spans="1:46" ht="15" thickBot="1">
      <c r="A84" s="68" t="s">
        <v>73</v>
      </c>
      <c r="B84">
        <v>2006</v>
      </c>
      <c r="C84" t="s">
        <v>51</v>
      </c>
      <c r="D84" s="48">
        <v>18.763125111229758</v>
      </c>
      <c r="E84" s="8">
        <v>0.66833597464342309</v>
      </c>
      <c r="F84" s="8">
        <v>18.335652173913044</v>
      </c>
      <c r="G84" s="8">
        <v>12.554773917437068</v>
      </c>
      <c r="H84" s="8">
        <v>0.2750879178876251</v>
      </c>
      <c r="I84" s="8">
        <v>7.4650801186855915</v>
      </c>
      <c r="J84" s="8">
        <v>17.463350508610041</v>
      </c>
      <c r="K84" s="8">
        <v>38.243904609361088</v>
      </c>
      <c r="AA84" s="81">
        <v>15</v>
      </c>
      <c r="AB84" s="81" t="s">
        <v>177</v>
      </c>
      <c r="AD84" t="s">
        <v>61</v>
      </c>
      <c r="AE84" s="75">
        <v>0.41129101860971473</v>
      </c>
      <c r="AF84" s="75">
        <v>0.31774501739483607</v>
      </c>
      <c r="AG84" s="75">
        <v>0.32980132925349687</v>
      </c>
      <c r="AH84" s="75">
        <v>0.36634747688305858</v>
      </c>
      <c r="AI84" s="76">
        <v>0.19253793826635615</v>
      </c>
      <c r="AJ84" s="75">
        <v>0.21775671007300068</v>
      </c>
      <c r="AK84" s="75">
        <v>0.21775671007300068</v>
      </c>
      <c r="AL84" s="75">
        <v>0.36634747688305858</v>
      </c>
      <c r="AM84" s="76">
        <v>0.28524929189206383</v>
      </c>
      <c r="AN84" s="75">
        <v>0.28968823607648869</v>
      </c>
      <c r="AO84" s="75">
        <v>0.3086219048131249</v>
      </c>
      <c r="AP84" s="75">
        <v>0.23623790826571853</v>
      </c>
      <c r="AQ84" s="76">
        <v>0.28498275714710031</v>
      </c>
      <c r="AR84" s="75">
        <v>0.28498275714710031</v>
      </c>
      <c r="AS84" s="75">
        <v>0.28498275714710031</v>
      </c>
      <c r="AT84" s="75">
        <v>0.45302693803724792</v>
      </c>
    </row>
    <row r="85" spans="1:46" ht="15" thickBot="1">
      <c r="A85" s="68" t="s">
        <v>94</v>
      </c>
      <c r="B85">
        <v>2008</v>
      </c>
      <c r="C85" t="s">
        <v>51</v>
      </c>
      <c r="D85" s="48">
        <v>19.102874026322858</v>
      </c>
      <c r="E85" s="8">
        <v>1.0948275862068966</v>
      </c>
      <c r="F85" s="8">
        <v>0.54058984493767104</v>
      </c>
      <c r="G85" s="8">
        <v>-2.1488047273702904E-2</v>
      </c>
      <c r="H85" s="8">
        <v>-9.9651220727448812E-4</v>
      </c>
      <c r="I85" s="8">
        <v>-1.0744023636849676E-2</v>
      </c>
      <c r="J85" s="8">
        <v>-3.2232070910556132E-2</v>
      </c>
      <c r="K85" s="8">
        <v>36.250335750738657</v>
      </c>
      <c r="AA85" s="81">
        <v>7</v>
      </c>
      <c r="AB85" s="81" t="s">
        <v>178</v>
      </c>
      <c r="AD85" s="2" t="s">
        <v>50</v>
      </c>
      <c r="AE85" s="94">
        <v>0.41129101860971473</v>
      </c>
      <c r="AF85" s="75">
        <v>0.33151789363637124</v>
      </c>
      <c r="AG85" s="75">
        <v>0.14912770141166723</v>
      </c>
      <c r="AH85" s="94">
        <v>0.4283718331339213</v>
      </c>
      <c r="AI85" s="75">
        <v>0.20112648110265213</v>
      </c>
      <c r="AJ85" s="75">
        <v>0.20112648110265213</v>
      </c>
      <c r="AK85" s="75">
        <v>0.10189751421880565</v>
      </c>
      <c r="AL85" s="75">
        <v>0.4283718331339213</v>
      </c>
      <c r="AM85" s="76">
        <v>0.37711547715793287</v>
      </c>
      <c r="AN85" s="75">
        <v>0.35161723364737135</v>
      </c>
      <c r="AO85" s="75">
        <v>0.25063328593829987</v>
      </c>
      <c r="AP85" s="75">
        <v>0.19320708004871248</v>
      </c>
      <c r="AQ85" s="76">
        <v>0.20378547625160795</v>
      </c>
      <c r="AR85" s="75">
        <v>0.20378547625160795</v>
      </c>
      <c r="AS85" s="75">
        <v>0.20378547625160795</v>
      </c>
      <c r="AT85" s="75">
        <v>0.5356897824478547</v>
      </c>
    </row>
    <row r="86" spans="1:46">
      <c r="A86" s="62" t="s">
        <v>73</v>
      </c>
      <c r="B86">
        <v>2005</v>
      </c>
      <c r="C86" t="s">
        <v>51</v>
      </c>
      <c r="D86" s="8">
        <v>16.08952468850946</v>
      </c>
      <c r="E86" s="8">
        <v>0.41408551068883609</v>
      </c>
      <c r="F86" s="8">
        <v>4.1018823529411765</v>
      </c>
      <c r="G86" s="8">
        <v>-5.336821044423921</v>
      </c>
      <c r="H86" s="8">
        <v>-0.16252347828090977</v>
      </c>
      <c r="I86" s="8">
        <v>-12.801901163109513</v>
      </c>
      <c r="J86" s="8">
        <v>-0.24712724567244493</v>
      </c>
      <c r="K86" s="8">
        <v>35.550530687586516</v>
      </c>
      <c r="AA86" s="81">
        <v>260</v>
      </c>
      <c r="AB86" s="81" t="s">
        <v>179</v>
      </c>
      <c r="AD86" t="s">
        <v>51</v>
      </c>
      <c r="AE86" s="75">
        <v>0.24960129552249474</v>
      </c>
      <c r="AF86" s="75">
        <v>0.30705141019362941</v>
      </c>
      <c r="AG86" s="75">
        <v>0.5153114494167963</v>
      </c>
      <c r="AH86" s="75">
        <v>0.15093825091458579</v>
      </c>
      <c r="AI86" s="76">
        <v>0.16264635176046924</v>
      </c>
      <c r="AJ86" s="75">
        <v>0.16264635176046924</v>
      </c>
      <c r="AK86" s="75">
        <v>0.29045099462538598</v>
      </c>
      <c r="AL86" s="75">
        <v>0.15093825091458579</v>
      </c>
      <c r="AM86" s="76">
        <v>0.10917995826864706</v>
      </c>
      <c r="AN86" s="75">
        <v>0.17735787619413962</v>
      </c>
      <c r="AO86" s="75">
        <v>0.32287966766559584</v>
      </c>
      <c r="AP86" s="75">
        <v>6.8581537642129348E-2</v>
      </c>
      <c r="AQ86" s="76">
        <v>0.40379806049010647</v>
      </c>
      <c r="AR86" s="75">
        <v>0.40379806049010647</v>
      </c>
      <c r="AS86" s="75">
        <v>0.40379806049010647</v>
      </c>
      <c r="AT86" s="75">
        <v>0.28602919759676249</v>
      </c>
    </row>
    <row r="87" spans="1:46" ht="16.8" customHeight="1">
      <c r="A87" s="67" t="s">
        <v>94</v>
      </c>
      <c r="B87">
        <v>2009</v>
      </c>
      <c r="C87" t="s">
        <v>51</v>
      </c>
      <c r="D87" s="8">
        <v>17.147461724415795</v>
      </c>
      <c r="E87" s="8">
        <v>0.70744680851063835</v>
      </c>
      <c r="F87" s="8">
        <v>0.46954986760812001</v>
      </c>
      <c r="G87" s="8">
        <v>-2.1488047273706457E-2</v>
      </c>
      <c r="H87" s="8">
        <v>-9.960159362550939E-4</v>
      </c>
      <c r="I87" s="8">
        <v>-1.0744023636853228E-2</v>
      </c>
      <c r="J87" s="8">
        <v>-3.2232070910559685E-2</v>
      </c>
      <c r="K87" s="8">
        <v>30.513027128659683</v>
      </c>
      <c r="AD87" s="70" t="s">
        <v>30</v>
      </c>
      <c r="AE87" s="77">
        <v>0.45125506137459342</v>
      </c>
      <c r="AF87" s="77">
        <v>0.32479833329853891</v>
      </c>
      <c r="AG87" s="77">
        <v>0.42306506109098424</v>
      </c>
      <c r="AH87" s="77">
        <v>0.37993986601064345</v>
      </c>
      <c r="AI87" s="78">
        <v>0.33605240033822498</v>
      </c>
      <c r="AJ87" s="77">
        <v>0.33605240033822498</v>
      </c>
      <c r="AK87" s="77">
        <v>0.22580180826050866</v>
      </c>
      <c r="AL87" s="77">
        <v>0.37993986601064345</v>
      </c>
      <c r="AM87" s="78">
        <v>0.29153551890248641</v>
      </c>
      <c r="AN87" s="77">
        <v>0.35956450719032307</v>
      </c>
      <c r="AO87" s="77">
        <v>0.43633230881712903</v>
      </c>
      <c r="AP87" s="77">
        <v>0.17805230540314956</v>
      </c>
      <c r="AQ87" s="78">
        <v>0.36409245141309143</v>
      </c>
      <c r="AR87" s="77">
        <v>0.36409245141309143</v>
      </c>
      <c r="AS87" s="77">
        <v>0.36409245141309143</v>
      </c>
      <c r="AT87" s="85">
        <v>0.43852935331641324</v>
      </c>
    </row>
    <row r="88" spans="1:46">
      <c r="A88" s="67" t="s">
        <v>73</v>
      </c>
      <c r="B88">
        <v>2004</v>
      </c>
      <c r="C88" t="s">
        <v>51</v>
      </c>
      <c r="D88" s="8">
        <v>11.008740845735886</v>
      </c>
      <c r="E88" s="8">
        <v>0.23727087576374745</v>
      </c>
      <c r="F88" s="8">
        <v>2.9125000000000001</v>
      </c>
      <c r="G88" s="8">
        <v>-13.286191264692306</v>
      </c>
      <c r="H88" s="8">
        <v>-0.41066409363594392</v>
      </c>
      <c r="I88" s="8">
        <v>-0.4842901015827934</v>
      </c>
      <c r="J88" s="8">
        <v>-5.8211111460067144</v>
      </c>
      <c r="K88" s="8">
        <v>27.482163949917314</v>
      </c>
    </row>
    <row r="89" spans="1:46">
      <c r="A89" s="83" t="s">
        <v>73</v>
      </c>
      <c r="B89">
        <v>2007</v>
      </c>
      <c r="C89" t="s">
        <v>51</v>
      </c>
      <c r="D89" s="48">
        <v>19.237697715289986</v>
      </c>
      <c r="E89" s="8">
        <v>0.90652173913043488</v>
      </c>
      <c r="F89" s="8">
        <v>87.570000000000007</v>
      </c>
      <c r="G89" s="8">
        <v>9.9982703899244498</v>
      </c>
      <c r="H89" s="8">
        <v>0.26191273343116778</v>
      </c>
      <c r="I89" s="8">
        <v>5.0896937987514761</v>
      </c>
      <c r="J89" s="8">
        <v>13.047756124657578</v>
      </c>
      <c r="K89" s="8">
        <v>27.453866432337435</v>
      </c>
      <c r="AS89" s="33" t="s">
        <v>196</v>
      </c>
    </row>
    <row r="90" spans="1:46">
      <c r="A90" s="67" t="s">
        <v>130</v>
      </c>
      <c r="B90">
        <v>2009</v>
      </c>
      <c r="C90" t="s">
        <v>51</v>
      </c>
      <c r="D90" s="8">
        <v>13.015786977437497</v>
      </c>
      <c r="E90" s="8">
        <v>0.42143077503170745</v>
      </c>
      <c r="F90" s="8">
        <v>1.2849498327759199</v>
      </c>
      <c r="G90" s="8">
        <v>3.6333762450030562</v>
      </c>
      <c r="H90" s="8">
        <v>0.1049156272927368</v>
      </c>
      <c r="I90" s="8">
        <v>0.5674503692662114</v>
      </c>
      <c r="J90" s="8">
        <v>5.7846060031167461</v>
      </c>
      <c r="K90" s="8">
        <v>25.557287079070402</v>
      </c>
      <c r="Y90" s="81" t="s">
        <v>197</v>
      </c>
      <c r="AA90" s="81">
        <v>16</v>
      </c>
      <c r="AB90" s="81" t="s">
        <v>177</v>
      </c>
      <c r="AD90" t="s">
        <v>61</v>
      </c>
      <c r="AE90" s="75">
        <v>0.41159118515310567</v>
      </c>
      <c r="AF90" s="75">
        <v>0.2625339451584407</v>
      </c>
      <c r="AG90" s="75">
        <v>0.33081219627479719</v>
      </c>
      <c r="AH90" s="75">
        <v>0.36584293797574569</v>
      </c>
      <c r="AI90" s="76">
        <v>0.19377793215465849</v>
      </c>
      <c r="AJ90" s="75">
        <v>0.21778202632516466</v>
      </c>
      <c r="AK90" s="75">
        <v>0.21778202632516466</v>
      </c>
      <c r="AL90" s="75">
        <v>0.36584293797574569</v>
      </c>
      <c r="AM90" s="76">
        <v>0.28472465879588876</v>
      </c>
      <c r="AN90" s="75">
        <v>0.2889857703624587</v>
      </c>
      <c r="AO90" s="75">
        <v>0.30764515442394702</v>
      </c>
      <c r="AP90" s="75">
        <v>0.23517249203499496</v>
      </c>
      <c r="AQ90" s="76">
        <v>0.27729571176095952</v>
      </c>
      <c r="AR90" s="75">
        <v>0.27729571176095952</v>
      </c>
      <c r="AS90" s="75">
        <v>0.27729571176095952</v>
      </c>
      <c r="AT90" s="75">
        <v>0.4462355750225438</v>
      </c>
    </row>
    <row r="91" spans="1:46">
      <c r="A91" s="83" t="s">
        <v>130</v>
      </c>
      <c r="B91">
        <v>2008</v>
      </c>
      <c r="C91" t="s">
        <v>51</v>
      </c>
      <c r="D91" s="48">
        <v>8.9707974795040304</v>
      </c>
      <c r="E91" s="8">
        <v>0.28851208716377258</v>
      </c>
      <c r="F91" s="8">
        <v>0.66784363177805806</v>
      </c>
      <c r="G91" s="8">
        <v>1.1349007385324157</v>
      </c>
      <c r="H91" s="8">
        <v>3.2242540904715927E-2</v>
      </c>
      <c r="I91" s="8">
        <v>0.56745036926620429</v>
      </c>
      <c r="J91" s="8">
        <v>4.2008266142692605</v>
      </c>
      <c r="K91" s="8">
        <v>21.986584456941525</v>
      </c>
      <c r="AA91" s="81">
        <v>8</v>
      </c>
      <c r="AB91" s="81" t="s">
        <v>178</v>
      </c>
      <c r="AD91" s="2" t="s">
        <v>50</v>
      </c>
      <c r="AE91" s="75">
        <v>0.41572880513236832</v>
      </c>
      <c r="AF91" s="75">
        <v>0.19127092056951039</v>
      </c>
      <c r="AG91" s="75">
        <v>0.15263937837767377</v>
      </c>
      <c r="AH91" s="75">
        <v>0.43014732370066255</v>
      </c>
      <c r="AI91" s="76">
        <v>0.20395146900537353</v>
      </c>
      <c r="AJ91" s="75">
        <v>0.20395146900537353</v>
      </c>
      <c r="AK91" s="75">
        <v>0.10512485376208174</v>
      </c>
      <c r="AL91" s="75">
        <v>0.43014732370066255</v>
      </c>
      <c r="AM91" s="112">
        <v>0.37585946573160295</v>
      </c>
      <c r="AN91" s="75">
        <v>0.35036960755989172</v>
      </c>
      <c r="AO91" s="75">
        <v>0.25004935708283715</v>
      </c>
      <c r="AP91" s="75">
        <v>0.19643131087914029</v>
      </c>
      <c r="AQ91" s="76">
        <v>0.20797650141742061</v>
      </c>
      <c r="AR91" s="75">
        <v>0.20797650141742061</v>
      </c>
      <c r="AS91" s="75">
        <v>0.20797650141742061</v>
      </c>
      <c r="AT91" s="75">
        <v>0.53827824247734191</v>
      </c>
    </row>
    <row r="92" spans="1:46">
      <c r="A92" s="83" t="s">
        <v>82</v>
      </c>
      <c r="B92">
        <v>2007</v>
      </c>
      <c r="C92" t="s">
        <v>51</v>
      </c>
      <c r="D92" s="48">
        <v>8.5971778560082761</v>
      </c>
      <c r="E92" s="8">
        <v>0.37435797607103816</v>
      </c>
      <c r="F92" s="8">
        <v>0.57418136092466165</v>
      </c>
      <c r="G92" s="8">
        <v>-1.2318057655431538</v>
      </c>
      <c r="H92" s="8">
        <v>-4.5837234740581663E-2</v>
      </c>
      <c r="I92" s="8">
        <v>-0.83600333211682454</v>
      </c>
      <c r="J92" s="8">
        <v>-1.7237748650359777</v>
      </c>
      <c r="K92" s="8">
        <v>18.097059386897421</v>
      </c>
      <c r="AA92" s="81">
        <v>284</v>
      </c>
      <c r="AB92" s="81" t="s">
        <v>179</v>
      </c>
      <c r="AD92" t="s">
        <v>51</v>
      </c>
      <c r="AE92" s="75">
        <v>0.24940082960611865</v>
      </c>
      <c r="AF92" s="75">
        <v>0.30558806197120647</v>
      </c>
      <c r="AG92" s="75">
        <v>0.51471541834473589</v>
      </c>
      <c r="AH92" s="75">
        <v>0.15023947508842408</v>
      </c>
      <c r="AI92" s="76">
        <v>0.16253586642666285</v>
      </c>
      <c r="AJ92" s="75">
        <v>0.16253586642666285</v>
      </c>
      <c r="AK92" s="75">
        <v>0.28938907246372697</v>
      </c>
      <c r="AL92" s="75">
        <v>0.15023947508842408</v>
      </c>
      <c r="AM92" s="76">
        <v>0.11177264236878996</v>
      </c>
      <c r="AN92" s="75">
        <v>0.17904837745776672</v>
      </c>
      <c r="AO92" s="75">
        <v>0.32178376743522769</v>
      </c>
      <c r="AP92" s="75">
        <v>6.9211832745154106E-2</v>
      </c>
      <c r="AQ92" s="76">
        <v>0.36730501076157351</v>
      </c>
      <c r="AR92" s="75">
        <v>0.36730501076157351</v>
      </c>
      <c r="AS92" s="75">
        <v>0.36730501076157351</v>
      </c>
      <c r="AT92" s="75">
        <v>0.28734984497410421</v>
      </c>
    </row>
    <row r="93" spans="1:46">
      <c r="A93" s="83" t="s">
        <v>82</v>
      </c>
      <c r="B93">
        <v>2008</v>
      </c>
      <c r="C93" t="s">
        <v>51</v>
      </c>
      <c r="D93" s="48">
        <v>9.3493614386137427</v>
      </c>
      <c r="E93" s="8">
        <v>0.39424860853432281</v>
      </c>
      <c r="F93" s="8">
        <v>0.60536998789260021</v>
      </c>
      <c r="G93" s="8">
        <v>-0.88777153291915312</v>
      </c>
      <c r="H93" s="8">
        <v>-3.2038551346603737E-2</v>
      </c>
      <c r="I93" s="8">
        <v>-0.39580243342632926</v>
      </c>
      <c r="J93" s="8">
        <v>-0.99921136794415943</v>
      </c>
      <c r="K93" s="8">
        <v>18.020564067269078</v>
      </c>
      <c r="AD93" s="70" t="s">
        <v>30</v>
      </c>
      <c r="AE93" s="77">
        <v>0.44378639358440458</v>
      </c>
      <c r="AF93" s="77">
        <v>0.45379834939399138</v>
      </c>
      <c r="AG93" s="77">
        <v>0.42603684175454393</v>
      </c>
      <c r="AH93" s="77">
        <v>0.36831947496768003</v>
      </c>
      <c r="AI93" s="78">
        <v>0.31802148566147803</v>
      </c>
      <c r="AJ93" s="77">
        <v>0.31802148566147803</v>
      </c>
      <c r="AK93" s="77">
        <v>0.2238706244480658</v>
      </c>
      <c r="AL93" s="77">
        <v>0.36831947496768003</v>
      </c>
      <c r="AM93" s="78">
        <v>0.28596678116895102</v>
      </c>
      <c r="AN93" s="77">
        <v>0.35300916630403023</v>
      </c>
      <c r="AO93" s="77">
        <v>0.43318315649876377</v>
      </c>
      <c r="AP93" s="77">
        <v>0.15980361612234434</v>
      </c>
      <c r="AQ93" s="78">
        <v>0.35955504938925675</v>
      </c>
      <c r="AR93" s="77">
        <v>0.35955504938925675</v>
      </c>
      <c r="AS93" s="77">
        <v>0.35955504938925675</v>
      </c>
      <c r="AT93" s="85">
        <v>0.42652864856580064</v>
      </c>
    </row>
    <row r="94" spans="1:46">
      <c r="A94" s="67" t="s">
        <v>73</v>
      </c>
      <c r="B94">
        <v>2003</v>
      </c>
      <c r="C94" t="s">
        <v>51</v>
      </c>
      <c r="D94" s="8">
        <v>3.2553407376936789</v>
      </c>
      <c r="E94" s="8">
        <v>0.10728425048295809</v>
      </c>
      <c r="F94" s="8">
        <v>0.61489769489769497</v>
      </c>
      <c r="G94" s="8">
        <v>7.665053685045109E-3</v>
      </c>
      <c r="H94" s="8">
        <v>2.3337122479020499E-4</v>
      </c>
      <c r="I94" s="8">
        <v>0.49195515526783851</v>
      </c>
      <c r="J94" s="8">
        <v>-12.794236109424467</v>
      </c>
      <c r="K94" s="8">
        <v>14.67690936514466</v>
      </c>
      <c r="AH94" s="8"/>
      <c r="AI94" s="8"/>
      <c r="AJ94" s="8"/>
      <c r="AK94" s="8"/>
    </row>
    <row r="95" spans="1:46">
      <c r="A95" s="83" t="s">
        <v>73</v>
      </c>
      <c r="B95">
        <v>2008</v>
      </c>
      <c r="C95" t="s">
        <v>51</v>
      </c>
      <c r="D95" s="48">
        <v>8.1687925912982706</v>
      </c>
      <c r="E95" s="8">
        <v>0.38796680497925312</v>
      </c>
      <c r="F95" s="8">
        <v>31.166666666666668</v>
      </c>
      <c r="G95" s="8">
        <v>7.9580623259061021</v>
      </c>
      <c r="H95" s="8">
        <v>0.24053851067413398</v>
      </c>
      <c r="I95" s="8">
        <v>4.9085765911729737</v>
      </c>
      <c r="J95" s="8">
        <v>18.402310664063329</v>
      </c>
      <c r="K95" s="8">
        <v>13.80394897780884</v>
      </c>
      <c r="AH95" s="8"/>
      <c r="AI95" s="8"/>
      <c r="AJ95" s="8"/>
      <c r="AK95" s="8"/>
    </row>
    <row r="96" spans="1:46">
      <c r="A96" s="68" t="s">
        <v>130</v>
      </c>
      <c r="B96">
        <v>2007</v>
      </c>
      <c r="C96" t="s">
        <v>51</v>
      </c>
      <c r="D96" s="48">
        <v>4.3837658377938888</v>
      </c>
      <c r="E96" s="8">
        <v>0.14516898050764268</v>
      </c>
      <c r="F96" s="8">
        <v>0.26194331983805669</v>
      </c>
      <c r="G96" s="8">
        <v>0.18209228267497224</v>
      </c>
      <c r="H96" s="8">
        <v>5.2305072375621754E-3</v>
      </c>
      <c r="I96" s="8">
        <v>-0.38535808659123205</v>
      </c>
      <c r="J96" s="8">
        <v>0.74954265194118364</v>
      </c>
      <c r="K96" s="8">
        <v>13.354563317297922</v>
      </c>
      <c r="AH96" s="8"/>
      <c r="AI96" s="8"/>
      <c r="AJ96" s="8"/>
      <c r="AK96" s="8"/>
    </row>
    <row r="97" spans="1:37">
      <c r="A97" s="62" t="s">
        <v>75</v>
      </c>
      <c r="B97">
        <v>2005</v>
      </c>
      <c r="C97" t="s">
        <v>51</v>
      </c>
      <c r="D97" s="8">
        <v>5.7093401058441264</v>
      </c>
      <c r="E97" s="8">
        <v>0.24521633150517969</v>
      </c>
      <c r="F97" s="8">
        <v>4.258201058201057</v>
      </c>
      <c r="G97" s="8">
        <v>-3.1369476221382513</v>
      </c>
      <c r="H97" s="8">
        <v>-0.16604892900761814</v>
      </c>
      <c r="I97" s="8">
        <v>-2.2487427551608477</v>
      </c>
      <c r="J97" s="8">
        <v>-1.5737281898983753</v>
      </c>
      <c r="K97" s="8">
        <v>12.662987188036489</v>
      </c>
      <c r="AH97" s="8"/>
      <c r="AI97" s="8"/>
      <c r="AJ97" s="8"/>
      <c r="AK97" s="8"/>
    </row>
    <row r="98" spans="1:37">
      <c r="A98" s="68" t="s">
        <v>75</v>
      </c>
      <c r="B98">
        <v>2006</v>
      </c>
      <c r="C98" t="s">
        <v>51</v>
      </c>
      <c r="D98" s="48">
        <v>6.593125714670073</v>
      </c>
      <c r="E98" s="8">
        <v>0.31670436187399026</v>
      </c>
      <c r="F98" s="8">
        <v>3.7555555555555546</v>
      </c>
      <c r="G98" s="8">
        <v>0.67501456526247239</v>
      </c>
      <c r="H98" s="8">
        <v>3.1930001056553234E-2</v>
      </c>
      <c r="I98" s="8">
        <v>-0.88820486697740364</v>
      </c>
      <c r="J98" s="8">
        <v>0.25666044614270334</v>
      </c>
      <c r="K98" s="8">
        <v>12.427524046546038</v>
      </c>
      <c r="AH98" s="8"/>
      <c r="AI98" s="8"/>
      <c r="AJ98" s="8"/>
    </row>
    <row r="99" spans="1:37">
      <c r="A99" s="62" t="s">
        <v>195</v>
      </c>
      <c r="B99">
        <v>2009</v>
      </c>
      <c r="C99" t="s">
        <v>51</v>
      </c>
      <c r="D99" s="8">
        <v>5.6717450180158888</v>
      </c>
      <c r="E99" s="8">
        <v>0.38005965575792672</v>
      </c>
      <c r="F99" s="8">
        <v>1.4396234605981675</v>
      </c>
      <c r="G99" s="8">
        <v>-0.65702874058052885</v>
      </c>
      <c r="H99" s="8">
        <v>-4.0329197642905081E-2</v>
      </c>
      <c r="I99" s="8">
        <v>0.64487654439223263</v>
      </c>
      <c r="J99" s="8">
        <v>16.291639283235696</v>
      </c>
      <c r="K99" s="8">
        <v>12.070101351823808</v>
      </c>
    </row>
    <row r="100" spans="1:37">
      <c r="A100" s="62" t="s">
        <v>195</v>
      </c>
      <c r="B100">
        <v>2003</v>
      </c>
      <c r="C100" t="s">
        <v>51</v>
      </c>
      <c r="D100" s="8">
        <v>5.0835689460051077</v>
      </c>
      <c r="E100" s="8">
        <v>0.31373509860370963</v>
      </c>
      <c r="F100" s="8">
        <v>0.9796795730068949</v>
      </c>
      <c r="G100" s="8">
        <v>0.90041261835302677</v>
      </c>
      <c r="H100" s="8">
        <v>5.030444035767101E-2</v>
      </c>
      <c r="I100" s="8">
        <v>1.0289171279437106</v>
      </c>
      <c r="J100" s="8">
        <v>1.903331338354004</v>
      </c>
      <c r="K100" s="8">
        <v>10.379252594777704</v>
      </c>
    </row>
    <row r="101" spans="1:37">
      <c r="A101" s="62" t="s">
        <v>130</v>
      </c>
      <c r="B101">
        <v>2003</v>
      </c>
      <c r="C101" t="s">
        <v>51</v>
      </c>
      <c r="D101" s="8">
        <v>5.2103801070533233</v>
      </c>
      <c r="E101" s="8">
        <v>0.17935860058309039</v>
      </c>
      <c r="F101" s="8">
        <v>0.24588329336530776</v>
      </c>
      <c r="G101" s="8">
        <v>1.117961921539397</v>
      </c>
      <c r="H101" s="8">
        <v>3.1639501438159079E-2</v>
      </c>
      <c r="I101" s="8">
        <v>-1.2704112744765936</v>
      </c>
      <c r="J101" s="8">
        <v>-7.6224676468591213E-2</v>
      </c>
      <c r="K101" s="8">
        <v>10.332678365742938</v>
      </c>
    </row>
    <row r="102" spans="1:37">
      <c r="A102" s="62" t="s">
        <v>195</v>
      </c>
      <c r="B102">
        <v>2004</v>
      </c>
      <c r="C102" t="s">
        <v>51</v>
      </c>
      <c r="D102" s="8">
        <v>5.1662914212922626</v>
      </c>
      <c r="E102" s="8">
        <v>0.32759124770491993</v>
      </c>
      <c r="F102" s="8">
        <v>1.107730027384801</v>
      </c>
      <c r="G102" s="8">
        <v>0.87441421041029344</v>
      </c>
      <c r="H102" s="8">
        <v>5.1831420667615341E-2</v>
      </c>
      <c r="I102" s="8">
        <v>-0.12850450959068382</v>
      </c>
      <c r="J102" s="8">
        <v>0.97487236556687407</v>
      </c>
      <c r="K102" s="8">
        <v>10.289057040234638</v>
      </c>
      <c r="AD102" s="48"/>
    </row>
    <row r="103" spans="1:37">
      <c r="A103" s="62" t="s">
        <v>75</v>
      </c>
      <c r="B103">
        <v>2009</v>
      </c>
      <c r="C103" t="s">
        <v>51</v>
      </c>
      <c r="D103" s="8">
        <v>4.5451966538274844</v>
      </c>
      <c r="E103" s="8">
        <v>0.22991071428571427</v>
      </c>
      <c r="F103" s="8">
        <v>2.5981981981981983</v>
      </c>
      <c r="G103" s="8">
        <v>1.9213649101092294</v>
      </c>
      <c r="H103" s="8">
        <v>9.2002698018071871E-2</v>
      </c>
      <c r="I103" s="8">
        <v>1.1742778816539605</v>
      </c>
      <c r="J103" s="8">
        <v>0.82457476473698677</v>
      </c>
      <c r="K103" s="8">
        <v>10.199900396522704</v>
      </c>
      <c r="AD103" s="48"/>
    </row>
    <row r="104" spans="1:37">
      <c r="A104" s="68" t="s">
        <v>75</v>
      </c>
      <c r="B104">
        <v>2007</v>
      </c>
      <c r="C104" t="s">
        <v>51</v>
      </c>
      <c r="D104" s="48">
        <v>5.6543137446628187</v>
      </c>
      <c r="E104" s="8">
        <v>0.30499296765119538</v>
      </c>
      <c r="F104" s="8">
        <v>3.5917184265010338</v>
      </c>
      <c r="G104" s="8">
        <v>1.144865313120107</v>
      </c>
      <c r="H104" s="8">
        <v>5.1971641557730167E-2</v>
      </c>
      <c r="I104" s="8">
        <v>1.563219432239876</v>
      </c>
      <c r="J104" s="8">
        <v>2.3191431947740675</v>
      </c>
      <c r="K104" s="8">
        <v>9.8719076953163167</v>
      </c>
      <c r="AD104" s="48"/>
    </row>
    <row r="105" spans="1:37" ht="16.8" customHeight="1">
      <c r="A105" s="62" t="s">
        <v>130</v>
      </c>
      <c r="B105">
        <v>2004</v>
      </c>
      <c r="C105" t="s">
        <v>51</v>
      </c>
      <c r="D105" s="8">
        <v>5.1222982586896135</v>
      </c>
      <c r="E105" s="8">
        <v>0.14400000000000002</v>
      </c>
      <c r="F105" s="8">
        <v>0.25411764705882356</v>
      </c>
      <c r="G105" s="8">
        <v>1.1941865980080024</v>
      </c>
      <c r="H105" s="8">
        <v>3.2623785284590666E-2</v>
      </c>
      <c r="I105" s="8">
        <v>2.3883731960159906</v>
      </c>
      <c r="J105" s="8">
        <v>1.7912798970119965</v>
      </c>
      <c r="K105" s="8">
        <v>8.8623890507486962</v>
      </c>
      <c r="AC105" s="8"/>
    </row>
    <row r="106" spans="1:37">
      <c r="A106" s="62" t="s">
        <v>82</v>
      </c>
      <c r="B106">
        <v>2009</v>
      </c>
      <c r="C106" t="s">
        <v>51</v>
      </c>
      <c r="D106" s="8">
        <v>8.8503506971090484</v>
      </c>
      <c r="E106" s="8">
        <v>0.31995819162506128</v>
      </c>
      <c r="F106" s="8">
        <v>0.53885508430962992</v>
      </c>
      <c r="G106" s="8">
        <v>-0.60340893451783018</v>
      </c>
      <c r="H106" s="8">
        <v>-2.1469593105967785E-2</v>
      </c>
      <c r="I106" s="8">
        <v>-0.49196909949282386</v>
      </c>
      <c r="J106" s="8">
        <v>0.6644938070662576</v>
      </c>
      <c r="K106" s="8">
        <v>8.8503506971090484</v>
      </c>
    </row>
    <row r="107" spans="1:37">
      <c r="A107" s="68" t="s">
        <v>195</v>
      </c>
      <c r="B107">
        <v>2008</v>
      </c>
      <c r="C107" t="s">
        <v>51</v>
      </c>
      <c r="D107" s="48">
        <v>3.1761340022802282</v>
      </c>
      <c r="E107" s="8">
        <v>0.21860401719886496</v>
      </c>
      <c r="F107" s="8">
        <v>0.72299574816863887</v>
      </c>
      <c r="G107" s="8">
        <v>0.55373507298001456</v>
      </c>
      <c r="H107" s="8">
        <v>3.4180127019052868E-2</v>
      </c>
      <c r="I107" s="8">
        <v>-9.1141471412218067E-2</v>
      </c>
      <c r="J107" s="8">
        <v>-0.74817021199274691</v>
      </c>
      <c r="K107" s="8">
        <v>8.8478790202961175</v>
      </c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37" ht="16.8" customHeight="1">
      <c r="A108" s="83" t="s">
        <v>82</v>
      </c>
      <c r="B108">
        <v>2006</v>
      </c>
      <c r="C108" t="s">
        <v>51</v>
      </c>
      <c r="D108" s="48">
        <v>0</v>
      </c>
      <c r="E108" s="8">
        <v>0</v>
      </c>
      <c r="F108" s="8">
        <v>0</v>
      </c>
      <c r="G108" s="8">
        <v>1.0849443897487312</v>
      </c>
      <c r="H108" s="8">
        <v>3.7678977406479727E-2</v>
      </c>
      <c r="I108" s="8">
        <v>1.9209477218655557</v>
      </c>
      <c r="J108" s="8">
        <v>0.68914195632240194</v>
      </c>
      <c r="K108" s="8">
        <v>8.7197467297243865</v>
      </c>
    </row>
    <row r="109" spans="1:37">
      <c r="A109" s="83" t="s">
        <v>75</v>
      </c>
      <c r="B109">
        <v>2008</v>
      </c>
      <c r="C109" t="s">
        <v>51</v>
      </c>
      <c r="D109" s="48">
        <v>4.1019463640398151</v>
      </c>
      <c r="E109" s="8">
        <v>0.25492513790386129</v>
      </c>
      <c r="F109" s="8">
        <v>2.2387543252595155</v>
      </c>
      <c r="G109" s="8">
        <v>0.75592376253419147</v>
      </c>
      <c r="H109" s="8">
        <v>3.6936609266302801E-2</v>
      </c>
      <c r="I109" s="8">
        <v>-0.41835411911976905</v>
      </c>
      <c r="J109" s="8">
        <v>1.5030107909894603</v>
      </c>
      <c r="K109" s="8">
        <v>8.6730488809991755</v>
      </c>
    </row>
    <row r="110" spans="1:37">
      <c r="A110" s="67" t="s">
        <v>75</v>
      </c>
      <c r="B110">
        <v>2004</v>
      </c>
      <c r="C110" t="s">
        <v>51</v>
      </c>
      <c r="D110" s="8">
        <v>1.5736873508353222</v>
      </c>
      <c r="E110" s="8">
        <v>8.2907662082514738E-2</v>
      </c>
      <c r="F110" s="8">
        <v>1.0445544554455446</v>
      </c>
      <c r="G110" s="8">
        <v>-1.7392645591838054</v>
      </c>
      <c r="H110" s="8">
        <v>-8.9647338111904382E-2</v>
      </c>
      <c r="I110" s="8">
        <v>0.50947819597704225</v>
      </c>
      <c r="J110" s="8">
        <v>-2.627469426161209</v>
      </c>
      <c r="K110" s="8">
        <v>7.5760739856801882</v>
      </c>
    </row>
    <row r="111" spans="1:37">
      <c r="A111" s="67" t="s">
        <v>73</v>
      </c>
      <c r="B111">
        <v>2009</v>
      </c>
      <c r="C111" t="s">
        <v>51</v>
      </c>
      <c r="D111" s="8">
        <v>5.716564743419303</v>
      </c>
      <c r="E111" s="8">
        <v>0.23540145985401459</v>
      </c>
      <c r="F111" s="8">
        <v>129</v>
      </c>
      <c r="G111" s="8">
        <v>13.493734072890357</v>
      </c>
      <c r="H111" s="8">
        <v>0.47891249673892405</v>
      </c>
      <c r="I111" s="8">
        <v>3.0494857347331283</v>
      </c>
      <c r="J111" s="8">
        <v>4.6749715597813832</v>
      </c>
      <c r="K111" s="8">
        <v>7.1346273154302935</v>
      </c>
    </row>
    <row r="112" spans="1:37">
      <c r="A112" s="67" t="s">
        <v>195</v>
      </c>
      <c r="B112">
        <v>2005</v>
      </c>
      <c r="C112" t="s">
        <v>51</v>
      </c>
      <c r="D112" s="8">
        <v>5.0005837233497124</v>
      </c>
      <c r="E112" s="8">
        <v>0.32155684636734883</v>
      </c>
      <c r="F112" s="8">
        <v>1.1575141949262906</v>
      </c>
      <c r="G112" s="8">
        <v>1.1033768751575579</v>
      </c>
      <c r="H112" s="8">
        <v>6.490889554297341E-2</v>
      </c>
      <c r="I112" s="8">
        <v>1.0029187200009773</v>
      </c>
      <c r="J112" s="8">
        <v>0.7983567508313314</v>
      </c>
      <c r="K112" s="8">
        <v>6.9334130311651831</v>
      </c>
    </row>
    <row r="113" spans="1:22">
      <c r="A113" s="83" t="s">
        <v>130</v>
      </c>
      <c r="B113">
        <v>2006</v>
      </c>
      <c r="C113" t="s">
        <v>51</v>
      </c>
      <c r="D113" s="48">
        <v>2.1275154143234638</v>
      </c>
      <c r="E113" s="8">
        <v>6.6507810431559441E-2</v>
      </c>
      <c r="F113" s="8">
        <v>0.10421074465878449</v>
      </c>
      <c r="G113" s="8">
        <v>0.21173521241276205</v>
      </c>
      <c r="H113" s="8">
        <v>5.9794307581917351E-3</v>
      </c>
      <c r="I113" s="8">
        <v>0.5970932990039941</v>
      </c>
      <c r="J113" s="8">
        <v>0.77918558167896634</v>
      </c>
      <c r="K113" s="8">
        <v>6.5112812521173531</v>
      </c>
    </row>
    <row r="114" spans="1:22">
      <c r="A114" s="67" t="s">
        <v>130</v>
      </c>
      <c r="B114">
        <v>2005</v>
      </c>
      <c r="C114" t="s">
        <v>51</v>
      </c>
      <c r="D114" s="8">
        <v>3.7400907920590831</v>
      </c>
      <c r="E114" s="8">
        <v>0.13166368515205726</v>
      </c>
      <c r="F114" s="8">
        <v>0.1809094633346989</v>
      </c>
      <c r="G114" s="8">
        <v>-0.5970932990039941</v>
      </c>
      <c r="H114" s="8">
        <v>-1.7450495049504848E-2</v>
      </c>
      <c r="I114" s="8">
        <v>-1.1941865980079882</v>
      </c>
      <c r="J114" s="8">
        <v>-0.98245138559522616</v>
      </c>
      <c r="K114" s="8">
        <v>5.8676062063825469</v>
      </c>
    </row>
    <row r="115" spans="1:22">
      <c r="A115" s="83" t="s">
        <v>195</v>
      </c>
      <c r="B115">
        <v>2007</v>
      </c>
      <c r="C115" t="s">
        <v>51</v>
      </c>
      <c r="D115" s="48">
        <v>2.0215853481240611</v>
      </c>
      <c r="E115" s="8">
        <v>0.1301550872800612</v>
      </c>
      <c r="F115" s="8">
        <v>0.45606019068506504</v>
      </c>
      <c r="G115" s="8">
        <v>-0.39616159573844456</v>
      </c>
      <c r="H115" s="8">
        <v>-2.4922912260136067E-2</v>
      </c>
      <c r="I115" s="8">
        <v>-0.30502012432622649</v>
      </c>
      <c r="J115" s="8">
        <v>0.24871494865378807</v>
      </c>
      <c r="K115" s="8">
        <v>5.1977193504042889</v>
      </c>
    </row>
    <row r="116" spans="1:22">
      <c r="A116" s="83" t="s">
        <v>91</v>
      </c>
      <c r="B116">
        <v>2008</v>
      </c>
      <c r="C116" t="s">
        <v>51</v>
      </c>
      <c r="D116" s="48">
        <v>0.5855492882084341</v>
      </c>
      <c r="E116" s="8">
        <v>3.6601746138347886E-2</v>
      </c>
      <c r="F116" s="8">
        <v>4.1194255479969764E-2</v>
      </c>
      <c r="G116" s="8">
        <v>-1.4182111200644663</v>
      </c>
      <c r="H116" s="8">
        <v>-6.340057636887618E-2</v>
      </c>
      <c r="I116" s="8">
        <v>-3.3091592801504142</v>
      </c>
      <c r="J116" s="8">
        <v>7.1125436475960253</v>
      </c>
      <c r="K116" s="8">
        <v>5.1571313456889607</v>
      </c>
    </row>
    <row r="117" spans="1:22">
      <c r="A117" s="62" t="s">
        <v>91</v>
      </c>
      <c r="B117">
        <v>2010</v>
      </c>
      <c r="C117" t="s">
        <v>51</v>
      </c>
      <c r="D117" s="8">
        <v>4.5500940102068226</v>
      </c>
      <c r="E117" s="8">
        <v>0.22454931071049841</v>
      </c>
      <c r="F117" s="8">
        <v>0.85902636916835695</v>
      </c>
      <c r="G117" s="8">
        <v>8.9497716894977195</v>
      </c>
      <c r="H117" s="8">
        <v>0.37624209575429096</v>
      </c>
      <c r="I117" s="8">
        <v>8.5307547676604916</v>
      </c>
      <c r="J117" s="8">
        <v>23.787268331990333</v>
      </c>
      <c r="K117" s="8">
        <v>4.5500940102068226</v>
      </c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22">
      <c r="A118" s="68" t="s">
        <v>195</v>
      </c>
      <c r="B118">
        <v>2006</v>
      </c>
      <c r="C118" t="s">
        <v>51</v>
      </c>
      <c r="D118" s="48">
        <v>1.9328293078154706</v>
      </c>
      <c r="E118" s="8">
        <v>0.12615153224290279</v>
      </c>
      <c r="F118" s="8">
        <v>0.48923977807398294</v>
      </c>
      <c r="G118" s="8">
        <v>-0.20456196916964586</v>
      </c>
      <c r="H118" s="8">
        <v>-1.2788371445212528E-2</v>
      </c>
      <c r="I118" s="8">
        <v>0.10045815515658063</v>
      </c>
      <c r="J118" s="8">
        <v>-0.29570344058186393</v>
      </c>
      <c r="K118" s="8">
        <v>3.9544146559395319</v>
      </c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22">
      <c r="A119" s="68" t="s">
        <v>57</v>
      </c>
      <c r="B119">
        <v>2008</v>
      </c>
      <c r="C119" t="s">
        <v>51</v>
      </c>
      <c r="D119" s="48">
        <v>1.6434687335145883</v>
      </c>
      <c r="E119" s="8">
        <v>6.9230769230769235E-2</v>
      </c>
      <c r="F119" s="8">
        <v>0.45251396648044695</v>
      </c>
      <c r="G119" s="8">
        <v>1.9851712035430982</v>
      </c>
      <c r="H119" s="8">
        <v>0.12199090100762619</v>
      </c>
      <c r="I119" s="8">
        <v>2.1413066559776581</v>
      </c>
      <c r="J119" s="8">
        <v>0.50310023673024418</v>
      </c>
      <c r="K119" s="8">
        <v>3.6927322160451244</v>
      </c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22" ht="16.8" customHeight="1">
      <c r="A120" s="68" t="s">
        <v>84</v>
      </c>
      <c r="B120">
        <v>2006</v>
      </c>
      <c r="C120" t="s">
        <v>51</v>
      </c>
      <c r="D120" s="48">
        <v>1.8047652194051165</v>
      </c>
      <c r="E120" s="8">
        <v>0.14832430214191841</v>
      </c>
      <c r="F120" s="8">
        <v>0.20702911288042233</v>
      </c>
      <c r="G120" s="8">
        <v>-0.57963233476917786</v>
      </c>
      <c r="H120" s="8">
        <v>-3.6960122648704262E-2</v>
      </c>
      <c r="I120" s="8">
        <v>0.26568495728203168</v>
      </c>
      <c r="J120" s="8">
        <v>-1.2487236935092962</v>
      </c>
      <c r="K120" s="8">
        <v>3.5408922493075274</v>
      </c>
    </row>
    <row r="121" spans="1:22">
      <c r="A121" s="62" t="s">
        <v>77</v>
      </c>
      <c r="B121">
        <v>2009</v>
      </c>
      <c r="C121" t="s">
        <v>51</v>
      </c>
      <c r="D121" s="8">
        <v>0</v>
      </c>
      <c r="E121" s="8">
        <v>0</v>
      </c>
      <c r="F121" s="8">
        <v>0</v>
      </c>
      <c r="G121" s="8">
        <v>1.4022607437437422</v>
      </c>
      <c r="H121" s="8">
        <v>0.12950304051484979</v>
      </c>
      <c r="I121" s="8">
        <v>0.16159648861691878</v>
      </c>
      <c r="J121" s="8">
        <v>2.4899460981244257</v>
      </c>
      <c r="K121" s="8">
        <v>3.499089883186949</v>
      </c>
    </row>
    <row r="122" spans="1:22">
      <c r="A122" s="68" t="s">
        <v>84</v>
      </c>
      <c r="B122">
        <v>2008</v>
      </c>
      <c r="C122" t="s">
        <v>51</v>
      </c>
      <c r="D122" s="48">
        <v>0.37043664105658802</v>
      </c>
      <c r="E122" s="8">
        <v>3.9178742622814552E-2</v>
      </c>
      <c r="F122" s="8">
        <v>4.4888888888888888E-2</v>
      </c>
      <c r="G122" s="8">
        <v>0.11553221973547068</v>
      </c>
      <c r="H122" s="8">
        <v>7.1043093032621928E-3</v>
      </c>
      <c r="I122" s="8">
        <v>-0.66909135874011838</v>
      </c>
      <c r="J122" s="8">
        <v>-0.60123910270500147</v>
      </c>
      <c r="K122" s="8">
        <v>3.3162462664885566</v>
      </c>
    </row>
    <row r="123" spans="1:22">
      <c r="A123" s="62" t="s">
        <v>79</v>
      </c>
      <c r="B123">
        <v>2009</v>
      </c>
      <c r="C123" t="s">
        <v>51</v>
      </c>
      <c r="D123" s="8">
        <v>0.89383418718596686</v>
      </c>
      <c r="E123" s="8">
        <v>5.3680678902703768E-2</v>
      </c>
      <c r="F123" s="8">
        <v>6.1691993649353592E-2</v>
      </c>
      <c r="G123" s="8">
        <v>1.7580929784723978</v>
      </c>
      <c r="H123" s="8">
        <v>7.2928026172300972E-2</v>
      </c>
      <c r="I123" s="8">
        <v>-2.2740193291643003</v>
      </c>
      <c r="J123" s="8">
        <v>1.6759391009736895</v>
      </c>
      <c r="K123" s="8">
        <v>3.194142757149852</v>
      </c>
    </row>
    <row r="124" spans="1:22">
      <c r="A124" s="62" t="s">
        <v>57</v>
      </c>
      <c r="B124">
        <v>2003</v>
      </c>
      <c r="C124" t="s">
        <v>51</v>
      </c>
      <c r="D124" s="8">
        <v>1.4338926952331155</v>
      </c>
      <c r="E124" s="8">
        <v>6.7358825018992152E-2</v>
      </c>
      <c r="F124" s="8">
        <v>0.35514018691588783</v>
      </c>
      <c r="G124" s="8">
        <v>1.2026980939019012</v>
      </c>
      <c r="H124" s="8">
        <v>7.4293519835407856E-2</v>
      </c>
      <c r="I124" s="8">
        <v>2.2592223252660588</v>
      </c>
      <c r="J124" s="8">
        <v>0.62399378206499634</v>
      </c>
      <c r="K124" s="8">
        <v>3.0780177781131912</v>
      </c>
    </row>
    <row r="125" spans="1:22">
      <c r="A125" s="62" t="s">
        <v>84</v>
      </c>
      <c r="B125">
        <v>2009</v>
      </c>
      <c r="C125" t="s">
        <v>51</v>
      </c>
      <c r="D125" s="8">
        <v>2.9458096254319686</v>
      </c>
      <c r="E125" s="8">
        <v>0.29085618210036213</v>
      </c>
      <c r="F125" s="8">
        <v>0.40977005211180351</v>
      </c>
      <c r="G125" s="8">
        <v>6.7852256035116909E-2</v>
      </c>
      <c r="H125" s="8">
        <v>4.0074888981726058E-3</v>
      </c>
      <c r="I125" s="8">
        <v>0.78462357847558906</v>
      </c>
      <c r="J125" s="8">
        <v>2.0291033654192994</v>
      </c>
      <c r="K125" s="8">
        <v>2.9458096254319686</v>
      </c>
    </row>
    <row r="126" spans="1:22">
      <c r="A126" s="62" t="s">
        <v>57</v>
      </c>
      <c r="B126">
        <v>2004</v>
      </c>
      <c r="C126" t="s">
        <v>51</v>
      </c>
      <c r="D126" s="8">
        <v>1.6411702350909101</v>
      </c>
      <c r="E126" s="8">
        <v>7.4535679374389055E-2</v>
      </c>
      <c r="F126" s="8">
        <v>0.39765319426336376</v>
      </c>
      <c r="G126" s="8">
        <v>-1.6352285432010625</v>
      </c>
      <c r="H126" s="8">
        <v>-0.11739536061172054</v>
      </c>
      <c r="I126" s="8">
        <v>-1.0565242313641576</v>
      </c>
      <c r="J126" s="8">
        <v>-2.1383347099234236</v>
      </c>
      <c r="K126" s="8">
        <v>2.8680122468965741</v>
      </c>
    </row>
    <row r="127" spans="1:22">
      <c r="A127" s="68" t="s">
        <v>57</v>
      </c>
      <c r="B127">
        <v>2007</v>
      </c>
      <c r="C127" t="s">
        <v>51</v>
      </c>
      <c r="D127" s="48">
        <v>1.1403504266040672</v>
      </c>
      <c r="E127" s="8">
        <v>4.7435897435897434E-2</v>
      </c>
      <c r="F127" s="8">
        <v>0.27924528301886792</v>
      </c>
      <c r="G127" s="8">
        <v>1.9357759005647353</v>
      </c>
      <c r="H127" s="8">
        <v>0.12047714324726476</v>
      </c>
      <c r="I127" s="8">
        <v>-0.20553075541292287</v>
      </c>
      <c r="J127" s="8">
        <v>1.7796404481301753</v>
      </c>
      <c r="K127" s="8">
        <v>2.8046456438100034</v>
      </c>
    </row>
    <row r="128" spans="1:22">
      <c r="A128" s="62" t="s">
        <v>57</v>
      </c>
      <c r="B128">
        <v>2005</v>
      </c>
      <c r="C128" t="s">
        <v>51</v>
      </c>
      <c r="D128" s="8">
        <v>1.214892018479147</v>
      </c>
      <c r="E128" s="8">
        <v>5.3767244428723028E-2</v>
      </c>
      <c r="F128" s="8">
        <v>0.28113440197287298</v>
      </c>
      <c r="G128" s="8">
        <v>-1.0818104785592659</v>
      </c>
      <c r="H128" s="8">
        <v>-7.2189193812168637E-2</v>
      </c>
      <c r="I128" s="8">
        <v>-0.57870431183690485</v>
      </c>
      <c r="J128" s="8">
        <v>-1.2873412339721888</v>
      </c>
      <c r="K128" s="8">
        <v>2.6322660400381519</v>
      </c>
    </row>
    <row r="129" spans="1:38" ht="16.8" customHeight="1">
      <c r="A129" s="83" t="s">
        <v>57</v>
      </c>
      <c r="B129">
        <v>2006</v>
      </c>
      <c r="C129" t="s">
        <v>51</v>
      </c>
      <c r="D129" s="48">
        <v>1.392174513785668</v>
      </c>
      <c r="E129" s="8">
        <v>5.3944433177854391E-2</v>
      </c>
      <c r="F129" s="8">
        <v>0.27536231884057971</v>
      </c>
      <c r="G129" s="8">
        <v>-0.70863692213528395</v>
      </c>
      <c r="H129" s="8">
        <v>-4.5529133794608316E-2</v>
      </c>
      <c r="I129" s="8">
        <v>-0.50310616672236108</v>
      </c>
      <c r="J129" s="8">
        <v>1.4326697338423742</v>
      </c>
      <c r="K129" s="8">
        <v>2.5540645215316014</v>
      </c>
    </row>
    <row r="130" spans="1:38">
      <c r="A130" s="67" t="s">
        <v>84</v>
      </c>
      <c r="B130">
        <v>2005</v>
      </c>
      <c r="C130" t="s">
        <v>51</v>
      </c>
      <c r="D130" s="8">
        <v>0.57844703214494086</v>
      </c>
      <c r="E130" s="8">
        <v>4.923031076197374E-2</v>
      </c>
      <c r="F130" s="8">
        <v>6.7563613989293003E-2</v>
      </c>
      <c r="G130" s="8">
        <v>-0.27291347638631436</v>
      </c>
      <c r="H130" s="8">
        <v>-1.8021177318643528E-2</v>
      </c>
      <c r="I130" s="8">
        <v>-0.53859843366834603</v>
      </c>
      <c r="J130" s="8">
        <v>-1.1182307684375239</v>
      </c>
      <c r="K130" s="8">
        <v>2.3832122515500571</v>
      </c>
    </row>
    <row r="131" spans="1:38">
      <c r="A131" s="83" t="s">
        <v>84</v>
      </c>
      <c r="B131">
        <v>2007</v>
      </c>
      <c r="C131" t="s">
        <v>51</v>
      </c>
      <c r="D131" s="48">
        <v>1.7361270299024107</v>
      </c>
      <c r="E131" s="8">
        <v>0.14514218818540356</v>
      </c>
      <c r="F131" s="8">
        <v>0.20541830693406901</v>
      </c>
      <c r="G131" s="8">
        <v>-1.5144086507913279</v>
      </c>
      <c r="H131" s="8">
        <v>-9.8230068680127985E-2</v>
      </c>
      <c r="I131" s="8">
        <v>-0.84531729205120953</v>
      </c>
      <c r="J131" s="8">
        <v>-0.72978507231573886</v>
      </c>
      <c r="K131" s="8">
        <v>2.1065636709589985</v>
      </c>
    </row>
    <row r="132" spans="1:38">
      <c r="A132" s="67" t="s">
        <v>57</v>
      </c>
      <c r="B132">
        <v>2009</v>
      </c>
      <c r="C132" t="s">
        <v>51</v>
      </c>
      <c r="D132" s="8">
        <v>2.0282244501453395</v>
      </c>
      <c r="E132" s="8">
        <v>8.9937666963490648E-2</v>
      </c>
      <c r="F132" s="8">
        <v>0.66338259441707714</v>
      </c>
      <c r="G132" s="8">
        <v>-1.6382064192474139</v>
      </c>
      <c r="H132" s="8">
        <v>-0.11592339063751333</v>
      </c>
      <c r="I132" s="8">
        <v>-0.15613545243455995</v>
      </c>
      <c r="J132" s="8">
        <v>-0.47381168201496493</v>
      </c>
      <c r="K132" s="8">
        <v>2.0282244501453395</v>
      </c>
    </row>
    <row r="133" spans="1:38">
      <c r="A133" s="67" t="s">
        <v>75</v>
      </c>
      <c r="B133">
        <v>2003</v>
      </c>
      <c r="C133" t="s">
        <v>51</v>
      </c>
      <c r="D133" s="8">
        <v>0.3767189028784117</v>
      </c>
      <c r="E133" s="8">
        <v>2.0731081684273175E-2</v>
      </c>
      <c r="F133" s="8">
        <v>0.19884915084915086</v>
      </c>
      <c r="G133" s="8">
        <v>1.1612154166400011</v>
      </c>
      <c r="H133" s="8">
        <v>5.7907542088627847E-2</v>
      </c>
      <c r="I133" s="8">
        <v>0.6517372206629588</v>
      </c>
      <c r="J133" s="8">
        <v>-1.0875273385208466</v>
      </c>
      <c r="K133" s="8">
        <v>2.0083051759023367</v>
      </c>
    </row>
    <row r="134" spans="1:38">
      <c r="A134" s="83" t="s">
        <v>79</v>
      </c>
      <c r="B134">
        <v>2008</v>
      </c>
      <c r="C134" t="s">
        <v>51</v>
      </c>
      <c r="D134" s="48">
        <v>0</v>
      </c>
      <c r="E134" s="8">
        <v>0</v>
      </c>
      <c r="F134" s="8">
        <v>0</v>
      </c>
      <c r="G134" s="8">
        <v>-4.3738724380313307</v>
      </c>
      <c r="H134" s="8">
        <v>-0.19874570703299987</v>
      </c>
      <c r="I134" s="8">
        <v>-2.0998531088670305</v>
      </c>
      <c r="J134" s="8">
        <v>-0.34176013039463271</v>
      </c>
      <c r="K134" s="8">
        <v>0.89383418718596686</v>
      </c>
    </row>
    <row r="135" spans="1:38">
      <c r="A135" s="83" t="s">
        <v>91</v>
      </c>
      <c r="B135">
        <v>2007</v>
      </c>
      <c r="C135" t="s">
        <v>51</v>
      </c>
      <c r="D135" s="48">
        <v>0</v>
      </c>
      <c r="E135" s="8">
        <v>0</v>
      </c>
      <c r="F135" s="8">
        <v>0</v>
      </c>
      <c r="G135" s="8">
        <v>-7.5676204502631172</v>
      </c>
      <c r="H135" s="8">
        <v>-0.41785595751742449</v>
      </c>
      <c r="I135" s="8">
        <v>-4.2584611701127031</v>
      </c>
      <c r="J135" s="8">
        <v>-5.6766722901771693</v>
      </c>
      <c r="K135" s="8">
        <v>0.5855492882084341</v>
      </c>
      <c r="AI135" s="8"/>
      <c r="AJ135" s="8"/>
      <c r="AK135" s="8"/>
      <c r="AL135" s="8"/>
    </row>
    <row r="136" spans="1:38">
      <c r="A136" s="67" t="s">
        <v>84</v>
      </c>
      <c r="B136">
        <v>2004</v>
      </c>
      <c r="C136" t="s">
        <v>51</v>
      </c>
      <c r="D136" s="8">
        <v>0</v>
      </c>
      <c r="E136" s="8">
        <v>0</v>
      </c>
      <c r="F136" s="8">
        <v>0</v>
      </c>
      <c r="G136" s="8">
        <v>-1.7870669475372072</v>
      </c>
      <c r="H136" s="8">
        <v>-0.12860691763806614</v>
      </c>
      <c r="I136" s="8">
        <v>-1.2484685138688612</v>
      </c>
      <c r="J136" s="8">
        <v>-1.5213819902551755</v>
      </c>
      <c r="K136" s="8">
        <v>0.57844703214494086</v>
      </c>
    </row>
    <row r="137" spans="1:38">
      <c r="A137" s="83" t="s">
        <v>91</v>
      </c>
      <c r="B137">
        <v>2006</v>
      </c>
      <c r="C137" t="s">
        <v>51</v>
      </c>
      <c r="D137" s="48">
        <v>0</v>
      </c>
      <c r="E137" s="8">
        <v>0</v>
      </c>
      <c r="F137" s="8">
        <v>0</v>
      </c>
      <c r="G137" s="8">
        <v>-4.8484038874350688</v>
      </c>
      <c r="H137" s="8">
        <v>-0.27672506256703633</v>
      </c>
      <c r="I137" s="8">
        <v>-0.5899427173223657</v>
      </c>
      <c r="J137" s="8">
        <v>-8.1575631675854829</v>
      </c>
      <c r="K137" s="8">
        <v>0</v>
      </c>
    </row>
    <row r="138" spans="1:38">
      <c r="A138" s="68" t="s">
        <v>184</v>
      </c>
      <c r="B138">
        <v>2008</v>
      </c>
      <c r="C138" t="s">
        <v>51</v>
      </c>
      <c r="D138" s="48">
        <v>0</v>
      </c>
      <c r="E138" s="8">
        <v>0</v>
      </c>
      <c r="F138" s="8">
        <v>0</v>
      </c>
      <c r="G138" s="8">
        <v>-5.2373470844371646</v>
      </c>
      <c r="H138" s="8">
        <v>-0.31018957494395927</v>
      </c>
      <c r="I138" s="8">
        <v>-3.9999510446826001</v>
      </c>
      <c r="J138" s="8">
        <v>-6.3842121799327067</v>
      </c>
      <c r="K138" s="8">
        <v>0</v>
      </c>
    </row>
    <row r="139" spans="1:38">
      <c r="A139" s="68" t="s">
        <v>184</v>
      </c>
      <c r="B139">
        <v>2007</v>
      </c>
      <c r="C139" t="s">
        <v>51</v>
      </c>
      <c r="D139" s="48">
        <v>0</v>
      </c>
      <c r="E139" s="8">
        <v>0</v>
      </c>
      <c r="F139" s="8">
        <v>0</v>
      </c>
      <c r="G139" s="8">
        <v>-4.8083882549660473</v>
      </c>
      <c r="H139" s="8">
        <v>-0.29910528267874364</v>
      </c>
      <c r="I139" s="8">
        <v>-0.80843721028344717</v>
      </c>
      <c r="J139" s="8">
        <v>-6.0457842947206117</v>
      </c>
      <c r="K139" s="8">
        <v>0</v>
      </c>
    </row>
    <row r="140" spans="1:38">
      <c r="A140" s="68" t="s">
        <v>77</v>
      </c>
      <c r="B140">
        <v>2008</v>
      </c>
      <c r="C140" t="s">
        <v>51</v>
      </c>
      <c r="D140" s="48">
        <v>0</v>
      </c>
      <c r="E140" s="8">
        <v>0</v>
      </c>
      <c r="F140" s="8">
        <v>0</v>
      </c>
      <c r="G140" s="8">
        <v>-5.3426410679416243</v>
      </c>
      <c r="H140" s="8">
        <v>-1.0035434550375324</v>
      </c>
      <c r="I140" s="8">
        <v>-5.5042375565585431</v>
      </c>
      <c r="J140" s="8">
        <v>-4.1019768128148009</v>
      </c>
      <c r="K140" s="8">
        <v>0</v>
      </c>
    </row>
    <row r="141" spans="1:38">
      <c r="A141" s="68" t="s">
        <v>184</v>
      </c>
      <c r="B141">
        <v>2006</v>
      </c>
      <c r="C141" t="s">
        <v>51</v>
      </c>
      <c r="D141" s="48">
        <v>0</v>
      </c>
      <c r="E141" s="8">
        <v>0</v>
      </c>
      <c r="F141" s="8">
        <v>0</v>
      </c>
      <c r="G141" s="8">
        <v>0.12965099380264533</v>
      </c>
      <c r="H141" s="8">
        <v>7.6202563700012976E-3</v>
      </c>
      <c r="I141" s="8">
        <v>0.9380882040860925</v>
      </c>
      <c r="J141" s="8">
        <v>-3.8703000508799548</v>
      </c>
      <c r="K141" s="8">
        <v>0</v>
      </c>
    </row>
    <row r="142" spans="1:38">
      <c r="A142" s="62" t="s">
        <v>186</v>
      </c>
      <c r="B142">
        <v>2010</v>
      </c>
      <c r="C142" t="s">
        <v>51</v>
      </c>
      <c r="D142" s="8">
        <v>0</v>
      </c>
      <c r="E142" s="8">
        <v>0</v>
      </c>
      <c r="F142" s="8">
        <v>0</v>
      </c>
      <c r="G142" s="8">
        <v>-3.7057373293275297E-2</v>
      </c>
      <c r="H142" s="8">
        <v>-5.0047009159358427E-3</v>
      </c>
      <c r="I142" s="8">
        <v>-0.31568037798965243</v>
      </c>
      <c r="J142" s="8">
        <v>-1.9359279784990369</v>
      </c>
      <c r="K142" s="8">
        <v>0</v>
      </c>
    </row>
    <row r="143" spans="1:38">
      <c r="A143" s="68" t="s">
        <v>188</v>
      </c>
      <c r="B143">
        <v>2007</v>
      </c>
      <c r="C143" t="s">
        <v>51</v>
      </c>
      <c r="D143" s="48">
        <v>0</v>
      </c>
      <c r="E143" s="8">
        <v>0</v>
      </c>
      <c r="F143" s="8">
        <v>0</v>
      </c>
      <c r="G143" s="8">
        <v>0.12209209500643325</v>
      </c>
      <c r="H143" s="8">
        <v>5.7454331172657599E-3</v>
      </c>
      <c r="I143" s="8">
        <v>-0.12209209500643325</v>
      </c>
      <c r="J143" s="8">
        <v>-1.9315595543325479</v>
      </c>
      <c r="K143" s="8">
        <v>0</v>
      </c>
    </row>
    <row r="144" spans="1:38" ht="16.8" customHeight="1">
      <c r="A144" s="68" t="s">
        <v>188</v>
      </c>
      <c r="B144">
        <v>2006</v>
      </c>
      <c r="C144" t="s">
        <v>51</v>
      </c>
      <c r="D144" s="48">
        <v>0</v>
      </c>
      <c r="E144" s="8">
        <v>0</v>
      </c>
      <c r="F144" s="8">
        <v>0</v>
      </c>
      <c r="G144" s="8">
        <v>-2.0254765504913408</v>
      </c>
      <c r="H144" s="8">
        <v>-0.10469255663430412</v>
      </c>
      <c r="I144" s="8">
        <v>-1.9033844554849075</v>
      </c>
      <c r="J144" s="8">
        <v>-1.7812923604784743</v>
      </c>
      <c r="K144" s="8">
        <v>0</v>
      </c>
      <c r="AD144" s="8"/>
      <c r="AE144" s="8"/>
      <c r="AF144" s="8"/>
      <c r="AG144" s="8"/>
    </row>
    <row r="145" spans="1:33">
      <c r="A145" s="68" t="s">
        <v>188</v>
      </c>
      <c r="B145">
        <v>2008</v>
      </c>
      <c r="C145" t="s">
        <v>51</v>
      </c>
      <c r="D145" s="48">
        <v>0</v>
      </c>
      <c r="E145" s="8">
        <v>0</v>
      </c>
      <c r="F145" s="8">
        <v>0</v>
      </c>
      <c r="G145" s="8">
        <v>-1.8094674593261146</v>
      </c>
      <c r="H145" s="8">
        <v>-8.4663834773692714E-2</v>
      </c>
      <c r="I145" s="8">
        <v>0.24418419001286651</v>
      </c>
      <c r="J145" s="8">
        <v>-0.89221146350855207</v>
      </c>
      <c r="K145" s="8">
        <v>0</v>
      </c>
      <c r="W145" s="67"/>
      <c r="X145"/>
      <c r="Y145"/>
      <c r="Z145" s="8"/>
      <c r="AA145" s="8"/>
      <c r="AB145" s="8"/>
      <c r="AC145" s="8"/>
    </row>
    <row r="146" spans="1:33">
      <c r="A146" s="62" t="s">
        <v>184</v>
      </c>
      <c r="B146">
        <v>2003</v>
      </c>
      <c r="C146" t="s">
        <v>51</v>
      </c>
      <c r="D146" s="8">
        <v>0</v>
      </c>
      <c r="E146" s="8">
        <v>0</v>
      </c>
      <c r="F146" s="8">
        <v>0</v>
      </c>
      <c r="G146" s="8">
        <v>-1.8668020682587532</v>
      </c>
      <c r="H146" s="8">
        <v>-0.11561548647565305</v>
      </c>
      <c r="I146" s="8">
        <v>-2.9045282228525444</v>
      </c>
      <c r="J146" s="8">
        <v>-0.86734997422312787</v>
      </c>
      <c r="K146" s="8">
        <v>0</v>
      </c>
      <c r="AD146" s="8"/>
      <c r="AE146" s="8"/>
      <c r="AF146" s="8"/>
      <c r="AG146" s="8"/>
    </row>
    <row r="147" spans="1:33">
      <c r="A147" s="62" t="s">
        <v>77</v>
      </c>
      <c r="B147">
        <v>2004</v>
      </c>
      <c r="C147" t="s">
        <v>51</v>
      </c>
      <c r="D147" s="8">
        <v>0</v>
      </c>
      <c r="E147" s="8">
        <v>0</v>
      </c>
      <c r="F147" s="8">
        <v>0</v>
      </c>
      <c r="G147" s="8">
        <v>-0.93157599584754536</v>
      </c>
      <c r="H147" s="8">
        <v>-9.0404773810679739E-2</v>
      </c>
      <c r="I147" s="8">
        <v>-0.4049425450445252</v>
      </c>
      <c r="J147" s="8">
        <v>-0.7839594006625088</v>
      </c>
      <c r="K147" s="8">
        <v>0</v>
      </c>
      <c r="W147" s="67"/>
      <c r="X147"/>
      <c r="Y147"/>
      <c r="Z147" s="8"/>
      <c r="AA147" s="8"/>
      <c r="AB147" s="8"/>
      <c r="AC147" s="8"/>
      <c r="AD147" s="8"/>
      <c r="AE147" s="8"/>
      <c r="AF147" s="8"/>
      <c r="AG147" s="8"/>
    </row>
    <row r="148" spans="1:33">
      <c r="A148" s="62" t="s">
        <v>77</v>
      </c>
      <c r="B148">
        <v>2003</v>
      </c>
      <c r="C148" t="s">
        <v>51</v>
      </c>
      <c r="D148" s="8">
        <v>0</v>
      </c>
      <c r="E148" s="8">
        <v>0</v>
      </c>
      <c r="F148" s="8">
        <v>0</v>
      </c>
      <c r="G148" s="8">
        <v>-0.22666549191778707</v>
      </c>
      <c r="H148" s="8">
        <v>-2.1622656838425704E-2</v>
      </c>
      <c r="I148" s="8">
        <v>0.17827705312673814</v>
      </c>
      <c r="J148" s="8">
        <v>-0.75329894272080722</v>
      </c>
      <c r="K148" s="8">
        <v>0</v>
      </c>
      <c r="W148" s="67"/>
      <c r="X148"/>
      <c r="Y148"/>
      <c r="Z148" s="8"/>
      <c r="AA148" s="8"/>
      <c r="AB148" s="8"/>
      <c r="AC148" s="8"/>
      <c r="AD148" s="8"/>
      <c r="AE148" s="8"/>
      <c r="AF148" s="8"/>
      <c r="AG148" s="8"/>
    </row>
    <row r="149" spans="1:33">
      <c r="A149" s="62" t="s">
        <v>184</v>
      </c>
      <c r="B149">
        <v>2009</v>
      </c>
      <c r="C149" t="s">
        <v>51</v>
      </c>
      <c r="D149" s="8">
        <v>0</v>
      </c>
      <c r="E149" s="8">
        <v>0</v>
      </c>
      <c r="F149" s="8">
        <v>0</v>
      </c>
      <c r="G149" s="8">
        <v>-2.3842611352501066</v>
      </c>
      <c r="H149" s="8">
        <v>-0.11416527485793083</v>
      </c>
      <c r="I149" s="8">
        <v>-1.2373960397545645</v>
      </c>
      <c r="J149" s="8">
        <v>-0.74714242439796408</v>
      </c>
      <c r="K149" s="8">
        <v>0</v>
      </c>
      <c r="L149" s="67"/>
      <c r="M149"/>
      <c r="N149"/>
      <c r="O149" s="8"/>
      <c r="P149" s="8"/>
      <c r="Q149" s="8"/>
      <c r="R149" s="8"/>
      <c r="S149" s="8"/>
      <c r="T149" s="8"/>
      <c r="U149" s="8"/>
      <c r="V149" s="8"/>
      <c r="W149" s="67"/>
      <c r="X149"/>
      <c r="Y149"/>
      <c r="Z149" s="8"/>
      <c r="AA149" s="8"/>
      <c r="AB149" s="8"/>
      <c r="AC149" s="8"/>
    </row>
    <row r="150" spans="1:33">
      <c r="A150" s="62" t="s">
        <v>86</v>
      </c>
      <c r="B150">
        <v>2009</v>
      </c>
      <c r="C150" t="s">
        <v>51</v>
      </c>
      <c r="D150" s="8">
        <v>0</v>
      </c>
      <c r="E150" s="8">
        <v>0</v>
      </c>
      <c r="F150" s="8">
        <v>0</v>
      </c>
      <c r="G150" s="8">
        <v>-0.14660670165105039</v>
      </c>
      <c r="H150" s="8">
        <v>-3.1092821216278051E-2</v>
      </c>
      <c r="I150" s="8">
        <v>-0.23715789972963996</v>
      </c>
      <c r="J150" s="8">
        <v>-0.2177540715699422</v>
      </c>
      <c r="K150" s="8">
        <v>0</v>
      </c>
      <c r="AD150" s="8"/>
      <c r="AE150" s="8"/>
      <c r="AF150" s="8"/>
      <c r="AG150" s="8"/>
    </row>
    <row r="151" spans="1:33">
      <c r="A151" s="62" t="s">
        <v>84</v>
      </c>
      <c r="B151">
        <v>2003</v>
      </c>
      <c r="C151" t="s">
        <v>51</v>
      </c>
      <c r="D151" s="8">
        <v>0</v>
      </c>
      <c r="E151" s="8">
        <v>0</v>
      </c>
      <c r="F151" s="8">
        <v>0</v>
      </c>
      <c r="G151" s="8">
        <v>0.52930462339140583</v>
      </c>
      <c r="H151" s="8">
        <v>3.3771000988281764E-2</v>
      </c>
      <c r="I151" s="8">
        <v>1.777773137260267</v>
      </c>
      <c r="J151" s="8">
        <v>-9.2938102769402064E-3</v>
      </c>
      <c r="K151" s="8">
        <v>0</v>
      </c>
      <c r="N151" s="91" t="s">
        <v>182</v>
      </c>
      <c r="AC151" s="8"/>
      <c r="AD151" s="8"/>
      <c r="AE151" s="8"/>
      <c r="AF151" s="8"/>
      <c r="AG151" s="8"/>
    </row>
    <row r="152" spans="1:33">
      <c r="A152" s="62" t="s">
        <v>186</v>
      </c>
      <c r="B152">
        <v>2011</v>
      </c>
      <c r="C152" t="s">
        <v>51</v>
      </c>
      <c r="D152" s="8">
        <v>0</v>
      </c>
      <c r="E152" s="8">
        <v>0</v>
      </c>
      <c r="F152" s="8">
        <v>0</v>
      </c>
      <c r="G152" s="8">
        <v>-1.6202476005093844</v>
      </c>
      <c r="H152" s="8">
        <v>-0.20987137349996812</v>
      </c>
      <c r="I152" s="8">
        <v>0.27862300469637713</v>
      </c>
      <c r="J152" s="8">
        <v>0</v>
      </c>
      <c r="K152" s="8">
        <v>0</v>
      </c>
      <c r="N152" s="91" t="s">
        <v>183</v>
      </c>
      <c r="W152" s="67"/>
      <c r="X152"/>
      <c r="Y152"/>
      <c r="Z152" s="8"/>
      <c r="AA152" s="8"/>
      <c r="AB152" s="8"/>
      <c r="AC152" s="8"/>
      <c r="AD152" s="8"/>
      <c r="AE152" s="8"/>
      <c r="AF152" s="8"/>
      <c r="AG152" s="8"/>
    </row>
    <row r="153" spans="1:33" ht="16.8" customHeight="1">
      <c r="A153" s="62" t="s">
        <v>186</v>
      </c>
      <c r="B153">
        <v>2009</v>
      </c>
      <c r="C153" t="s">
        <v>51</v>
      </c>
      <c r="D153" s="8">
        <v>0</v>
      </c>
      <c r="E153" s="8">
        <v>0</v>
      </c>
      <c r="F153" s="8">
        <v>0</v>
      </c>
      <c r="G153" s="8">
        <v>5.401174043223822E-2</v>
      </c>
      <c r="H153" s="8">
        <v>6.9475578779916031E-3</v>
      </c>
      <c r="I153" s="8">
        <v>0.36969211842189065</v>
      </c>
      <c r="J153" s="8">
        <v>0.33263474512861535</v>
      </c>
      <c r="K153" s="8">
        <v>0</v>
      </c>
      <c r="W153" s="62"/>
      <c r="X153"/>
      <c r="Y153"/>
      <c r="Z153" s="8"/>
      <c r="AA153" s="8"/>
      <c r="AB153" s="8"/>
      <c r="AC153" s="8"/>
      <c r="AD153" s="8"/>
      <c r="AE153" s="8"/>
      <c r="AF153" s="8"/>
      <c r="AG153" s="8"/>
    </row>
    <row r="154" spans="1:33">
      <c r="A154" s="68" t="s">
        <v>77</v>
      </c>
      <c r="B154">
        <v>2006</v>
      </c>
      <c r="C154" t="s">
        <v>51</v>
      </c>
      <c r="D154" s="48">
        <v>0</v>
      </c>
      <c r="E154" s="8">
        <v>0</v>
      </c>
      <c r="F154" s="8">
        <v>0</v>
      </c>
      <c r="G154" s="8">
        <v>5.9122995361040882</v>
      </c>
      <c r="H154" s="8">
        <v>0.52618899287758003</v>
      </c>
      <c r="I154" s="8">
        <v>0.14761659518503656</v>
      </c>
      <c r="J154" s="8">
        <v>0.40806197954554513</v>
      </c>
      <c r="K154" s="8">
        <v>0</v>
      </c>
      <c r="W154" s="62"/>
      <c r="X154"/>
      <c r="Y154"/>
      <c r="Z154" s="8"/>
      <c r="AA154" s="8"/>
      <c r="AB154" s="8"/>
      <c r="AC154" s="8"/>
    </row>
    <row r="155" spans="1:33">
      <c r="A155" s="68" t="s">
        <v>77</v>
      </c>
      <c r="B155">
        <v>2007</v>
      </c>
      <c r="C155" t="s">
        <v>51</v>
      </c>
      <c r="D155" s="48">
        <v>0</v>
      </c>
      <c r="E155" s="8">
        <v>0</v>
      </c>
      <c r="F155" s="8">
        <v>0</v>
      </c>
      <c r="G155" s="8">
        <v>0.26044538436050857</v>
      </c>
      <c r="H155" s="8">
        <v>2.3487968335414649E-2</v>
      </c>
      <c r="I155" s="8">
        <v>5.7646829409190516</v>
      </c>
      <c r="J155" s="8">
        <v>0.42204187297742735</v>
      </c>
      <c r="K155" s="8">
        <v>0</v>
      </c>
      <c r="W155" s="89"/>
    </row>
    <row r="156" spans="1:33">
      <c r="A156" s="68" t="s">
        <v>186</v>
      </c>
      <c r="B156">
        <v>2008</v>
      </c>
      <c r="C156" t="s">
        <v>51</v>
      </c>
      <c r="D156" s="48">
        <v>0</v>
      </c>
      <c r="E156" s="8">
        <v>0</v>
      </c>
      <c r="F156" s="8">
        <v>0</v>
      </c>
      <c r="G156" s="8">
        <v>1.1113484255238815</v>
      </c>
      <c r="H156" s="8">
        <v>0.13050334689184201</v>
      </c>
      <c r="I156" s="8">
        <v>0.74165630710199082</v>
      </c>
      <c r="J156" s="8">
        <v>0.79566804753422904</v>
      </c>
      <c r="K156" s="8">
        <v>0</v>
      </c>
      <c r="M156" s="81">
        <v>12</v>
      </c>
      <c r="N156" s="81" t="s">
        <v>177</v>
      </c>
      <c r="W156" s="89"/>
    </row>
    <row r="157" spans="1:33">
      <c r="A157" s="62" t="s">
        <v>82</v>
      </c>
      <c r="B157">
        <v>2005</v>
      </c>
      <c r="C157" t="s">
        <v>51</v>
      </c>
      <c r="D157" s="8">
        <v>0</v>
      </c>
      <c r="E157" s="8">
        <v>0</v>
      </c>
      <c r="F157" s="8">
        <v>0</v>
      </c>
      <c r="G157" s="8">
        <v>1.8181246857512896</v>
      </c>
      <c r="H157" s="8">
        <v>6.3367840351735941E-2</v>
      </c>
      <c r="I157" s="8">
        <v>-0.10282303611426613</v>
      </c>
      <c r="J157" s="8">
        <v>0.98212135363446507</v>
      </c>
      <c r="K157" s="8">
        <v>0</v>
      </c>
      <c r="M157" s="81">
        <v>8</v>
      </c>
      <c r="N157" s="81" t="s">
        <v>178</v>
      </c>
      <c r="W157" s="89"/>
      <c r="AD157" s="8"/>
      <c r="AE157" s="8"/>
      <c r="AF157" s="8"/>
      <c r="AG157" s="8"/>
    </row>
    <row r="158" spans="1:33">
      <c r="A158" s="62" t="s">
        <v>184</v>
      </c>
      <c r="B158">
        <v>2005</v>
      </c>
      <c r="C158" t="s">
        <v>51</v>
      </c>
      <c r="D158" s="8">
        <v>0</v>
      </c>
      <c r="E158" s="8">
        <v>0</v>
      </c>
      <c r="F158" s="8">
        <v>0</v>
      </c>
      <c r="G158" s="8">
        <v>1.9375402981217178</v>
      </c>
      <c r="H158" s="8">
        <v>0.10756078105480348</v>
      </c>
      <c r="I158" s="8">
        <v>0.99945209403562529</v>
      </c>
      <c r="J158" s="8">
        <v>1.1291030878382706</v>
      </c>
      <c r="K158" s="8">
        <v>0</v>
      </c>
      <c r="M158" s="81">
        <v>100</v>
      </c>
      <c r="N158" s="81" t="s">
        <v>179</v>
      </c>
      <c r="W158" s="62"/>
      <c r="X158"/>
      <c r="Y158"/>
      <c r="Z158" s="8"/>
      <c r="AA158" s="8"/>
      <c r="AB158" s="8"/>
      <c r="AC158" s="8"/>
    </row>
    <row r="159" spans="1:33">
      <c r="A159" s="68" t="s">
        <v>186</v>
      </c>
      <c r="B159">
        <v>2007</v>
      </c>
      <c r="C159" t="s">
        <v>51</v>
      </c>
      <c r="D159" s="48">
        <v>0</v>
      </c>
      <c r="E159" s="8">
        <v>0</v>
      </c>
      <c r="F159" s="8">
        <v>0</v>
      </c>
      <c r="G159" s="8">
        <v>1.558963673116839</v>
      </c>
      <c r="H159" s="8">
        <v>0.1670347657821861</v>
      </c>
      <c r="I159" s="8">
        <v>0.81730736601484821</v>
      </c>
      <c r="J159" s="8">
        <v>1.9286557915387297</v>
      </c>
      <c r="K159" s="8">
        <v>0</v>
      </c>
      <c r="W159" s="89"/>
      <c r="AD159" s="8"/>
      <c r="AE159" s="8"/>
      <c r="AF159" s="8"/>
      <c r="AG159" s="8"/>
    </row>
    <row r="160" spans="1:33">
      <c r="A160" s="62" t="s">
        <v>82</v>
      </c>
      <c r="B160">
        <v>2003</v>
      </c>
      <c r="C160" t="s">
        <v>51</v>
      </c>
      <c r="D160" s="8">
        <v>0</v>
      </c>
      <c r="E160" s="8">
        <v>0</v>
      </c>
      <c r="F160" s="8">
        <v>0</v>
      </c>
      <c r="G160" s="8">
        <v>2.6234444980068012</v>
      </c>
      <c r="H160" s="8">
        <v>8.3775852668540388E-2</v>
      </c>
      <c r="I160" s="8">
        <v>0.3404630497418708</v>
      </c>
      <c r="J160" s="8">
        <v>2.5206214618925351</v>
      </c>
      <c r="K160" s="8">
        <v>0</v>
      </c>
      <c r="W160" s="62"/>
      <c r="X160"/>
      <c r="Y160"/>
      <c r="Z160" s="8"/>
      <c r="AA160" s="8"/>
      <c r="AB160" s="8"/>
      <c r="AC160" s="8"/>
    </row>
    <row r="161" spans="1:36">
      <c r="A161" s="62" t="s">
        <v>184</v>
      </c>
      <c r="B161">
        <v>2004</v>
      </c>
      <c r="C161" t="s">
        <v>51</v>
      </c>
      <c r="D161" s="8">
        <v>0</v>
      </c>
      <c r="E161" s="8">
        <v>0</v>
      </c>
      <c r="F161" s="8">
        <v>0</v>
      </c>
      <c r="G161" s="8">
        <v>2.0371782486294165</v>
      </c>
      <c r="H161" s="8">
        <v>0.1069319123826083</v>
      </c>
      <c r="I161" s="8">
        <v>1.0377261545937913</v>
      </c>
      <c r="J161" s="8">
        <v>2.975266452715509</v>
      </c>
      <c r="K161" s="8">
        <v>0</v>
      </c>
      <c r="L161">
        <v>29</v>
      </c>
      <c r="M161" s="81" t="s">
        <v>201</v>
      </c>
      <c r="W161" s="89"/>
    </row>
    <row r="162" spans="1:36" ht="16.8" customHeight="1">
      <c r="A162" s="62" t="s">
        <v>82</v>
      </c>
      <c r="B162">
        <v>2004</v>
      </c>
      <c r="C162" t="s">
        <v>51</v>
      </c>
      <c r="D162" s="8">
        <v>0</v>
      </c>
      <c r="E162" s="8">
        <v>0</v>
      </c>
      <c r="F162" s="8">
        <v>0</v>
      </c>
      <c r="G162" s="8">
        <v>2.1801584121506643</v>
      </c>
      <c r="H162" s="8">
        <v>7.0385404980581198E-2</v>
      </c>
      <c r="I162" s="8">
        <v>2.2829814482649304</v>
      </c>
      <c r="J162" s="8">
        <v>4.10110613401622</v>
      </c>
      <c r="K162" s="8">
        <v>0</v>
      </c>
      <c r="L162" t="s">
        <v>198</v>
      </c>
      <c r="W162" s="89"/>
    </row>
    <row r="163" spans="1:36">
      <c r="A163" s="62" t="s">
        <v>86</v>
      </c>
      <c r="B163">
        <v>2010</v>
      </c>
      <c r="C163" t="s">
        <v>51</v>
      </c>
      <c r="D163" s="8">
        <v>0</v>
      </c>
      <c r="E163" s="8">
        <v>0</v>
      </c>
      <c r="F163" s="8">
        <v>0</v>
      </c>
      <c r="G163" s="8">
        <v>1.9403828159697767E-2</v>
      </c>
      <c r="H163" s="8">
        <v>3.9181541140618096E-3</v>
      </c>
      <c r="I163" s="8">
        <v>9.0551198078589579E-2</v>
      </c>
      <c r="J163" s="8">
        <v>4.9522881425362097</v>
      </c>
      <c r="K163" s="8">
        <v>0</v>
      </c>
      <c r="L163" t="s">
        <v>147</v>
      </c>
      <c r="M163" s="9" t="s">
        <v>118</v>
      </c>
      <c r="N163" s="9" t="s">
        <v>156</v>
      </c>
      <c r="O163" s="9" t="s">
        <v>160</v>
      </c>
      <c r="W163" s="89"/>
    </row>
    <row r="164" spans="1:36">
      <c r="A164" s="62" t="s">
        <v>77</v>
      </c>
      <c r="B164">
        <v>2005</v>
      </c>
      <c r="C164" t="s">
        <v>51</v>
      </c>
      <c r="D164" s="8">
        <v>0</v>
      </c>
      <c r="E164" s="8">
        <v>0</v>
      </c>
      <c r="F164" s="8">
        <v>0</v>
      </c>
      <c r="G164" s="8">
        <v>-0.37901685561798359</v>
      </c>
      <c r="H164" s="8">
        <v>-3.5390904093537678E-2</v>
      </c>
      <c r="I164" s="8">
        <v>-0.52663345080302015</v>
      </c>
      <c r="J164" s="8">
        <v>5.3856660853010681</v>
      </c>
      <c r="K164" s="8">
        <v>0</v>
      </c>
      <c r="L164" s="9">
        <v>2.3862437026781733</v>
      </c>
      <c r="M164" s="9">
        <v>3.496298029092932E-2</v>
      </c>
      <c r="N164" s="9">
        <v>0.32362246914727483</v>
      </c>
      <c r="O164" s="9">
        <v>4.5594420119048236</v>
      </c>
      <c r="W164" s="89"/>
      <c r="AD164" s="8"/>
      <c r="AE164" s="8"/>
      <c r="AF164" s="8"/>
      <c r="AG164" s="8"/>
    </row>
    <row r="165" spans="1:36">
      <c r="A165" s="62" t="s">
        <v>73</v>
      </c>
      <c r="B165">
        <v>2005</v>
      </c>
      <c r="C165" t="s">
        <v>30</v>
      </c>
      <c r="D165" s="8">
        <v>84.680203045685289</v>
      </c>
      <c r="E165" s="8">
        <v>1.1327283950617284</v>
      </c>
      <c r="F165" s="8">
        <v>6.3059106529209625</v>
      </c>
      <c r="G165" s="8">
        <v>12.956250112727524</v>
      </c>
      <c r="H165" s="8">
        <v>0.17841186313329738</v>
      </c>
      <c r="I165" s="8">
        <v>-2.1378382500386266</v>
      </c>
      <c r="J165" s="8">
        <v>18.358028412627036</v>
      </c>
      <c r="K165" s="8">
        <v>169.60682971850486</v>
      </c>
      <c r="W165" s="62"/>
      <c r="X165"/>
      <c r="Y165"/>
      <c r="Z165" s="8"/>
      <c r="AA165" s="8"/>
      <c r="AB165" s="8"/>
      <c r="AC165" s="8"/>
    </row>
    <row r="166" spans="1:36">
      <c r="A166" s="68" t="s">
        <v>73</v>
      </c>
      <c r="B166">
        <v>2006</v>
      </c>
      <c r="C166" t="s">
        <v>30</v>
      </c>
      <c r="D166" s="48">
        <v>81.881117636590147</v>
      </c>
      <c r="E166" s="8">
        <v>1.372378821774795</v>
      </c>
      <c r="F166" s="8">
        <v>52.581714285714291</v>
      </c>
      <c r="G166" s="8">
        <v>20.495866662665662</v>
      </c>
      <c r="H166" s="8">
        <v>0.27416384603701538</v>
      </c>
      <c r="I166" s="8">
        <v>15.094088362766151</v>
      </c>
      <c r="J166" s="8">
        <v>22.643453850552113</v>
      </c>
      <c r="K166" s="8">
        <v>142.02215696743193</v>
      </c>
      <c r="L166" s="8"/>
      <c r="W166" s="89"/>
    </row>
    <row r="167" spans="1:36">
      <c r="A167" s="62" t="s">
        <v>73</v>
      </c>
      <c r="B167">
        <v>2004</v>
      </c>
      <c r="C167" t="s">
        <v>30</v>
      </c>
      <c r="D167" s="8">
        <v>37.69731992552687</v>
      </c>
      <c r="E167" s="8">
        <v>0.51910460391917779</v>
      </c>
      <c r="F167" s="8">
        <v>1.4273055030836783</v>
      </c>
      <c r="G167" s="8">
        <v>5.7324664983667617</v>
      </c>
      <c r="H167" s="8">
        <v>7.121943761673688E-2</v>
      </c>
      <c r="I167" s="8">
        <v>7.8703047484053883</v>
      </c>
      <c r="J167" s="8">
        <v>20.826554861132912</v>
      </c>
      <c r="K167" s="8">
        <v>124.3980050188413</v>
      </c>
      <c r="W167" s="89"/>
      <c r="AD167" s="8"/>
      <c r="AE167" s="8"/>
      <c r="AF167" s="8"/>
      <c r="AG167" s="8"/>
    </row>
    <row r="168" spans="1:36">
      <c r="A168" s="83" t="s">
        <v>73</v>
      </c>
      <c r="B168">
        <v>2007</v>
      </c>
      <c r="C168" t="s">
        <v>30</v>
      </c>
      <c r="D168" s="48">
        <v>59.390597539543059</v>
      </c>
      <c r="E168" s="8">
        <v>1.0945182186234819</v>
      </c>
      <c r="F168" s="8">
        <v>46.61137931034483</v>
      </c>
      <c r="G168" s="8">
        <v>7.5493654877859626</v>
      </c>
      <c r="H168" s="8">
        <v>0.12653209448432309</v>
      </c>
      <c r="I168" s="8">
        <v>5.4017782998995116</v>
      </c>
      <c r="J168" s="8">
        <v>13.222091983938533</v>
      </c>
      <c r="K168" s="8">
        <v>108.64367311072057</v>
      </c>
      <c r="L168" s="62"/>
      <c r="O168" s="98" t="s">
        <v>194</v>
      </c>
      <c r="W168" s="62"/>
      <c r="X168"/>
      <c r="Y168"/>
      <c r="Z168" s="8"/>
      <c r="AA168" s="8"/>
      <c r="AB168" s="8"/>
      <c r="AC168" s="8"/>
      <c r="AD168" s="8"/>
      <c r="AE168" s="8"/>
      <c r="AF168" s="8"/>
      <c r="AG168" s="8"/>
    </row>
    <row r="169" spans="1:36">
      <c r="A169" s="83" t="s">
        <v>73</v>
      </c>
      <c r="B169">
        <v>2008</v>
      </c>
      <c r="C169" t="s">
        <v>30</v>
      </c>
      <c r="D169" s="48">
        <v>48.96907216494845</v>
      </c>
      <c r="E169" s="8">
        <v>0.93964794635373006</v>
      </c>
      <c r="F169" s="8">
        <v>44.84</v>
      </c>
      <c r="G169" s="8">
        <v>7.8203136840390215</v>
      </c>
      <c r="H169" s="8">
        <v>0.14412173234714828</v>
      </c>
      <c r="I169" s="8">
        <v>2.147587187886451</v>
      </c>
      <c r="J169" s="8">
        <v>21.989959018075844</v>
      </c>
      <c r="K169" s="8">
        <v>79.678490302289006</v>
      </c>
      <c r="L169" s="62"/>
      <c r="P169" s="95" t="s">
        <v>191</v>
      </c>
      <c r="W169" s="62"/>
      <c r="X169"/>
      <c r="Y169"/>
      <c r="Z169" s="8"/>
      <c r="AA169" s="8"/>
      <c r="AB169" s="8"/>
      <c r="AC169" s="8"/>
    </row>
    <row r="170" spans="1:36">
      <c r="A170" s="67" t="s">
        <v>130</v>
      </c>
      <c r="B170">
        <v>2009</v>
      </c>
      <c r="C170" t="s">
        <v>30</v>
      </c>
      <c r="D170" s="8">
        <v>32.539467443593743</v>
      </c>
      <c r="E170" s="8">
        <v>0.50261643118785981</v>
      </c>
      <c r="F170" s="8">
        <v>1.1008595988538683</v>
      </c>
      <c r="G170" s="8">
        <v>5.4426536350701298</v>
      </c>
      <c r="H170" s="8">
        <v>8.3073442675931211E-2</v>
      </c>
      <c r="I170" s="8">
        <v>0.77600955349278422</v>
      </c>
      <c r="J170" s="8">
        <v>9.1946015990243311</v>
      </c>
      <c r="K170" s="8">
        <v>63.893217697675986</v>
      </c>
      <c r="W170" s="89"/>
    </row>
    <row r="171" spans="1:36" ht="16.8" customHeight="1">
      <c r="A171" s="67" t="s">
        <v>75</v>
      </c>
      <c r="B171">
        <v>2005</v>
      </c>
      <c r="C171" t="s">
        <v>30</v>
      </c>
      <c r="D171" s="8">
        <v>28.064301017295442</v>
      </c>
      <c r="E171" s="8">
        <v>0.65119341563786004</v>
      </c>
      <c r="F171" s="8">
        <v>5.2052631578947368</v>
      </c>
      <c r="G171" s="8">
        <v>2.2113600776527207</v>
      </c>
      <c r="H171" s="8">
        <v>5.0988677422472359E-2</v>
      </c>
      <c r="I171" s="8">
        <v>0.27290896945804377</v>
      </c>
      <c r="J171" s="8">
        <v>6.3597542526883188</v>
      </c>
      <c r="K171" s="8">
        <v>63.130489067975759</v>
      </c>
      <c r="AD171" s="8"/>
      <c r="AE171" s="8"/>
      <c r="AF171" s="8"/>
      <c r="AG171" s="8"/>
    </row>
    <row r="172" spans="1:36">
      <c r="A172" s="83" t="s">
        <v>75</v>
      </c>
      <c r="B172">
        <v>2006</v>
      </c>
      <c r="C172" t="s">
        <v>30</v>
      </c>
      <c r="D172" s="48">
        <v>33.248133449922648</v>
      </c>
      <c r="E172" s="8">
        <v>0.80781173394345485</v>
      </c>
      <c r="F172" s="8">
        <v>5.4318681318681321</v>
      </c>
      <c r="G172" s="8">
        <v>6.0868452832302751</v>
      </c>
      <c r="H172" s="8">
        <v>0.14123685346744133</v>
      </c>
      <c r="I172" s="8">
        <v>1.9384511081946769</v>
      </c>
      <c r="J172" s="8">
        <v>2.3308553822399105</v>
      </c>
      <c r="K172" s="8">
        <v>62.460482948812803</v>
      </c>
      <c r="W172" s="67"/>
      <c r="X172"/>
      <c r="Y172"/>
      <c r="Z172" s="8"/>
      <c r="AA172" s="8"/>
      <c r="AB172" s="8"/>
      <c r="AC172" s="8"/>
    </row>
    <row r="173" spans="1:36">
      <c r="A173" s="83" t="s">
        <v>130</v>
      </c>
      <c r="B173">
        <v>2008</v>
      </c>
      <c r="C173" t="s">
        <v>30</v>
      </c>
      <c r="D173" s="48">
        <v>22.426993698760079</v>
      </c>
      <c r="E173" s="8">
        <v>0.34231235355902079</v>
      </c>
      <c r="F173" s="8">
        <v>0.62916542916542917</v>
      </c>
      <c r="G173" s="8">
        <v>1.5520191069855684</v>
      </c>
      <c r="H173" s="8">
        <v>2.3411798524385963E-2</v>
      </c>
      <c r="I173" s="8">
        <v>0.77600955349278422</v>
      </c>
      <c r="J173" s="8">
        <v>6.218663188562914</v>
      </c>
      <c r="K173" s="8">
        <v>54.966461142353815</v>
      </c>
    </row>
    <row r="174" spans="1:36">
      <c r="A174" s="83" t="s">
        <v>75</v>
      </c>
      <c r="B174">
        <v>2007</v>
      </c>
      <c r="C174" t="s">
        <v>30</v>
      </c>
      <c r="D174" s="48">
        <v>28.31068087741599</v>
      </c>
      <c r="E174" s="8">
        <v>0.76494936151475124</v>
      </c>
      <c r="F174" s="8">
        <v>5.9493150684931511</v>
      </c>
      <c r="G174" s="8">
        <v>0.39240427404523359</v>
      </c>
      <c r="H174" s="8">
        <v>9.5340322638184146E-3</v>
      </c>
      <c r="I174" s="8">
        <v>4.1483941750355982</v>
      </c>
      <c r="J174" s="8">
        <v>0.82831771535918364</v>
      </c>
      <c r="K174" s="8">
        <v>52.077833186662758</v>
      </c>
      <c r="AG174" s="8"/>
      <c r="AH174" s="8"/>
      <c r="AI174" s="8"/>
      <c r="AJ174" s="8"/>
    </row>
    <row r="175" spans="1:36">
      <c r="A175" s="67" t="s">
        <v>73</v>
      </c>
      <c r="B175">
        <v>2003</v>
      </c>
      <c r="C175" t="s">
        <v>30</v>
      </c>
      <c r="D175" s="8">
        <v>10.813327346971537</v>
      </c>
      <c r="E175" s="8">
        <v>0.1343434091828376</v>
      </c>
      <c r="F175" s="8">
        <v>0.30468491419643556</v>
      </c>
      <c r="G175" s="8">
        <v>-8.9237190812221456</v>
      </c>
      <c r="H175" s="8">
        <v>-0.14009820003571291</v>
      </c>
      <c r="I175" s="8">
        <v>-16.794023829627534</v>
      </c>
      <c r="J175" s="8">
        <v>-11.061557331260772</v>
      </c>
      <c r="K175" s="8">
        <v>49.92429676970567</v>
      </c>
      <c r="AD175" s="8"/>
      <c r="AE175" s="8"/>
      <c r="AF175" s="8"/>
      <c r="AG175" s="8"/>
    </row>
    <row r="176" spans="1:36">
      <c r="A176" s="83" t="s">
        <v>94</v>
      </c>
      <c r="B176">
        <v>2008</v>
      </c>
      <c r="C176" t="s">
        <v>30</v>
      </c>
      <c r="D176" s="48">
        <v>22.98146655922643</v>
      </c>
      <c r="E176" s="8">
        <v>0.50164165103189495</v>
      </c>
      <c r="F176" s="8">
        <v>0.41317365269461076</v>
      </c>
      <c r="G176" s="8">
        <v>-10.024174053182918</v>
      </c>
      <c r="H176" s="8">
        <v>-0.25695400716056183</v>
      </c>
      <c r="I176" s="8">
        <v>-6.800966962127319</v>
      </c>
      <c r="J176" s="8">
        <v>-10.120870265914583</v>
      </c>
      <c r="K176" s="8">
        <v>48.93365565404244</v>
      </c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  <c r="AC176" s="8"/>
    </row>
    <row r="177" spans="1:38">
      <c r="A177" s="67" t="s">
        <v>73</v>
      </c>
      <c r="B177">
        <v>2009</v>
      </c>
      <c r="C177" t="s">
        <v>30</v>
      </c>
      <c r="D177" s="8">
        <v>31.153062128866438</v>
      </c>
      <c r="E177" s="8">
        <v>0.67080152671755722</v>
      </c>
      <c r="F177" s="8">
        <v>46.866666666666667</v>
      </c>
      <c r="G177" s="8">
        <v>19.842371830189393</v>
      </c>
      <c r="H177" s="8">
        <v>0.38074733942723854</v>
      </c>
      <c r="I177" s="8">
        <v>5.6727264961525705</v>
      </c>
      <c r="J177" s="8">
        <v>4.7789720780681222</v>
      </c>
      <c r="K177" s="8">
        <v>48.081184082247631</v>
      </c>
      <c r="AD177" s="8"/>
      <c r="AE177" s="8"/>
      <c r="AF177" s="8"/>
      <c r="AG177" s="8"/>
    </row>
    <row r="178" spans="1:38">
      <c r="A178" s="62" t="s">
        <v>94</v>
      </c>
      <c r="B178">
        <v>2009</v>
      </c>
      <c r="C178" t="s">
        <v>30</v>
      </c>
      <c r="D178" s="8">
        <v>25.95218909481601</v>
      </c>
      <c r="E178" s="8">
        <v>0.52925065731814203</v>
      </c>
      <c r="F178" s="8">
        <v>0.42384628882260045</v>
      </c>
      <c r="G178" s="8">
        <v>-3.3199033037872638</v>
      </c>
      <c r="H178" s="8">
        <v>-7.2467166979361994E-2</v>
      </c>
      <c r="I178" s="8">
        <v>-3.223207091055599</v>
      </c>
      <c r="J178" s="8">
        <v>4.6843943056674817</v>
      </c>
      <c r="K178" s="8">
        <v>47.359656191243616</v>
      </c>
      <c r="W178" s="67"/>
      <c r="X178"/>
      <c r="Y178"/>
      <c r="Z178" s="8"/>
      <c r="AA178" s="8"/>
      <c r="AB178" s="8"/>
      <c r="AC178" s="8"/>
      <c r="AD178" s="8"/>
      <c r="AE178" s="8"/>
      <c r="AF178" s="8"/>
      <c r="AG178" s="8"/>
    </row>
    <row r="179" spans="1:38">
      <c r="A179" s="83" t="s">
        <v>75</v>
      </c>
      <c r="B179">
        <v>2008</v>
      </c>
      <c r="C179" t="s">
        <v>30</v>
      </c>
      <c r="D179" s="48">
        <v>23.115450453306284</v>
      </c>
      <c r="E179" s="8">
        <v>0.56702954898911351</v>
      </c>
      <c r="F179" s="8">
        <v>4.2346109175377471</v>
      </c>
      <c r="G179" s="8">
        <v>-3.3200764596764145</v>
      </c>
      <c r="H179" s="8">
        <v>-8.9707851923674212E-2</v>
      </c>
      <c r="I179" s="8">
        <v>-3.7559899009903646</v>
      </c>
      <c r="J179" s="8">
        <v>-2.2907144190229971</v>
      </c>
      <c r="K179" s="8">
        <v>43.631522221517784</v>
      </c>
      <c r="L179" s="67"/>
      <c r="M179"/>
      <c r="N179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  <c r="AC179" s="8"/>
      <c r="AD179" s="8"/>
      <c r="AE179" s="8"/>
      <c r="AF179" s="8"/>
      <c r="AG179" s="8"/>
    </row>
    <row r="180" spans="1:38">
      <c r="A180" s="62" t="s">
        <v>75</v>
      </c>
      <c r="B180">
        <v>2009</v>
      </c>
      <c r="C180" t="s">
        <v>30</v>
      </c>
      <c r="D180" s="8">
        <v>20.399800793045408</v>
      </c>
      <c r="E180" s="8">
        <v>0.50582258694802662</v>
      </c>
      <c r="F180" s="8">
        <v>4.5449438202247192</v>
      </c>
      <c r="G180" s="8">
        <v>1.4652754819673675</v>
      </c>
      <c r="H180" s="8">
        <v>3.5943686122972454E-2</v>
      </c>
      <c r="I180" s="8">
        <v>0.43591344131395005</v>
      </c>
      <c r="J180" s="8">
        <v>-1.19111221115962</v>
      </c>
      <c r="K180" s="8">
        <v>39.469453882959613</v>
      </c>
      <c r="AC180" s="8"/>
    </row>
    <row r="181" spans="1:38">
      <c r="A181" s="68" t="s">
        <v>82</v>
      </c>
      <c r="B181">
        <v>2007</v>
      </c>
      <c r="C181" t="s">
        <v>30</v>
      </c>
      <c r="D181" s="48">
        <v>17.910787200017243</v>
      </c>
      <c r="E181" s="8">
        <v>0.34573039556535773</v>
      </c>
      <c r="F181" s="8">
        <v>0.51921726958176018</v>
      </c>
      <c r="G181" s="8">
        <v>-5.0403185095875926</v>
      </c>
      <c r="H181" s="8">
        <v>-0.10047277866730078</v>
      </c>
      <c r="I181" s="8">
        <v>-1.6396371726278431</v>
      </c>
      <c r="J181" s="8">
        <v>-5.7430544962167573</v>
      </c>
      <c r="K181" s="8">
        <v>37.570969833461625</v>
      </c>
    </row>
    <row r="182" spans="1:38">
      <c r="A182" s="68" t="s">
        <v>82</v>
      </c>
      <c r="B182">
        <v>2008</v>
      </c>
      <c r="C182" t="s">
        <v>30</v>
      </c>
      <c r="D182" s="48">
        <v>19.348678485259455</v>
      </c>
      <c r="E182" s="8">
        <v>0.35047935069851344</v>
      </c>
      <c r="F182" s="8">
        <v>0.50476066257988772</v>
      </c>
      <c r="G182" s="8">
        <v>-4.1034173235889142</v>
      </c>
      <c r="H182" s="8">
        <v>-7.9207914125224557E-2</v>
      </c>
      <c r="I182" s="8">
        <v>-3.4006813369597495</v>
      </c>
      <c r="J182" s="8">
        <v>-1.5857216965751846</v>
      </c>
      <c r="K182" s="8">
        <v>37.369242552528526</v>
      </c>
      <c r="AD182" s="8"/>
      <c r="AE182" s="8"/>
      <c r="AF182" s="8"/>
      <c r="AG182" s="8"/>
    </row>
    <row r="183" spans="1:38">
      <c r="A183" s="62" t="s">
        <v>75</v>
      </c>
      <c r="B183">
        <v>2004</v>
      </c>
      <c r="C183" t="s">
        <v>30</v>
      </c>
      <c r="D183" s="8">
        <v>4.4003579952267309</v>
      </c>
      <c r="E183" s="8">
        <v>0.10146173688736028</v>
      </c>
      <c r="F183" s="8">
        <v>0.56621880998080609</v>
      </c>
      <c r="G183" s="8">
        <v>-4.01597691321723</v>
      </c>
      <c r="H183" s="8">
        <v>-0.10276101431956443</v>
      </c>
      <c r="I183" s="8">
        <v>-4.2888858826752738</v>
      </c>
      <c r="J183" s="8">
        <v>-2.0775258050225531</v>
      </c>
      <c r="K183" s="8">
        <v>33.90513126491647</v>
      </c>
      <c r="W183" s="67"/>
      <c r="X183"/>
      <c r="Y183"/>
      <c r="Z183" s="8"/>
      <c r="AA183" s="8"/>
      <c r="AB183" s="8"/>
      <c r="AC183" s="8"/>
      <c r="AD183" s="8"/>
      <c r="AE183" s="8"/>
      <c r="AF183" s="8"/>
      <c r="AG183" s="8"/>
    </row>
    <row r="184" spans="1:38">
      <c r="A184" s="68" t="s">
        <v>130</v>
      </c>
      <c r="B184">
        <v>2007</v>
      </c>
      <c r="C184" t="s">
        <v>30</v>
      </c>
      <c r="D184" s="48">
        <v>10.959414594484722</v>
      </c>
      <c r="E184" s="8">
        <v>0.16531987607397233</v>
      </c>
      <c r="F184" s="8">
        <v>0.2626078132927448</v>
      </c>
      <c r="G184" s="8">
        <v>-0.50498848160445675</v>
      </c>
      <c r="H184" s="8">
        <v>-7.7677175612299934E-3</v>
      </c>
      <c r="I184" s="8">
        <v>-1.280998035097241</v>
      </c>
      <c r="J184" s="8">
        <v>0.27102107188832747</v>
      </c>
      <c r="K184" s="8">
        <v>33.386408293244806</v>
      </c>
      <c r="W184" s="67"/>
      <c r="X184"/>
      <c r="Y184"/>
      <c r="Z184" s="8"/>
      <c r="AA184" s="8"/>
      <c r="AB184" s="8"/>
      <c r="AC184" s="8"/>
      <c r="AD184" s="48"/>
      <c r="AI184" s="8"/>
      <c r="AJ184" s="8"/>
      <c r="AK184" s="8"/>
      <c r="AL184" s="8"/>
    </row>
    <row r="185" spans="1:38">
      <c r="A185" s="68" t="s">
        <v>57</v>
      </c>
      <c r="B185">
        <v>2008</v>
      </c>
      <c r="C185" t="s">
        <v>30</v>
      </c>
      <c r="D185" s="48">
        <v>12.315870632634015</v>
      </c>
      <c r="E185" s="8">
        <v>0.33360813410277551</v>
      </c>
      <c r="F185" s="8">
        <v>0.77374123645634163</v>
      </c>
      <c r="G185" s="8">
        <v>4.9093671528979073</v>
      </c>
      <c r="H185" s="8">
        <v>0.12178145632322962</v>
      </c>
      <c r="I185" s="8">
        <v>3.3957513028179278</v>
      </c>
      <c r="J185" s="8">
        <v>5.0349818847623666</v>
      </c>
      <c r="K185" s="8">
        <v>27.330276346224082</v>
      </c>
      <c r="W185" s="67"/>
      <c r="X185"/>
      <c r="Y185"/>
      <c r="Z185" s="8"/>
      <c r="AA185" s="8"/>
      <c r="AB185" s="8"/>
    </row>
    <row r="186" spans="1:38">
      <c r="A186" s="62" t="s">
        <v>130</v>
      </c>
      <c r="B186">
        <v>2003</v>
      </c>
      <c r="C186" t="s">
        <v>30</v>
      </c>
      <c r="D186" s="8">
        <v>13.025950267633309</v>
      </c>
      <c r="E186" s="8">
        <v>0.18047406712039427</v>
      </c>
      <c r="F186" s="8">
        <v>0.26719944405837387</v>
      </c>
      <c r="G186" s="8">
        <v>1.7616369672741996</v>
      </c>
      <c r="H186" s="8">
        <v>2.7361220731386388E-2</v>
      </c>
      <c r="I186" s="8">
        <v>-7.7918558167897487</v>
      </c>
      <c r="J186" s="8">
        <v>-3.0151094247577817</v>
      </c>
      <c r="K186" s="8">
        <v>25.83169591435734</v>
      </c>
    </row>
    <row r="187" spans="1:38">
      <c r="A187" s="68" t="s">
        <v>57</v>
      </c>
      <c r="B187">
        <v>2007</v>
      </c>
      <c r="C187" t="s">
        <v>30</v>
      </c>
      <c r="D187" s="48">
        <v>10.756278348238364</v>
      </c>
      <c r="E187" s="8">
        <v>0.26681957186544342</v>
      </c>
      <c r="F187" s="8">
        <v>0.60730858468677495</v>
      </c>
      <c r="G187" s="8">
        <v>3.6442982039092087</v>
      </c>
      <c r="H187" s="8">
        <v>8.9846292803164488E-2</v>
      </c>
      <c r="I187" s="8">
        <v>0.24854690109128086</v>
      </c>
      <c r="J187" s="8">
        <v>5.1579140539891881</v>
      </c>
      <c r="K187" s="8">
        <v>23.228219050016179</v>
      </c>
    </row>
    <row r="188" spans="1:38">
      <c r="A188" s="62" t="s">
        <v>195</v>
      </c>
      <c r="B188">
        <v>2009</v>
      </c>
      <c r="C188" t="s">
        <v>30</v>
      </c>
      <c r="D188" s="8">
        <v>9.6419125208661765</v>
      </c>
      <c r="E188" s="8">
        <v>0.29265607112510011</v>
      </c>
      <c r="F188" s="8">
        <v>0.61742293237416712</v>
      </c>
      <c r="G188" s="8">
        <v>-2.8351073707294212</v>
      </c>
      <c r="H188" s="8">
        <v>-9.0825330910978427E-2</v>
      </c>
      <c r="I188" s="8">
        <v>-1.7312828836258838</v>
      </c>
      <c r="J188" s="8">
        <v>14.732917585483616</v>
      </c>
      <c r="K188" s="8">
        <v>23.129950127193958</v>
      </c>
    </row>
    <row r="189" spans="1:38">
      <c r="A189" s="62" t="s">
        <v>195</v>
      </c>
      <c r="B189">
        <v>2004</v>
      </c>
      <c r="C189" t="s">
        <v>30</v>
      </c>
      <c r="D189" s="8">
        <v>11.365490707247785</v>
      </c>
      <c r="E189" s="8">
        <v>0.3451410329111797</v>
      </c>
      <c r="F189" s="8">
        <v>0.772752494615768</v>
      </c>
      <c r="G189" s="8">
        <v>1.7184476438584504</v>
      </c>
      <c r="H189" s="8">
        <v>5.2017625596002627E-2</v>
      </c>
      <c r="I189" s="8">
        <v>0.10588260038095143</v>
      </c>
      <c r="J189" s="8">
        <v>1.6082677317512371</v>
      </c>
      <c r="K189" s="8">
        <v>22.94612060280549</v>
      </c>
    </row>
    <row r="190" spans="1:38">
      <c r="A190" s="62" t="s">
        <v>130</v>
      </c>
      <c r="B190">
        <v>2004</v>
      </c>
      <c r="C190" t="s">
        <v>30</v>
      </c>
      <c r="D190" s="8">
        <v>12.805745646724032</v>
      </c>
      <c r="E190" s="8">
        <v>0.2044901271301055</v>
      </c>
      <c r="F190" s="8">
        <v>0.29359223300970871</v>
      </c>
      <c r="G190" s="8">
        <v>4.776746392031967</v>
      </c>
      <c r="H190" s="8">
        <v>6.6181647500586541E-2</v>
      </c>
      <c r="I190" s="8">
        <v>9.5534927840639483</v>
      </c>
      <c r="J190" s="8">
        <v>7.1651195880479719</v>
      </c>
      <c r="K190" s="8">
        <v>22.155972626871737</v>
      </c>
      <c r="L190">
        <v>35</v>
      </c>
      <c r="M190" s="81" t="s">
        <v>201</v>
      </c>
    </row>
    <row r="191" spans="1:38">
      <c r="A191" s="62" t="s">
        <v>195</v>
      </c>
      <c r="B191">
        <v>2003</v>
      </c>
      <c r="C191" t="s">
        <v>30</v>
      </c>
      <c r="D191" s="8">
        <v>10.202821180911608</v>
      </c>
      <c r="E191" s="8">
        <v>0.30884067612323579</v>
      </c>
      <c r="F191" s="8">
        <v>0.6369121378415058</v>
      </c>
      <c r="G191" s="8">
        <v>1.5889035466432517</v>
      </c>
      <c r="H191" s="8">
        <v>4.602996767105675E-2</v>
      </c>
      <c r="I191" s="8">
        <v>1.4830209462623003</v>
      </c>
      <c r="J191" s="8">
        <v>3.2014685901207507</v>
      </c>
      <c r="K191" s="8">
        <v>21.852966012190588</v>
      </c>
      <c r="L191" t="s">
        <v>199</v>
      </c>
    </row>
    <row r="192" spans="1:38" ht="16.8" customHeight="1">
      <c r="A192" s="83" t="s">
        <v>57</v>
      </c>
      <c r="B192">
        <v>2006</v>
      </c>
      <c r="C192" t="s">
        <v>30</v>
      </c>
      <c r="D192" s="48">
        <v>10.750099441036699</v>
      </c>
      <c r="E192" s="8">
        <v>0.26503225806451614</v>
      </c>
      <c r="F192" s="8">
        <v>0.53699346405228754</v>
      </c>
      <c r="G192" s="8">
        <v>1.5262474102731574</v>
      </c>
      <c r="H192" s="8">
        <v>3.6478906996099562E-2</v>
      </c>
      <c r="I192" s="8">
        <v>1.2777005091818765</v>
      </c>
      <c r="J192" s="8">
        <v>4.9219987130910852</v>
      </c>
      <c r="K192" s="8">
        <v>21.709548433018611</v>
      </c>
      <c r="L192" t="s">
        <v>147</v>
      </c>
      <c r="M192" s="9" t="s">
        <v>118</v>
      </c>
      <c r="N192" s="9" t="s">
        <v>156</v>
      </c>
      <c r="O192" s="9" t="s">
        <v>160</v>
      </c>
      <c r="W192" s="89"/>
      <c r="AD192" s="8"/>
      <c r="AE192" s="8"/>
      <c r="AF192" s="8"/>
      <c r="AG192" s="8"/>
    </row>
    <row r="193" spans="1:36">
      <c r="A193" s="67" t="s">
        <v>57</v>
      </c>
      <c r="B193">
        <v>2003</v>
      </c>
      <c r="C193" t="s">
        <v>30</v>
      </c>
      <c r="D193" s="8">
        <v>11.541219024413911</v>
      </c>
      <c r="E193" s="8">
        <v>0.32070101857399641</v>
      </c>
      <c r="F193" s="8">
        <v>0.68533930857874514</v>
      </c>
      <c r="G193" s="8">
        <v>-0.18409057735037493</v>
      </c>
      <c r="H193" s="8">
        <v>-4.8935110237480579E-3</v>
      </c>
      <c r="I193" s="8">
        <v>1.6318518269899585</v>
      </c>
      <c r="J193" s="8">
        <v>-4.2198518719011133</v>
      </c>
      <c r="K193" s="8">
        <v>21.610811335299093</v>
      </c>
      <c r="L193" s="9">
        <v>8.2208726219357792E-2</v>
      </c>
      <c r="M193" s="9">
        <v>6.8442347342493942E-3</v>
      </c>
      <c r="N193" s="9">
        <v>7.7597796004888614E-2</v>
      </c>
      <c r="O193" s="9">
        <v>2.4411886829957146</v>
      </c>
      <c r="W193" s="62"/>
      <c r="X193"/>
      <c r="Y193"/>
      <c r="Z193" s="8"/>
      <c r="AA193" s="8"/>
      <c r="AB193" s="8"/>
      <c r="AC193" s="8"/>
      <c r="AD193" s="8"/>
      <c r="AE193" s="8"/>
      <c r="AF193" s="8"/>
      <c r="AG193" s="8"/>
    </row>
    <row r="194" spans="1:36">
      <c r="A194" s="67" t="s">
        <v>195</v>
      </c>
      <c r="B194">
        <v>2005</v>
      </c>
      <c r="C194" t="s">
        <v>30</v>
      </c>
      <c r="D194" s="8">
        <v>11.304422975693107</v>
      </c>
      <c r="E194" s="8">
        <v>0.36096272439448879</v>
      </c>
      <c r="F194" s="8">
        <v>0.81170155350662021</v>
      </c>
      <c r="G194" s="8">
        <v>1.5023851313702856</v>
      </c>
      <c r="H194" s="8">
        <v>4.5623613570936146E-2</v>
      </c>
      <c r="I194" s="8">
        <v>1.612565043477499</v>
      </c>
      <c r="J194" s="8">
        <v>2.2003262657847422</v>
      </c>
      <c r="K194" s="8">
        <v>19.487981937695722</v>
      </c>
      <c r="W194" s="62"/>
      <c r="X194"/>
      <c r="Y194"/>
      <c r="Z194" s="8"/>
      <c r="AA194" s="8"/>
      <c r="AB194" s="8"/>
      <c r="AC194" s="8"/>
    </row>
    <row r="195" spans="1:36">
      <c r="A195" s="67" t="s">
        <v>82</v>
      </c>
      <c r="B195">
        <v>2009</v>
      </c>
      <c r="C195" t="s">
        <v>30</v>
      </c>
      <c r="D195" s="8">
        <v>18.392871045130377</v>
      </c>
      <c r="E195" s="8">
        <v>0.32897833142808147</v>
      </c>
      <c r="F195" s="8">
        <v>0.46459420041543459</v>
      </c>
      <c r="G195" s="8">
        <v>1.8149596403845649</v>
      </c>
      <c r="H195" s="8">
        <v>3.2875933970922047E-2</v>
      </c>
      <c r="I195" s="8">
        <v>-0.7027359866291647</v>
      </c>
      <c r="J195" s="8">
        <v>6.1519958137830599</v>
      </c>
      <c r="K195" s="8">
        <v>18.392871045130377</v>
      </c>
      <c r="L195" s="8"/>
      <c r="W195" s="89"/>
    </row>
    <row r="196" spans="1:36">
      <c r="A196" s="83" t="s">
        <v>82</v>
      </c>
      <c r="B196">
        <v>2006</v>
      </c>
      <c r="C196" t="s">
        <v>30</v>
      </c>
      <c r="D196" s="48">
        <v>0</v>
      </c>
      <c r="E196" s="8">
        <v>0</v>
      </c>
      <c r="F196" s="8">
        <v>0</v>
      </c>
      <c r="G196" s="8">
        <v>4.3876394714695977</v>
      </c>
      <c r="H196" s="8">
        <v>7.8081202637836203E-2</v>
      </c>
      <c r="I196" s="8">
        <v>6.0272766440974408</v>
      </c>
      <c r="J196" s="8">
        <v>0.98695813450984815</v>
      </c>
      <c r="K196" s="8">
        <v>18.166139020259141</v>
      </c>
      <c r="W196" s="89"/>
      <c r="AG196" s="8"/>
      <c r="AH196" s="8"/>
      <c r="AI196" s="8"/>
      <c r="AJ196" s="8"/>
    </row>
    <row r="197" spans="1:36">
      <c r="A197" s="67" t="s">
        <v>57</v>
      </c>
      <c r="B197">
        <v>2005</v>
      </c>
      <c r="C197" t="s">
        <v>30</v>
      </c>
      <c r="D197" s="8">
        <v>6.8470887883583504</v>
      </c>
      <c r="E197" s="8">
        <v>0.16365257259296995</v>
      </c>
      <c r="F197" s="8">
        <v>0.34833288153971265</v>
      </c>
      <c r="G197" s="8">
        <v>-2.7580607853688619</v>
      </c>
      <c r="H197" s="8">
        <v>-7.2957980291125948E-2</v>
      </c>
      <c r="I197" s="8">
        <v>-4.0357612945507384</v>
      </c>
      <c r="J197" s="8">
        <v>-2.509513884277581</v>
      </c>
      <c r="K197" s="8">
        <v>17.791773902201193</v>
      </c>
      <c r="W197" s="89"/>
      <c r="AD197" s="8"/>
      <c r="AE197" s="8"/>
      <c r="AF197" s="8"/>
      <c r="AG197" s="8"/>
    </row>
    <row r="198" spans="1:36">
      <c r="A198" s="67" t="s">
        <v>57</v>
      </c>
      <c r="B198">
        <v>2004</v>
      </c>
      <c r="C198" t="s">
        <v>30</v>
      </c>
      <c r="D198" s="8">
        <v>10.051495079179738</v>
      </c>
      <c r="E198" s="8">
        <v>0.26588854885773255</v>
      </c>
      <c r="F198" s="8">
        <v>0.56494783003175564</v>
      </c>
      <c r="G198" s="8">
        <v>-5.8517036988910718</v>
      </c>
      <c r="H198" s="8">
        <v>-0.16260390974799036</v>
      </c>
      <c r="I198" s="8">
        <v>-1.8159424043403334</v>
      </c>
      <c r="J198" s="8">
        <v>-4.5740031897091953</v>
      </c>
      <c r="K198" s="8">
        <v>16.965933610628326</v>
      </c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"/>
    </row>
    <row r="199" spans="1:36">
      <c r="A199" s="83" t="s">
        <v>130</v>
      </c>
      <c r="B199">
        <v>2006</v>
      </c>
      <c r="C199" t="s">
        <v>30</v>
      </c>
      <c r="D199" s="48">
        <v>5.3187885358086593</v>
      </c>
      <c r="E199" s="8">
        <v>8.181344450234497E-2</v>
      </c>
      <c r="F199" s="8">
        <v>0.1184570404602471</v>
      </c>
      <c r="G199" s="8">
        <v>1.1073751609187639</v>
      </c>
      <c r="H199" s="8">
        <v>1.6430007539582844E-2</v>
      </c>
      <c r="I199" s="8">
        <v>2.3883731960160048</v>
      </c>
      <c r="J199" s="8">
        <v>1.8833847144115481</v>
      </c>
      <c r="K199" s="8">
        <v>16.278203130293381</v>
      </c>
      <c r="L199" s="62"/>
      <c r="W199" s="89"/>
      <c r="AD199" s="8"/>
      <c r="AE199" s="8"/>
      <c r="AF199" s="8"/>
      <c r="AG199" s="8"/>
    </row>
    <row r="200" spans="1:36">
      <c r="A200" s="83" t="s">
        <v>195</v>
      </c>
      <c r="B200">
        <v>2008</v>
      </c>
      <c r="C200" t="s">
        <v>30</v>
      </c>
      <c r="D200" s="48">
        <v>5.7031156874353046</v>
      </c>
      <c r="E200" s="8">
        <v>0.18270467456815756</v>
      </c>
      <c r="F200" s="8">
        <v>0.3999665413545701</v>
      </c>
      <c r="G200" s="8">
        <v>-2.2165605847451637</v>
      </c>
      <c r="H200" s="8">
        <v>-7.2130974664522424E-2</v>
      </c>
      <c r="I200" s="8">
        <v>-0.48527770111927993</v>
      </c>
      <c r="J200" s="8">
        <v>-3.3203850718487011</v>
      </c>
      <c r="K200" s="8">
        <v>15.345028208301478</v>
      </c>
      <c r="L200" s="62"/>
      <c r="M200"/>
      <c r="N200"/>
      <c r="O200" s="8"/>
      <c r="P200" s="8"/>
      <c r="Q200" s="8"/>
      <c r="R200" s="8"/>
      <c r="S200" s="8"/>
      <c r="T200" s="8"/>
      <c r="U200" s="8"/>
      <c r="V200" s="8"/>
      <c r="W200" s="62"/>
      <c r="X200"/>
      <c r="Y200"/>
      <c r="Z200" s="8"/>
      <c r="AA200" s="8"/>
      <c r="AB200" s="8"/>
      <c r="AC200" s="8"/>
      <c r="AG200" s="8"/>
      <c r="AH200" s="8"/>
      <c r="AI200" s="8"/>
      <c r="AJ200" s="8"/>
    </row>
    <row r="201" spans="1:36" ht="16.8" customHeight="1">
      <c r="A201" s="62" t="s">
        <v>57</v>
      </c>
      <c r="B201">
        <v>2009</v>
      </c>
      <c r="C201" t="s">
        <v>30</v>
      </c>
      <c r="D201" s="8">
        <v>14.860258347599517</v>
      </c>
      <c r="E201" s="8">
        <v>0.41973908111174135</v>
      </c>
      <c r="F201" s="8">
        <v>0.91697645600991329</v>
      </c>
      <c r="G201" s="8">
        <v>1.6392305819444388</v>
      </c>
      <c r="H201" s="8">
        <v>4.4402923034742296E-2</v>
      </c>
      <c r="I201" s="8">
        <v>1.5136158500799795</v>
      </c>
      <c r="J201" s="8">
        <v>6.820910771411981</v>
      </c>
      <c r="K201" s="8">
        <v>14.860258347599517</v>
      </c>
    </row>
    <row r="202" spans="1:36">
      <c r="A202" s="62" t="s">
        <v>130</v>
      </c>
      <c r="B202">
        <v>2005</v>
      </c>
      <c r="C202" t="s">
        <v>30</v>
      </c>
      <c r="D202" s="8">
        <v>9.3502269801477063</v>
      </c>
      <c r="E202" s="8">
        <v>0.13872832369942195</v>
      </c>
      <c r="F202" s="8">
        <v>0.20245736291949384</v>
      </c>
      <c r="G202" s="8">
        <v>-2.3883731960159764</v>
      </c>
      <c r="H202" s="8">
        <v>-3.8139031647281357E-2</v>
      </c>
      <c r="I202" s="8">
        <v>-4.7767463920319813</v>
      </c>
      <c r="J202" s="8">
        <v>-3.6693712311132174</v>
      </c>
      <c r="K202" s="8">
        <v>14.669015515956366</v>
      </c>
      <c r="AD202" s="8"/>
      <c r="AE202" s="8"/>
      <c r="AF202" s="8"/>
      <c r="AG202" s="8"/>
    </row>
    <row r="203" spans="1:36">
      <c r="A203" s="62" t="s">
        <v>175</v>
      </c>
      <c r="B203">
        <v>2010</v>
      </c>
      <c r="C203" t="s">
        <v>30</v>
      </c>
      <c r="D203" s="8">
        <v>7.2828732262848819</v>
      </c>
      <c r="E203" s="8">
        <v>0.57240166996264552</v>
      </c>
      <c r="F203" s="8">
        <v>0.776568788194962</v>
      </c>
      <c r="G203" s="8">
        <v>3.363261608913902</v>
      </c>
      <c r="H203" s="8">
        <v>0.27085444106720707</v>
      </c>
      <c r="I203" s="8">
        <v>-0.30613229108567808</v>
      </c>
      <c r="J203" s="8">
        <v>5.5662958132565077</v>
      </c>
      <c r="K203" s="8">
        <v>14.370045444569786</v>
      </c>
      <c r="W203" s="67"/>
      <c r="X203"/>
      <c r="Y203"/>
      <c r="Z203" s="8"/>
      <c r="AA203" s="8"/>
      <c r="AB203" s="8"/>
      <c r="AC203" s="8"/>
      <c r="AD203" s="48"/>
    </row>
    <row r="204" spans="1:36">
      <c r="A204" s="62" t="s">
        <v>77</v>
      </c>
      <c r="B204">
        <v>2009</v>
      </c>
      <c r="C204" t="s">
        <v>30</v>
      </c>
      <c r="D204" s="8">
        <v>0</v>
      </c>
      <c r="E204" s="8">
        <v>0</v>
      </c>
      <c r="F204" s="8">
        <v>0</v>
      </c>
      <c r="G204" s="8">
        <v>1.2336121041046937</v>
      </c>
      <c r="H204" s="8">
        <v>4.3503456161736634E-2</v>
      </c>
      <c r="I204" s="8">
        <v>0.4068450172576874</v>
      </c>
      <c r="J204" s="8">
        <v>6.8946944661989882</v>
      </c>
      <c r="K204" s="8">
        <v>12.640651547703502</v>
      </c>
      <c r="W204" s="67"/>
      <c r="X204"/>
      <c r="Y204"/>
      <c r="Z204" s="8"/>
      <c r="AA204" s="8"/>
      <c r="AB204" s="8"/>
      <c r="AD204" s="8"/>
      <c r="AE204" s="8"/>
      <c r="AF204" s="8"/>
      <c r="AG204" s="8"/>
    </row>
    <row r="205" spans="1:36">
      <c r="A205" s="68" t="s">
        <v>195</v>
      </c>
      <c r="B205">
        <v>2006</v>
      </c>
      <c r="C205" t="s">
        <v>30</v>
      </c>
      <c r="D205" s="48">
        <v>8.1835589620026123</v>
      </c>
      <c r="E205" s="8">
        <v>0.26039397649889368</v>
      </c>
      <c r="F205" s="8">
        <v>0.59195014992137673</v>
      </c>
      <c r="G205" s="8">
        <v>0.58776122230724326</v>
      </c>
      <c r="H205" s="8">
        <v>1.8767865688823372E-2</v>
      </c>
      <c r="I205" s="8">
        <v>-0.11017991210721334</v>
      </c>
      <c r="J205" s="8">
        <v>0.10248352118796333</v>
      </c>
      <c r="K205" s="8">
        <v>12.621180944896011</v>
      </c>
      <c r="W205" s="67"/>
      <c r="X205"/>
      <c r="Y205"/>
      <c r="Z205" s="8"/>
      <c r="AA205" s="8"/>
      <c r="AB205" s="8"/>
      <c r="AC205" s="8"/>
      <c r="AD205" s="8"/>
      <c r="AE205" s="8"/>
      <c r="AF205" s="8"/>
      <c r="AG205" s="8"/>
    </row>
    <row r="206" spans="1:36">
      <c r="A206" s="62" t="s">
        <v>175</v>
      </c>
      <c r="B206">
        <v>2009</v>
      </c>
      <c r="C206" t="s">
        <v>30</v>
      </c>
      <c r="D206" s="8">
        <v>3.1773456513139227</v>
      </c>
      <c r="E206" s="8">
        <v>0.25588202183946862</v>
      </c>
      <c r="F206" s="8">
        <v>0.34985377866707712</v>
      </c>
      <c r="G206" s="8">
        <v>0.26279849645711373</v>
      </c>
      <c r="H206" s="8">
        <v>2.0236813778256257E-2</v>
      </c>
      <c r="I206" s="8">
        <v>0.5689307875427918</v>
      </c>
      <c r="J206" s="8">
        <v>3.9321923964566938</v>
      </c>
      <c r="K206" s="8">
        <v>10.460218877598805</v>
      </c>
      <c r="L206" s="67"/>
      <c r="M206"/>
      <c r="N206"/>
      <c r="O206" s="8"/>
      <c r="P206" s="8"/>
      <c r="Q206" s="8"/>
      <c r="R206" s="8"/>
      <c r="S206" s="8"/>
      <c r="T206" s="8"/>
      <c r="U206" s="8"/>
      <c r="V206" s="8"/>
      <c r="W206" s="67"/>
      <c r="X206"/>
      <c r="Y206"/>
      <c r="Z206" s="8"/>
      <c r="AA206" s="8"/>
      <c r="AB206" s="8"/>
      <c r="AC206" s="8"/>
      <c r="AG206" s="8"/>
      <c r="AH206" s="8"/>
      <c r="AI206" s="8"/>
      <c r="AJ206" s="8"/>
    </row>
    <row r="207" spans="1:36" ht="16.8" customHeight="1">
      <c r="A207" s="83" t="s">
        <v>91</v>
      </c>
      <c r="B207">
        <v>2008</v>
      </c>
      <c r="C207" t="s">
        <v>30</v>
      </c>
      <c r="D207" s="48">
        <v>1.1710985764168682</v>
      </c>
      <c r="E207" s="8">
        <v>2.551498127340824E-2</v>
      </c>
      <c r="F207" s="8">
        <v>3.8998211091234344E-2</v>
      </c>
      <c r="G207" s="8">
        <v>-5.6835885038947112</v>
      </c>
      <c r="H207" s="8">
        <v>-0.14813777653318405</v>
      </c>
      <c r="I207" s="8">
        <v>-7.5315605694332532</v>
      </c>
      <c r="J207" s="8">
        <v>10.067150147730324</v>
      </c>
      <c r="K207" s="8">
        <v>10.314262691377921</v>
      </c>
    </row>
    <row r="208" spans="1:36">
      <c r="A208" s="67" t="s">
        <v>186</v>
      </c>
      <c r="B208">
        <v>2011</v>
      </c>
      <c r="C208" t="s">
        <v>30</v>
      </c>
      <c r="D208" s="8">
        <v>4.2343658188533526</v>
      </c>
      <c r="E208" s="8">
        <v>0.24466339624733235</v>
      </c>
      <c r="F208" s="8">
        <v>0.98567440821795427</v>
      </c>
      <c r="G208" s="8">
        <v>-1.4072906952601301</v>
      </c>
      <c r="H208" s="8">
        <v>-7.3544525565737776E-2</v>
      </c>
      <c r="I208" s="8">
        <v>1.828316632446402</v>
      </c>
      <c r="J208" s="8">
        <v>0</v>
      </c>
      <c r="K208" s="8">
        <v>10.283459845786714</v>
      </c>
    </row>
    <row r="209" spans="1:11">
      <c r="A209" s="83" t="s">
        <v>195</v>
      </c>
      <c r="B209">
        <v>2007</v>
      </c>
      <c r="C209" t="s">
        <v>30</v>
      </c>
      <c r="D209" s="48">
        <v>4.4376219828933996</v>
      </c>
      <c r="E209" s="8">
        <v>0.14440841410865929</v>
      </c>
      <c r="F209" s="8">
        <v>0.32972493938633896</v>
      </c>
      <c r="G209" s="8">
        <v>0.21266343329517667</v>
      </c>
      <c r="H209" s="8">
        <v>6.766771927563294E-3</v>
      </c>
      <c r="I209" s="8">
        <v>0.6979411344144566</v>
      </c>
      <c r="J209" s="8">
        <v>-1.5186194503307071</v>
      </c>
      <c r="K209" s="8">
        <v>10.140737670328704</v>
      </c>
    </row>
    <row r="210" spans="1:11">
      <c r="A210" s="83" t="s">
        <v>84</v>
      </c>
      <c r="B210">
        <v>2006</v>
      </c>
      <c r="C210" t="s">
        <v>30</v>
      </c>
      <c r="D210" s="48">
        <v>4.7399647430246441</v>
      </c>
      <c r="E210" s="8">
        <v>0.17312715894629069</v>
      </c>
      <c r="F210" s="8">
        <v>0.30617839676442216</v>
      </c>
      <c r="G210" s="8">
        <v>2.13302343103447</v>
      </c>
      <c r="H210" s="8">
        <v>7.658877977198332E-2</v>
      </c>
      <c r="I210" s="8">
        <v>0.47182205837547286</v>
      </c>
      <c r="J210" s="8">
        <v>0.79091104621629427</v>
      </c>
      <c r="K210" s="8">
        <v>9.36308737720117</v>
      </c>
    </row>
    <row r="211" spans="1:11">
      <c r="A211" s="83" t="s">
        <v>84</v>
      </c>
      <c r="B211">
        <v>2008</v>
      </c>
      <c r="C211" t="s">
        <v>30</v>
      </c>
      <c r="D211" s="48">
        <v>1.1961907376692933</v>
      </c>
      <c r="E211" s="8">
        <v>4.4206062601051421E-2</v>
      </c>
      <c r="F211" s="8">
        <v>8.6165575286369381E-2</v>
      </c>
      <c r="G211" s="8">
        <v>-0.37489026403958903</v>
      </c>
      <c r="H211" s="8">
        <v>-1.4577348572825662E-2</v>
      </c>
      <c r="I211" s="8">
        <v>-1.3421123848181757</v>
      </c>
      <c r="J211" s="8">
        <v>-1.4937975440627049</v>
      </c>
      <c r="K211" s="8">
        <v>9.2486030687558181</v>
      </c>
    </row>
    <row r="212" spans="1:11">
      <c r="A212" s="67" t="s">
        <v>91</v>
      </c>
      <c r="B212">
        <v>2010</v>
      </c>
      <c r="C212" t="s">
        <v>30</v>
      </c>
      <c r="D212" s="8">
        <v>9.1001880204136452</v>
      </c>
      <c r="E212" s="8">
        <v>0.32156416097190582</v>
      </c>
      <c r="F212" s="8">
        <v>0.69369369369369371</v>
      </c>
      <c r="G212" s="8">
        <v>20.338436744560838</v>
      </c>
      <c r="H212" s="8">
        <v>0.4617073170731707</v>
      </c>
      <c r="I212" s="8">
        <v>15.750738651625035</v>
      </c>
      <c r="J212" s="8">
        <v>44.050496911093205</v>
      </c>
      <c r="K212" s="8">
        <v>9.1001880204136452</v>
      </c>
    </row>
    <row r="213" spans="1:11">
      <c r="A213" s="62" t="s">
        <v>84</v>
      </c>
      <c r="B213">
        <v>2009</v>
      </c>
      <c r="C213" t="s">
        <v>30</v>
      </c>
      <c r="D213" s="8">
        <v>8.0524123310865239</v>
      </c>
      <c r="E213" s="8">
        <v>0.30861371326445575</v>
      </c>
      <c r="F213" s="8">
        <v>0.65149748828928122</v>
      </c>
      <c r="G213" s="8">
        <v>-0.15168515924452919</v>
      </c>
      <c r="H213" s="8">
        <v>-5.6056308028928489E-3</v>
      </c>
      <c r="I213" s="8">
        <v>0.96722212077858671</v>
      </c>
      <c r="J213" s="8">
        <v>3.013006936910763</v>
      </c>
      <c r="K213" s="8">
        <v>8.0524123310865239</v>
      </c>
    </row>
    <row r="214" spans="1:11" ht="16.8" customHeight="1">
      <c r="A214" s="67" t="s">
        <v>84</v>
      </c>
      <c r="B214">
        <v>2005</v>
      </c>
      <c r="C214" t="s">
        <v>30</v>
      </c>
      <c r="D214" s="8">
        <v>1.6716804855601755</v>
      </c>
      <c r="E214" s="8">
        <v>6.0023704707077546E-2</v>
      </c>
      <c r="F214" s="8">
        <v>0.10994899717416776</v>
      </c>
      <c r="G214" s="8">
        <v>-0.48465897167940852</v>
      </c>
      <c r="H214" s="8">
        <v>-1.8021177318643528E-2</v>
      </c>
      <c r="I214" s="8">
        <v>-0.95648103005488139</v>
      </c>
      <c r="J214" s="8">
        <v>1.1765424009795886</v>
      </c>
      <c r="K214" s="8">
        <v>6.4116452285848196</v>
      </c>
    </row>
    <row r="215" spans="1:11">
      <c r="A215" s="67" t="s">
        <v>79</v>
      </c>
      <c r="B215">
        <v>2009</v>
      </c>
      <c r="C215" t="s">
        <v>30</v>
      </c>
      <c r="D215" s="8">
        <v>1.7860252968219594</v>
      </c>
      <c r="E215" s="8">
        <v>4.0739075031856684E-2</v>
      </c>
      <c r="F215" s="8">
        <v>6.9984548029873805E-2</v>
      </c>
      <c r="G215" s="8">
        <v>3.9006661036387555</v>
      </c>
      <c r="H215" s="8">
        <v>9.5702652584052153E-2</v>
      </c>
      <c r="I215" s="8">
        <v>-3.0824134837516084</v>
      </c>
      <c r="J215" s="8">
        <v>4.971952666221938</v>
      </c>
      <c r="K215" s="8">
        <v>6.3866424367497299</v>
      </c>
    </row>
    <row r="216" spans="1:11">
      <c r="A216" s="67" t="s">
        <v>186</v>
      </c>
      <c r="B216">
        <v>2010</v>
      </c>
      <c r="C216" t="s">
        <v>30</v>
      </c>
      <c r="D216" s="8">
        <v>1.7234328897758859</v>
      </c>
      <c r="E216" s="8">
        <v>9.0066007435320325E-2</v>
      </c>
      <c r="F216" s="8">
        <v>0.33991600649040765</v>
      </c>
      <c r="G216" s="8">
        <v>2.1661179915862441</v>
      </c>
      <c r="H216" s="8">
        <v>0.11123687091261969</v>
      </c>
      <c r="I216" s="8">
        <v>0.33780135913984211</v>
      </c>
      <c r="J216" s="8">
        <v>-1.069489336120288</v>
      </c>
      <c r="K216" s="8">
        <v>5.995453927339299</v>
      </c>
    </row>
    <row r="217" spans="1:11">
      <c r="A217" s="83" t="s">
        <v>84</v>
      </c>
      <c r="B217">
        <v>2007</v>
      </c>
      <c r="C217" t="s">
        <v>30</v>
      </c>
      <c r="D217" s="48">
        <v>4.6231226341765268</v>
      </c>
      <c r="E217" s="8">
        <v>0.17976692541205713</v>
      </c>
      <c r="F217" s="8">
        <v>0.3271294837334322</v>
      </c>
      <c r="G217" s="8">
        <v>0.3190889878408214</v>
      </c>
      <c r="H217" s="8">
        <v>1.1654721693283633E-2</v>
      </c>
      <c r="I217" s="8">
        <v>1.6612013726589971</v>
      </c>
      <c r="J217" s="8">
        <v>1.2863111086194081</v>
      </c>
      <c r="K217" s="8">
        <v>5.8193133718458201</v>
      </c>
    </row>
    <row r="218" spans="1:11">
      <c r="A218" s="67" t="s">
        <v>75</v>
      </c>
      <c r="B218">
        <v>2003</v>
      </c>
      <c r="C218" t="s">
        <v>30</v>
      </c>
      <c r="D218" s="8">
        <v>0.88081757867254529</v>
      </c>
      <c r="E218" s="8">
        <v>2.2538403424830017E-2</v>
      </c>
      <c r="F218" s="8">
        <v>0.16342767705751923</v>
      </c>
      <c r="G218" s="8">
        <v>-4.5868328643430161</v>
      </c>
      <c r="H218" s="8">
        <v>-0.11826977924853875</v>
      </c>
      <c r="I218" s="8">
        <v>-0.29794698166774225</v>
      </c>
      <c r="J218" s="8">
        <v>-4.3139238948849723</v>
      </c>
      <c r="K218" s="8">
        <v>5.4430730340475009</v>
      </c>
    </row>
    <row r="219" spans="1:11">
      <c r="A219" s="67" t="s">
        <v>86</v>
      </c>
      <c r="B219">
        <v>2010</v>
      </c>
      <c r="C219" t="s">
        <v>30</v>
      </c>
      <c r="D219" s="8">
        <v>2.4642861762816231</v>
      </c>
      <c r="E219" s="8">
        <v>0.18774638633377136</v>
      </c>
      <c r="F219" s="8">
        <v>0.9188102893890675</v>
      </c>
      <c r="G219" s="8">
        <v>0.18972631978371268</v>
      </c>
      <c r="H219" s="8">
        <v>1.4191259474278394E-2</v>
      </c>
      <c r="I219" s="8">
        <v>0.24362584244953922</v>
      </c>
      <c r="J219" s="8">
        <v>13.369237602031797</v>
      </c>
      <c r="K219" s="8">
        <v>5.1096747487204262</v>
      </c>
    </row>
    <row r="220" spans="1:11">
      <c r="A220" s="83" t="s">
        <v>175</v>
      </c>
      <c r="B220">
        <v>2008</v>
      </c>
      <c r="C220" t="s">
        <v>30</v>
      </c>
      <c r="D220" s="48">
        <v>0</v>
      </c>
      <c r="E220" s="8">
        <v>0</v>
      </c>
      <c r="F220" s="8">
        <v>0</v>
      </c>
      <c r="G220" s="8">
        <v>0.44032726799994926</v>
      </c>
      <c r="H220" s="8">
        <v>3.4246575342465724E-2</v>
      </c>
      <c r="I220" s="8">
        <v>-0.12860351954284255</v>
      </c>
      <c r="J220" s="8">
        <v>0.13419497691427118</v>
      </c>
      <c r="K220" s="8">
        <v>3.1773456513139227</v>
      </c>
    </row>
    <row r="221" spans="1:11">
      <c r="A221" s="67" t="s">
        <v>186</v>
      </c>
      <c r="B221">
        <v>2009</v>
      </c>
      <c r="C221" t="s">
        <v>30</v>
      </c>
      <c r="D221" s="8">
        <v>0.97440624555427147</v>
      </c>
      <c r="E221" s="8">
        <v>5.0038780054542271E-2</v>
      </c>
      <c r="F221" s="8">
        <v>0.15764168046031371</v>
      </c>
      <c r="G221" s="8">
        <v>1.2089755788989542</v>
      </c>
      <c r="H221" s="8">
        <v>5.9426068681278761E-2</v>
      </c>
      <c r="I221" s="8">
        <v>0.87117421975911213</v>
      </c>
      <c r="J221" s="8">
        <v>3.0372922113453562</v>
      </c>
      <c r="K221" s="8">
        <v>2.7094827267004855</v>
      </c>
    </row>
    <row r="222" spans="1:11">
      <c r="A222" s="67" t="s">
        <v>86</v>
      </c>
      <c r="B222">
        <v>2009</v>
      </c>
      <c r="C222" t="s">
        <v>30</v>
      </c>
      <c r="D222" s="8">
        <v>0</v>
      </c>
      <c r="E222" s="8">
        <v>0</v>
      </c>
      <c r="F222" s="8">
        <v>0</v>
      </c>
      <c r="G222" s="8">
        <v>0.2910574223954665</v>
      </c>
      <c r="H222" s="8">
        <v>2.1693716856821411E-2</v>
      </c>
      <c r="I222" s="8">
        <v>4.7431579945927282E-2</v>
      </c>
      <c r="J222" s="8">
        <v>0.23715789972963996</v>
      </c>
      <c r="K222" s="8">
        <v>2.4642861762816231</v>
      </c>
    </row>
    <row r="223" spans="1:11">
      <c r="A223" s="62" t="s">
        <v>84</v>
      </c>
      <c r="B223">
        <v>2004</v>
      </c>
      <c r="C223" t="s">
        <v>30</v>
      </c>
      <c r="D223" s="8">
        <v>0.25700024390135279</v>
      </c>
      <c r="E223" s="8">
        <v>9.5560945673456264E-3</v>
      </c>
      <c r="F223" s="8">
        <v>1.966089466089466E-2</v>
      </c>
      <c r="G223" s="8">
        <v>-3.1735993421212925</v>
      </c>
      <c r="H223" s="8">
        <v>-0.12860691763806614</v>
      </c>
      <c r="I223" s="8">
        <v>-2.2171183120664111</v>
      </c>
      <c r="J223" s="8">
        <v>-2.7017772837458196</v>
      </c>
      <c r="K223" s="8">
        <v>1.9286807294615282</v>
      </c>
    </row>
    <row r="224" spans="1:11">
      <c r="A224" s="68" t="s">
        <v>79</v>
      </c>
      <c r="B224">
        <v>2008</v>
      </c>
      <c r="C224" t="s">
        <v>30</v>
      </c>
      <c r="D224" s="48">
        <v>0</v>
      </c>
      <c r="E224" s="8">
        <v>0</v>
      </c>
      <c r="F224" s="8">
        <v>0</v>
      </c>
      <c r="G224" s="8">
        <v>-7.16381811788753</v>
      </c>
      <c r="H224" s="8">
        <v>-0.19532299973120693</v>
      </c>
      <c r="I224" s="8">
        <v>-4.0814046341359216</v>
      </c>
      <c r="J224" s="8">
        <v>-0.18073853049716604</v>
      </c>
      <c r="K224" s="8">
        <v>1.7860252968219594</v>
      </c>
    </row>
    <row r="225" spans="1:33">
      <c r="A225" s="68" t="s">
        <v>186</v>
      </c>
      <c r="B225">
        <v>2008</v>
      </c>
      <c r="C225" t="s">
        <v>30</v>
      </c>
      <c r="D225" s="48">
        <v>0.49051707857838339</v>
      </c>
      <c r="E225" s="8">
        <v>2.4110910186859555E-2</v>
      </c>
      <c r="F225" s="8">
        <v>7.1255522302978477E-2</v>
      </c>
      <c r="G225" s="8">
        <v>2.5764815363219249</v>
      </c>
      <c r="H225" s="8">
        <v>0.1168498681681935</v>
      </c>
      <c r="I225" s="8">
        <v>1.7053073165628128</v>
      </c>
      <c r="J225" s="8">
        <v>2.914282895461767</v>
      </c>
      <c r="K225" s="8">
        <v>1.4715512357351501</v>
      </c>
    </row>
    <row r="226" spans="1:33">
      <c r="A226" s="68" t="s">
        <v>91</v>
      </c>
      <c r="B226">
        <v>2007</v>
      </c>
      <c r="C226" t="s">
        <v>30</v>
      </c>
      <c r="D226" s="48">
        <v>0</v>
      </c>
      <c r="E226" s="8">
        <v>0</v>
      </c>
      <c r="F226" s="8">
        <v>0</v>
      </c>
      <c r="G226" s="8">
        <v>-13.526725758796672</v>
      </c>
      <c r="H226" s="8">
        <v>-0.41785595751742466</v>
      </c>
      <c r="I226" s="8">
        <v>-5.9951651893634192</v>
      </c>
      <c r="J226" s="8">
        <v>-11.67875369325813</v>
      </c>
      <c r="K226" s="8">
        <v>1.1710985764168682</v>
      </c>
    </row>
    <row r="227" spans="1:33">
      <c r="A227" s="68" t="s">
        <v>186</v>
      </c>
      <c r="B227">
        <v>2007</v>
      </c>
      <c r="C227" t="s">
        <v>30</v>
      </c>
      <c r="D227" s="48">
        <v>0</v>
      </c>
      <c r="E227" s="8">
        <v>0</v>
      </c>
      <c r="F227" s="8">
        <v>0</v>
      </c>
      <c r="G227" s="8">
        <v>2.0295286975030358</v>
      </c>
      <c r="H227" s="8">
        <v>9.0710364054133949E-2</v>
      </c>
      <c r="I227" s="8">
        <v>0.32422138094022301</v>
      </c>
      <c r="J227" s="8">
        <v>2.9007029172621479</v>
      </c>
      <c r="K227" s="8">
        <v>0.49533861595455964</v>
      </c>
      <c r="L227">
        <v>24</v>
      </c>
      <c r="M227" s="81" t="s">
        <v>201</v>
      </c>
    </row>
    <row r="228" spans="1:33">
      <c r="A228" s="62" t="s">
        <v>84</v>
      </c>
      <c r="B228">
        <v>2003</v>
      </c>
      <c r="C228" t="s">
        <v>30</v>
      </c>
      <c r="D228" s="8">
        <v>0</v>
      </c>
      <c r="E228" s="8">
        <v>0</v>
      </c>
      <c r="F228" s="8">
        <v>0</v>
      </c>
      <c r="G228" s="8">
        <v>0.93997642723552488</v>
      </c>
      <c r="H228" s="8">
        <v>3.377100098828166E-2</v>
      </c>
      <c r="I228" s="8">
        <v>3.157094739301936</v>
      </c>
      <c r="J228" s="8">
        <v>-1.6504602819356506E-2</v>
      </c>
      <c r="K228" s="8">
        <v>0.25700024390135279</v>
      </c>
      <c r="L228" t="s">
        <v>200</v>
      </c>
    </row>
    <row r="229" spans="1:33">
      <c r="A229" s="68" t="s">
        <v>91</v>
      </c>
      <c r="B229">
        <v>2006</v>
      </c>
      <c r="C229" t="s">
        <v>30</v>
      </c>
      <c r="D229" s="48">
        <v>0</v>
      </c>
      <c r="E229" s="8">
        <v>0</v>
      </c>
      <c r="F229" s="8">
        <v>0</v>
      </c>
      <c r="G229" s="8">
        <v>-8.3158742949234465</v>
      </c>
      <c r="H229" s="8">
        <v>-0.27672506256703605</v>
      </c>
      <c r="I229" s="8">
        <v>-2.3207091055600273</v>
      </c>
      <c r="J229" s="8">
        <v>-15.8474348643567</v>
      </c>
      <c r="K229" s="8">
        <v>0</v>
      </c>
      <c r="L229" t="s">
        <v>147</v>
      </c>
      <c r="M229" s="9" t="s">
        <v>118</v>
      </c>
      <c r="N229" s="9" t="s">
        <v>156</v>
      </c>
      <c r="O229" s="9" t="s">
        <v>160</v>
      </c>
      <c r="AC229" s="81"/>
      <c r="AD229" s="81"/>
      <c r="AE229" s="81"/>
      <c r="AG229" s="33"/>
    </row>
    <row r="230" spans="1:33">
      <c r="A230" s="68" t="s">
        <v>184</v>
      </c>
      <c r="B230">
        <v>2007</v>
      </c>
      <c r="C230" t="s">
        <v>30</v>
      </c>
      <c r="D230" s="48">
        <v>0</v>
      </c>
      <c r="E230" s="8">
        <v>0</v>
      </c>
      <c r="F230" s="8">
        <v>0</v>
      </c>
      <c r="G230" s="8">
        <v>-8.0660543935242082</v>
      </c>
      <c r="H230" s="8">
        <v>-0.27890659847517885</v>
      </c>
      <c r="I230" s="8">
        <v>-1.9558068056699298</v>
      </c>
      <c r="J230" s="8">
        <v>-10.644209897808398</v>
      </c>
      <c r="K230" s="8">
        <v>0</v>
      </c>
      <c r="L230" s="9">
        <v>-0.99388019942790073</v>
      </c>
      <c r="M230" s="9">
        <v>-5.7715523250258867E-2</v>
      </c>
      <c r="N230" s="9">
        <v>-0.79147149899217473</v>
      </c>
      <c r="O230" s="9">
        <v>-1.0384499367300064</v>
      </c>
      <c r="AC230" s="81"/>
      <c r="AD230" s="81"/>
      <c r="AE230" s="81"/>
      <c r="AG230" s="33"/>
    </row>
    <row r="231" spans="1:33">
      <c r="A231" s="68" t="s">
        <v>184</v>
      </c>
      <c r="B231">
        <v>2008</v>
      </c>
      <c r="C231" t="s">
        <v>30</v>
      </c>
      <c r="D231" s="48">
        <v>0</v>
      </c>
      <c r="E231" s="8">
        <v>0</v>
      </c>
      <c r="F231" s="8">
        <v>0</v>
      </c>
      <c r="G231" s="8">
        <v>-8.6884030921384685</v>
      </c>
      <c r="H231" s="8">
        <v>-0.28139594559417686</v>
      </c>
      <c r="I231" s="8">
        <v>-6.1102475878542784</v>
      </c>
      <c r="J231" s="8">
        <v>-6.7011436813726242</v>
      </c>
      <c r="K231" s="8">
        <v>0</v>
      </c>
      <c r="L231" s="81">
        <v>12</v>
      </c>
      <c r="M231" s="81" t="s">
        <v>177</v>
      </c>
    </row>
    <row r="232" spans="1:33">
      <c r="A232" s="68" t="s">
        <v>184</v>
      </c>
      <c r="B232">
        <v>2006</v>
      </c>
      <c r="C232" t="s">
        <v>30</v>
      </c>
      <c r="D232" s="48">
        <v>0</v>
      </c>
      <c r="E232" s="8">
        <v>0</v>
      </c>
      <c r="F232" s="8">
        <v>0</v>
      </c>
      <c r="G232" s="8">
        <v>0.49821008734505057</v>
      </c>
      <c r="H232" s="8">
        <v>1.5879566416695221E-2</v>
      </c>
      <c r="I232" s="8">
        <v>2.4540168930149804</v>
      </c>
      <c r="J232" s="8">
        <v>-5.6120375005092278</v>
      </c>
      <c r="K232" s="8">
        <v>0</v>
      </c>
      <c r="L232" s="81">
        <v>7</v>
      </c>
      <c r="M232" s="81" t="s">
        <v>178</v>
      </c>
    </row>
    <row r="233" spans="1:33">
      <c r="A233" s="62" t="s">
        <v>184</v>
      </c>
      <c r="B233">
        <v>2003</v>
      </c>
      <c r="C233" t="s">
        <v>30</v>
      </c>
      <c r="D233" s="8">
        <v>0</v>
      </c>
      <c r="E233" s="8">
        <v>0</v>
      </c>
      <c r="F233" s="8">
        <v>0</v>
      </c>
      <c r="G233" s="8">
        <v>-6.7040816523918956</v>
      </c>
      <c r="H233" s="8">
        <v>-0.2457475509954575</v>
      </c>
      <c r="I233" s="8">
        <v>-7.433413201322022</v>
      </c>
      <c r="J233" s="8">
        <v>-4.0939278603158442</v>
      </c>
      <c r="K233" s="8">
        <v>0</v>
      </c>
      <c r="L233" s="81"/>
    </row>
    <row r="234" spans="1:33">
      <c r="A234" s="68" t="s">
        <v>77</v>
      </c>
      <c r="B234">
        <v>2008</v>
      </c>
      <c r="C234" t="s">
        <v>30</v>
      </c>
      <c r="D234" s="48">
        <v>0</v>
      </c>
      <c r="E234" s="8">
        <v>0</v>
      </c>
      <c r="F234" s="8">
        <v>0</v>
      </c>
      <c r="G234" s="8">
        <v>-4.782283763189799</v>
      </c>
      <c r="H234" s="8">
        <v>-0.2064219366968591</v>
      </c>
      <c r="I234" s="8">
        <v>-5.1891287804474864</v>
      </c>
      <c r="J234" s="8">
        <v>-3.9555166763427927</v>
      </c>
      <c r="K234" s="8">
        <v>0</v>
      </c>
    </row>
    <row r="235" spans="1:33">
      <c r="A235" s="62" t="s">
        <v>175</v>
      </c>
      <c r="B235">
        <v>2005</v>
      </c>
      <c r="C235" t="s">
        <v>30</v>
      </c>
      <c r="D235" s="8">
        <v>0</v>
      </c>
      <c r="E235" s="8">
        <v>0</v>
      </c>
      <c r="F235" s="8">
        <v>0</v>
      </c>
      <c r="G235" s="8">
        <v>-1.9835695025140598</v>
      </c>
      <c r="H235" s="8">
        <v>-0.20399654974123069</v>
      </c>
      <c r="I235" s="8">
        <v>-0.65140478377135302</v>
      </c>
      <c r="J235" s="8">
        <v>-3.1340118566853565</v>
      </c>
      <c r="K235" s="8">
        <v>0</v>
      </c>
    </row>
    <row r="236" spans="1:33">
      <c r="A236" s="62" t="s">
        <v>82</v>
      </c>
      <c r="B236">
        <v>2003</v>
      </c>
      <c r="C236" t="s">
        <v>30</v>
      </c>
      <c r="D236" s="8">
        <v>0</v>
      </c>
      <c r="E236" s="8">
        <v>0</v>
      </c>
      <c r="F236" s="8">
        <v>0</v>
      </c>
      <c r="G236" s="8">
        <v>9.7624243145830292E-2</v>
      </c>
      <c r="H236" s="8">
        <v>1.8362727974507306E-3</v>
      </c>
      <c r="I236" s="8">
        <v>-2.0689880838889323</v>
      </c>
      <c r="J236" s="8">
        <v>-3.0289411110271445</v>
      </c>
      <c r="K236" s="8">
        <v>0</v>
      </c>
    </row>
    <row r="237" spans="1:33">
      <c r="A237" s="62" t="s">
        <v>175</v>
      </c>
      <c r="B237">
        <v>2004</v>
      </c>
      <c r="C237" t="s">
        <v>30</v>
      </c>
      <c r="D237" s="8">
        <v>0</v>
      </c>
      <c r="E237" s="8">
        <v>0</v>
      </c>
      <c r="F237" s="8">
        <v>0</v>
      </c>
      <c r="G237" s="8">
        <v>-1.3517348195427008</v>
      </c>
      <c r="H237" s="8">
        <v>-0.14980635166537545</v>
      </c>
      <c r="I237" s="8">
        <v>-0.70033003577134778</v>
      </c>
      <c r="J237" s="8">
        <v>-2.6838995382854076</v>
      </c>
      <c r="K237" s="8">
        <v>0</v>
      </c>
    </row>
    <row r="238" spans="1:33">
      <c r="A238" s="83" t="s">
        <v>175</v>
      </c>
      <c r="B238">
        <v>2006</v>
      </c>
      <c r="C238" t="s">
        <v>30</v>
      </c>
      <c r="D238" s="48">
        <v>0</v>
      </c>
      <c r="E238" s="8">
        <v>0</v>
      </c>
      <c r="F238" s="8">
        <v>0</v>
      </c>
      <c r="G238" s="8">
        <v>-2.4826070729140035</v>
      </c>
      <c r="H238" s="8">
        <v>-0.23928860145513356</v>
      </c>
      <c r="I238" s="8">
        <v>-1.3321647187427068</v>
      </c>
      <c r="J238" s="8">
        <v>-2.6112105924568461</v>
      </c>
      <c r="K238" s="8">
        <v>0</v>
      </c>
    </row>
    <row r="239" spans="1:33">
      <c r="A239" s="3" t="s">
        <v>188</v>
      </c>
      <c r="B239">
        <v>2007</v>
      </c>
      <c r="C239" t="s">
        <v>30</v>
      </c>
      <c r="D239" s="48">
        <v>0</v>
      </c>
      <c r="E239" s="8">
        <v>0</v>
      </c>
      <c r="F239" s="8">
        <v>0</v>
      </c>
      <c r="G239" s="8">
        <v>-0.61046047503216982</v>
      </c>
      <c r="H239" s="8">
        <v>-1.6536635006784348E-2</v>
      </c>
      <c r="I239" s="8">
        <v>-0.91725599581756256</v>
      </c>
      <c r="J239" s="8">
        <v>-2.3291415047381108</v>
      </c>
      <c r="K239" s="8">
        <v>0</v>
      </c>
    </row>
    <row r="240" spans="1:33">
      <c r="A240" s="83" t="s">
        <v>188</v>
      </c>
      <c r="B240">
        <v>2006</v>
      </c>
      <c r="C240" t="s">
        <v>30</v>
      </c>
      <c r="D240" s="48">
        <v>0</v>
      </c>
      <c r="E240" s="8">
        <v>0</v>
      </c>
      <c r="F240" s="8">
        <v>0</v>
      </c>
      <c r="G240" s="8">
        <v>-1.8439036912510076</v>
      </c>
      <c r="H240" s="8">
        <v>-5.1235212247738401E-2</v>
      </c>
      <c r="I240" s="8">
        <v>-0.92664769543344505</v>
      </c>
      <c r="J240" s="8">
        <v>-1.5371081704656149</v>
      </c>
      <c r="K240" s="8">
        <v>0</v>
      </c>
    </row>
    <row r="241" spans="1:11">
      <c r="A241" s="83" t="s">
        <v>175</v>
      </c>
      <c r="B241">
        <v>2007</v>
      </c>
      <c r="C241" t="s">
        <v>30</v>
      </c>
      <c r="D241" s="48">
        <v>0</v>
      </c>
      <c r="E241" s="8">
        <v>0</v>
      </c>
      <c r="F241" s="8">
        <v>0</v>
      </c>
      <c r="G241" s="8">
        <v>-1.2790458737141392</v>
      </c>
      <c r="H241" s="8">
        <v>-0.10925373134328355</v>
      </c>
      <c r="I241" s="8">
        <v>-1.1504423541712967</v>
      </c>
      <c r="J241" s="8">
        <v>-0.71011508617134744</v>
      </c>
      <c r="K241" s="8">
        <v>0</v>
      </c>
    </row>
    <row r="242" spans="1:11">
      <c r="A242" s="67" t="s">
        <v>82</v>
      </c>
      <c r="B242">
        <v>2005</v>
      </c>
      <c r="C242" t="s">
        <v>30</v>
      </c>
      <c r="D242" s="8">
        <v>0</v>
      </c>
      <c r="E242" s="8">
        <v>0</v>
      </c>
      <c r="F242" s="8">
        <v>0</v>
      </c>
      <c r="G242" s="8">
        <v>2.900711289924466</v>
      </c>
      <c r="H242" s="8">
        <v>5.4661587720567943E-2</v>
      </c>
      <c r="I242" s="8">
        <v>-3.1265653541729748</v>
      </c>
      <c r="J242" s="8">
        <v>1.2610741172966229</v>
      </c>
      <c r="K242" s="8">
        <v>0</v>
      </c>
    </row>
    <row r="243" spans="1:11">
      <c r="A243" s="83" t="s">
        <v>188</v>
      </c>
      <c r="B243">
        <v>2008</v>
      </c>
      <c r="C243" t="s">
        <v>30</v>
      </c>
      <c r="D243" s="48">
        <v>0</v>
      </c>
      <c r="E243" s="8">
        <v>0</v>
      </c>
      <c r="F243" s="8">
        <v>0</v>
      </c>
      <c r="G243" s="8">
        <v>-1.4118855089205482</v>
      </c>
      <c r="H243" s="8">
        <v>-3.7318990484071134E-2</v>
      </c>
      <c r="I243" s="8">
        <v>0.30679552078539274</v>
      </c>
      <c r="J243" s="8">
        <v>1.2678794481437308</v>
      </c>
      <c r="K243" s="8">
        <v>0</v>
      </c>
    </row>
    <row r="244" spans="1:11">
      <c r="A244" s="67" t="s">
        <v>77</v>
      </c>
      <c r="B244">
        <v>2003</v>
      </c>
      <c r="C244" t="s">
        <v>30</v>
      </c>
      <c r="D244" s="8">
        <v>0</v>
      </c>
      <c r="E244" s="8">
        <v>0</v>
      </c>
      <c r="F244" s="8">
        <v>0</v>
      </c>
      <c r="G244" s="8">
        <v>-0.45754935335592251</v>
      </c>
      <c r="H244" s="8">
        <v>-1.4136487747359984E-2</v>
      </c>
      <c r="I244" s="8">
        <v>-0.10848770987022505</v>
      </c>
      <c r="J244" s="8">
        <v>1.7351880946687501</v>
      </c>
      <c r="K244" s="8">
        <v>0</v>
      </c>
    </row>
    <row r="245" spans="1:11">
      <c r="A245" s="83" t="s">
        <v>77</v>
      </c>
      <c r="B245">
        <v>2007</v>
      </c>
      <c r="C245" t="s">
        <v>30</v>
      </c>
      <c r="D245" s="48">
        <v>0</v>
      </c>
      <c r="E245" s="8">
        <v>0</v>
      </c>
      <c r="F245" s="8">
        <v>0</v>
      </c>
      <c r="G245" s="8">
        <v>1.7583317857045664</v>
      </c>
      <c r="H245" s="8">
        <v>5.8387284924077222E-2</v>
      </c>
      <c r="I245" s="8">
        <v>6.9474605661520528</v>
      </c>
      <c r="J245" s="8">
        <v>2.1651768029622538</v>
      </c>
      <c r="K245" s="8">
        <v>0</v>
      </c>
    </row>
    <row r="246" spans="1:11">
      <c r="A246" s="83" t="s">
        <v>77</v>
      </c>
      <c r="B246">
        <v>2006</v>
      </c>
      <c r="C246" t="s">
        <v>30</v>
      </c>
      <c r="D246" s="48">
        <v>0</v>
      </c>
      <c r="E246" s="8">
        <v>0</v>
      </c>
      <c r="F246" s="8">
        <v>0</v>
      </c>
      <c r="G246" s="8">
        <v>7.4638458545852941</v>
      </c>
      <c r="H246" s="8">
        <v>0.24366678844828671</v>
      </c>
      <c r="I246" s="8">
        <v>0.51638528843324139</v>
      </c>
      <c r="J246" s="8">
        <v>2.2747170741378078</v>
      </c>
      <c r="K246" s="8">
        <v>0</v>
      </c>
    </row>
    <row r="247" spans="1:11">
      <c r="A247" s="62" t="s">
        <v>77</v>
      </c>
      <c r="B247">
        <v>2004</v>
      </c>
      <c r="C247" t="s">
        <v>30</v>
      </c>
      <c r="D247" s="8">
        <v>0</v>
      </c>
      <c r="E247" s="8">
        <v>0</v>
      </c>
      <c r="F247" s="8">
        <v>0</v>
      </c>
      <c r="G247" s="8">
        <v>1.8436758045389752</v>
      </c>
      <c r="H247" s="8">
        <v>5.6772089299176834E-2</v>
      </c>
      <c r="I247" s="8">
        <v>-0.34906164348569746</v>
      </c>
      <c r="J247" s="8">
        <v>2.3600610929722166</v>
      </c>
      <c r="K247" s="8">
        <v>0</v>
      </c>
    </row>
    <row r="248" spans="1:11">
      <c r="A248" s="62" t="s">
        <v>184</v>
      </c>
      <c r="B248">
        <v>2005</v>
      </c>
      <c r="C248" t="s">
        <v>30</v>
      </c>
      <c r="D248" s="8">
        <v>0</v>
      </c>
      <c r="E248" s="8">
        <v>0</v>
      </c>
      <c r="F248" s="8">
        <v>0</v>
      </c>
      <c r="G248" s="8">
        <v>5.0641706850910317</v>
      </c>
      <c r="H248" s="8">
        <v>0.14901438551409471</v>
      </c>
      <c r="I248" s="8">
        <v>2.6101537920760514</v>
      </c>
      <c r="J248" s="8">
        <v>3.1083638794211019</v>
      </c>
      <c r="K248" s="8">
        <v>0</v>
      </c>
    </row>
    <row r="249" spans="1:11">
      <c r="A249" s="62" t="s">
        <v>184</v>
      </c>
      <c r="B249">
        <v>2009</v>
      </c>
      <c r="C249" t="s">
        <v>30</v>
      </c>
      <c r="D249" s="8">
        <v>0</v>
      </c>
      <c r="E249" s="8">
        <v>0</v>
      </c>
      <c r="F249" s="8">
        <v>0</v>
      </c>
      <c r="G249" s="8">
        <v>-0.59089609351834582</v>
      </c>
      <c r="H249" s="8">
        <v>-1.5976069216561101E-2</v>
      </c>
      <c r="I249" s="8">
        <v>-2.5781555042841902</v>
      </c>
      <c r="J249" s="8">
        <v>3.2760301958224289</v>
      </c>
      <c r="K249" s="8">
        <v>0</v>
      </c>
    </row>
    <row r="250" spans="1:11">
      <c r="A250" s="62" t="s">
        <v>82</v>
      </c>
      <c r="B250">
        <v>2004</v>
      </c>
      <c r="C250" t="s">
        <v>30</v>
      </c>
      <c r="D250" s="8">
        <v>0</v>
      </c>
      <c r="E250" s="8">
        <v>0</v>
      </c>
      <c r="F250" s="8">
        <v>0</v>
      </c>
      <c r="G250" s="8">
        <v>-0.95995302713821218</v>
      </c>
      <c r="H250" s="8">
        <v>-1.7379957874465148E-2</v>
      </c>
      <c r="I250" s="8">
        <v>2.1666123270347626</v>
      </c>
      <c r="J250" s="8">
        <v>5.0673236169592286</v>
      </c>
      <c r="K250" s="8">
        <v>0</v>
      </c>
    </row>
    <row r="251" spans="1:11">
      <c r="A251" s="62" t="s">
        <v>184</v>
      </c>
      <c r="B251">
        <v>2004</v>
      </c>
      <c r="C251" t="s">
        <v>30</v>
      </c>
      <c r="D251" s="8">
        <v>0</v>
      </c>
      <c r="E251" s="8">
        <v>0</v>
      </c>
      <c r="F251" s="8">
        <v>0</v>
      </c>
      <c r="G251" s="8">
        <v>3.3394853410061778</v>
      </c>
      <c r="H251" s="8">
        <v>9.6200586571923194E-2</v>
      </c>
      <c r="I251" s="8">
        <v>0.72933154893012642</v>
      </c>
      <c r="J251" s="8">
        <v>5.7935022340211582</v>
      </c>
      <c r="K251" s="8">
        <v>0</v>
      </c>
    </row>
    <row r="252" spans="1:11">
      <c r="A252" s="62" t="s">
        <v>77</v>
      </c>
      <c r="B252">
        <v>2005</v>
      </c>
      <c r="C252" t="s">
        <v>30</v>
      </c>
      <c r="D252" s="8">
        <v>0</v>
      </c>
      <c r="E252" s="8">
        <v>0</v>
      </c>
      <c r="F252" s="8">
        <v>0</v>
      </c>
      <c r="G252" s="8">
        <v>2.709122736457914</v>
      </c>
      <c r="H252" s="8">
        <v>8.2534561412226856E-2</v>
      </c>
      <c r="I252" s="8">
        <v>2.1927374480246726</v>
      </c>
      <c r="J252" s="8">
        <v>9.6565833026099668</v>
      </c>
      <c r="K252" s="8">
        <v>0</v>
      </c>
    </row>
    <row r="253" spans="1:11">
      <c r="A253" s="62" t="s">
        <v>57</v>
      </c>
      <c r="B253">
        <v>2010</v>
      </c>
      <c r="C253" t="s">
        <v>50</v>
      </c>
      <c r="D253" s="8">
        <v>0</v>
      </c>
      <c r="E253" s="8">
        <v>0</v>
      </c>
      <c r="F253" s="8">
        <v>0</v>
      </c>
      <c r="G253" s="8">
        <v>5.6249711509124118</v>
      </c>
      <c r="H253" s="8">
        <v>0.26638905815004577</v>
      </c>
      <c r="I253" s="8">
        <v>1.6076856986773187</v>
      </c>
      <c r="J253" s="8"/>
      <c r="K253" s="8">
        <v>0</v>
      </c>
    </row>
    <row r="254" spans="1:11">
      <c r="A254" s="62" t="s">
        <v>184</v>
      </c>
      <c r="B254">
        <v>2010</v>
      </c>
      <c r="C254" t="s">
        <v>50</v>
      </c>
      <c r="D254" s="8">
        <v>0</v>
      </c>
      <c r="E254" s="8">
        <v>0</v>
      </c>
      <c r="F254" s="8">
        <v>0</v>
      </c>
      <c r="G254" s="8">
        <v>5.3639320847500223</v>
      </c>
      <c r="H254" s="8">
        <v>0.30751569911773485</v>
      </c>
      <c r="I254" s="8">
        <v>3.1341245062613883</v>
      </c>
      <c r="J254" s="8"/>
      <c r="K254" s="8">
        <v>0</v>
      </c>
    </row>
    <row r="255" spans="1:11">
      <c r="A255" s="62" t="s">
        <v>188</v>
      </c>
      <c r="B255">
        <v>2009</v>
      </c>
      <c r="C255" t="s">
        <v>50</v>
      </c>
      <c r="D255" s="8">
        <v>0</v>
      </c>
      <c r="E255" s="8">
        <v>0</v>
      </c>
      <c r="F255" s="8">
        <v>0</v>
      </c>
      <c r="G255" s="8">
        <v>2.0974795808797531</v>
      </c>
      <c r="H255" s="8">
        <v>0.12791141657121047</v>
      </c>
      <c r="I255" s="8">
        <v>0.33497061963303665</v>
      </c>
      <c r="J255" s="8"/>
      <c r="K255" s="8">
        <v>0</v>
      </c>
    </row>
    <row r="256" spans="1:11">
      <c r="A256" s="67" t="s">
        <v>57</v>
      </c>
      <c r="B256">
        <v>2010</v>
      </c>
      <c r="C256" t="s">
        <v>51</v>
      </c>
      <c r="D256" s="8">
        <v>0</v>
      </c>
      <c r="E256" s="8">
        <v>0</v>
      </c>
      <c r="F256" s="8">
        <v>0</v>
      </c>
      <c r="G256" s="8">
        <v>-0.31767622958040498</v>
      </c>
      <c r="H256" s="8">
        <v>-2.2233875788436854E-2</v>
      </c>
      <c r="I256" s="8">
        <v>-1.482070966812854</v>
      </c>
      <c r="J256" s="8"/>
      <c r="K256" s="8">
        <v>0</v>
      </c>
    </row>
    <row r="257" spans="1:11">
      <c r="A257" s="67" t="s">
        <v>86</v>
      </c>
      <c r="B257">
        <v>2011</v>
      </c>
      <c r="C257" t="s">
        <v>51</v>
      </c>
      <c r="D257" s="8">
        <v>0</v>
      </c>
      <c r="E257" s="8">
        <v>0</v>
      </c>
      <c r="F257" s="8">
        <v>0</v>
      </c>
      <c r="G257" s="8">
        <v>4.8617369444576202</v>
      </c>
      <c r="H257" s="8">
        <v>1</v>
      </c>
      <c r="I257" s="8">
        <v>-7.1147369918891812E-2</v>
      </c>
      <c r="J257" s="8"/>
      <c r="K257" s="8">
        <v>0</v>
      </c>
    </row>
    <row r="258" spans="1:11">
      <c r="A258" s="67" t="s">
        <v>184</v>
      </c>
      <c r="B258">
        <v>2010</v>
      </c>
      <c r="C258" t="s">
        <v>51</v>
      </c>
      <c r="D258" s="8">
        <v>0</v>
      </c>
      <c r="E258" s="8">
        <v>0</v>
      </c>
      <c r="F258" s="8">
        <v>0</v>
      </c>
      <c r="G258" s="8">
        <v>0.49025361535660039</v>
      </c>
      <c r="H258" s="8">
        <v>2.2161671201295623E-2</v>
      </c>
      <c r="I258" s="8">
        <v>-1.1468650954955422</v>
      </c>
      <c r="J258" s="8"/>
      <c r="K258" s="8">
        <v>0</v>
      </c>
    </row>
    <row r="259" spans="1:11">
      <c r="A259" s="67" t="s">
        <v>188</v>
      </c>
      <c r="B259">
        <v>2009</v>
      </c>
      <c r="C259" t="s">
        <v>51</v>
      </c>
      <c r="D259" s="8">
        <v>0</v>
      </c>
      <c r="E259" s="8">
        <v>0</v>
      </c>
      <c r="F259" s="8">
        <v>0</v>
      </c>
      <c r="G259" s="8">
        <v>-1.1363956535214186</v>
      </c>
      <c r="H259" s="8">
        <v>-5.378574603644988E-2</v>
      </c>
      <c r="I259" s="8">
        <v>-2.0536516493389811</v>
      </c>
      <c r="J259" s="8"/>
      <c r="K259" s="8">
        <v>0</v>
      </c>
    </row>
    <row r="260" spans="1:11">
      <c r="A260" s="67" t="s">
        <v>57</v>
      </c>
      <c r="B260">
        <v>2010</v>
      </c>
      <c r="C260" t="s">
        <v>30</v>
      </c>
      <c r="D260" s="8">
        <v>0</v>
      </c>
      <c r="E260" s="8">
        <v>0</v>
      </c>
      <c r="F260" s="8">
        <v>0</v>
      </c>
      <c r="G260" s="8">
        <v>5.3072949213320015</v>
      </c>
      <c r="H260" s="8">
        <v>0.14990850369897904</v>
      </c>
      <c r="I260" s="8">
        <v>0.12561473186445937</v>
      </c>
      <c r="J260" s="8"/>
      <c r="K260" s="8">
        <v>0</v>
      </c>
    </row>
    <row r="261" spans="1:11">
      <c r="A261" s="67" t="s">
        <v>184</v>
      </c>
      <c r="B261">
        <v>2010</v>
      </c>
      <c r="C261" t="s">
        <v>30</v>
      </c>
      <c r="D261" s="8">
        <v>0</v>
      </c>
      <c r="E261" s="8">
        <v>0</v>
      </c>
      <c r="F261" s="8">
        <v>0</v>
      </c>
      <c r="G261" s="8">
        <v>5.8541857001066191</v>
      </c>
      <c r="H261" s="8">
        <v>0.1479656898522676</v>
      </c>
      <c r="I261" s="8">
        <v>1.9872594107658443</v>
      </c>
      <c r="J261" s="8"/>
      <c r="K261" s="8">
        <v>0</v>
      </c>
    </row>
    <row r="262" spans="1:11">
      <c r="A262" s="67" t="s">
        <v>188</v>
      </c>
      <c r="B262">
        <v>2009</v>
      </c>
      <c r="C262" t="s">
        <v>30</v>
      </c>
      <c r="D262" s="8">
        <v>0</v>
      </c>
      <c r="E262" s="8">
        <v>0</v>
      </c>
      <c r="F262" s="8">
        <v>0</v>
      </c>
      <c r="G262" s="8">
        <v>0.96108392735833803</v>
      </c>
      <c r="H262" s="8">
        <v>2.5611078668557708E-2</v>
      </c>
      <c r="I262" s="8">
        <v>-1.7186810297059409</v>
      </c>
      <c r="J262" s="8"/>
      <c r="K262" s="8">
        <v>0</v>
      </c>
    </row>
    <row r="263" spans="1:11">
      <c r="A263" s="67" t="s">
        <v>79</v>
      </c>
      <c r="B263">
        <v>2010</v>
      </c>
      <c r="C263" t="s">
        <v>50</v>
      </c>
      <c r="D263" s="8">
        <v>2.3003085699638852</v>
      </c>
      <c r="E263" s="8">
        <v>0.13175230566534915</v>
      </c>
      <c r="F263" s="8">
        <v>0.28747433264887062</v>
      </c>
      <c r="G263" s="8">
        <v>4.104407719835562</v>
      </c>
      <c r="H263" s="8">
        <v>0.23508375682288732</v>
      </c>
      <c r="I263" s="8">
        <v>2.9509672797536695</v>
      </c>
      <c r="J263" s="8"/>
      <c r="K263" s="8">
        <v>2.3003085699638852</v>
      </c>
    </row>
    <row r="264" spans="1:11">
      <c r="A264" s="67" t="s">
        <v>79</v>
      </c>
      <c r="B264">
        <v>2010</v>
      </c>
      <c r="C264" t="s">
        <v>51</v>
      </c>
      <c r="D264" s="8">
        <v>2.3003085699638852</v>
      </c>
      <c r="E264" s="8">
        <v>0.13175230566534915</v>
      </c>
      <c r="F264" s="8">
        <v>0.21021021021021022</v>
      </c>
      <c r="G264" s="8">
        <v>3.9499584301379898</v>
      </c>
      <c r="H264" s="8">
        <v>0.14972595914299966</v>
      </c>
      <c r="I264" s="8">
        <v>4.032112307636698</v>
      </c>
      <c r="J264" s="8"/>
      <c r="K264" s="8">
        <v>2.3003085699638852</v>
      </c>
    </row>
    <row r="265" spans="1:11" ht="16.8" customHeight="1">
      <c r="A265" s="67" t="s">
        <v>86</v>
      </c>
      <c r="B265">
        <v>2011</v>
      </c>
      <c r="C265" t="s">
        <v>50</v>
      </c>
      <c r="D265" s="8">
        <v>2.6453885724388022</v>
      </c>
      <c r="E265" s="8">
        <v>0.32011479259066006</v>
      </c>
      <c r="F265" s="8">
        <v>1.610236220472441</v>
      </c>
      <c r="G265" s="8">
        <v>8.2638748151246375</v>
      </c>
      <c r="H265" s="8">
        <v>1</v>
      </c>
      <c r="I265" s="8">
        <v>1.7247847253065274E-2</v>
      </c>
      <c r="J265" s="8"/>
      <c r="K265" s="8">
        <v>2.6453885724388022</v>
      </c>
    </row>
    <row r="266" spans="1:11">
      <c r="A266" s="67" t="s">
        <v>86</v>
      </c>
      <c r="B266">
        <v>2011</v>
      </c>
      <c r="C266" t="s">
        <v>30</v>
      </c>
      <c r="D266" s="8">
        <v>2.6453885724388022</v>
      </c>
      <c r="E266" s="8">
        <v>0.20071977752331097</v>
      </c>
      <c r="F266" s="8">
        <v>1.0398305084745763</v>
      </c>
      <c r="G266" s="8">
        <v>13.125611759582258</v>
      </c>
      <c r="H266" s="8">
        <v>1</v>
      </c>
      <c r="I266" s="8">
        <v>-5.3899522665826538E-2</v>
      </c>
      <c r="J266" s="8"/>
      <c r="K266" s="8">
        <v>2.6453885724388022</v>
      </c>
    </row>
    <row r="267" spans="1:11">
      <c r="A267" s="67" t="s">
        <v>73</v>
      </c>
      <c r="B267">
        <v>2010</v>
      </c>
      <c r="C267" t="s">
        <v>51</v>
      </c>
      <c r="D267" s="8">
        <v>1.5254075698350653</v>
      </c>
      <c r="E267" s="8">
        <v>6.6528066528066532E-2</v>
      </c>
      <c r="F267" s="8">
        <v>32</v>
      </c>
      <c r="G267" s="8">
        <v>1.6254858250482549</v>
      </c>
      <c r="H267" s="8">
        <v>6.4692615746100385E-2</v>
      </c>
      <c r="I267" s="8">
        <v>10.444248338157228</v>
      </c>
      <c r="J267" s="8"/>
      <c r="K267" s="8">
        <v>2.7648012203260559</v>
      </c>
    </row>
    <row r="268" spans="1:11">
      <c r="A268" s="67" t="s">
        <v>79</v>
      </c>
      <c r="B268">
        <v>2010</v>
      </c>
      <c r="C268" t="s">
        <v>30</v>
      </c>
      <c r="D268" s="8">
        <v>4.6006171399277704</v>
      </c>
      <c r="E268" s="8">
        <v>0.12482168330955777</v>
      </c>
      <c r="F268" s="8">
        <v>0.24284475281873374</v>
      </c>
      <c r="G268" s="8">
        <v>8.0543661499735464</v>
      </c>
      <c r="H268" s="8">
        <v>0.18371936136721384</v>
      </c>
      <c r="I268" s="8">
        <v>6.9830795873903639</v>
      </c>
      <c r="J268" s="8"/>
      <c r="K268" s="8">
        <v>4.6006171399277704</v>
      </c>
    </row>
    <row r="269" spans="1:11">
      <c r="A269" s="67" t="s">
        <v>77</v>
      </c>
      <c r="B269">
        <v>2010</v>
      </c>
      <c r="C269" t="s">
        <v>51</v>
      </c>
      <c r="D269" s="8">
        <v>3.5471338851097158</v>
      </c>
      <c r="E269" s="8">
        <v>0.20245398773006135</v>
      </c>
      <c r="F269" s="8">
        <v>1.5912743972445464</v>
      </c>
      <c r="G269" s="8">
        <v>2.3283496095075069</v>
      </c>
      <c r="H269" s="8">
        <v>0.21828787346147976</v>
      </c>
      <c r="I269" s="8">
        <v>1.2406642551268234</v>
      </c>
      <c r="J269" s="8"/>
      <c r="K269" s="8">
        <v>7.2810937252071719</v>
      </c>
    </row>
    <row r="270" spans="1:11">
      <c r="A270" s="67" t="s">
        <v>94</v>
      </c>
      <c r="B270">
        <v>2010</v>
      </c>
      <c r="C270" t="s">
        <v>50</v>
      </c>
      <c r="D270" s="8">
        <v>8.041901692183723</v>
      </c>
      <c r="E270" s="8">
        <v>0.29295499021526417</v>
      </c>
      <c r="F270" s="8">
        <v>0.38562596599690879</v>
      </c>
      <c r="G270" s="8">
        <v>7.9290894439967765</v>
      </c>
      <c r="H270" s="8">
        <v>0.28884540117416829</v>
      </c>
      <c r="I270" s="8">
        <v>-8.5952189094818721E-2</v>
      </c>
      <c r="J270" s="8"/>
      <c r="K270" s="8">
        <v>8.041901692183723</v>
      </c>
    </row>
    <row r="271" spans="1:11">
      <c r="A271" s="67" t="s">
        <v>91</v>
      </c>
      <c r="B271">
        <v>2009</v>
      </c>
      <c r="C271" t="s">
        <v>50</v>
      </c>
      <c r="D271" s="8">
        <v>4.5715820574805264</v>
      </c>
      <c r="E271" s="8">
        <v>0.22608926673751328</v>
      </c>
      <c r="F271" s="8">
        <v>0.32064807837226827</v>
      </c>
      <c r="G271" s="8">
        <v>7.1770077894171376</v>
      </c>
      <c r="H271" s="8">
        <v>0.35494155154091395</v>
      </c>
      <c r="I271" s="8">
        <v>-4.297609454740936E-2</v>
      </c>
      <c r="J271" s="8"/>
      <c r="K271" s="8">
        <v>9.1216760676873498</v>
      </c>
    </row>
    <row r="272" spans="1:11">
      <c r="A272" s="67" t="s">
        <v>91</v>
      </c>
      <c r="B272">
        <v>2009</v>
      </c>
      <c r="C272" t="s">
        <v>51</v>
      </c>
      <c r="D272" s="8">
        <v>4.5715820574805264</v>
      </c>
      <c r="E272" s="8">
        <v>0.22608926673751328</v>
      </c>
      <c r="F272" s="8">
        <v>0.31588715664439493</v>
      </c>
      <c r="G272" s="8">
        <v>10.421702927746439</v>
      </c>
      <c r="H272" s="8">
        <v>0.40585774058577401</v>
      </c>
      <c r="I272" s="8">
        <v>1.8909481600859479</v>
      </c>
      <c r="J272" s="8"/>
      <c r="K272" s="8">
        <v>9.1216760676873498</v>
      </c>
    </row>
    <row r="273" spans="1:11">
      <c r="A273" s="67" t="s">
        <v>75</v>
      </c>
      <c r="B273">
        <v>2010</v>
      </c>
      <c r="C273" t="s">
        <v>51</v>
      </c>
      <c r="D273" s="8">
        <v>5.6868252046179304</v>
      </c>
      <c r="E273" s="8">
        <v>0.27422806481198408</v>
      </c>
      <c r="F273" s="8">
        <v>3.21505376344086</v>
      </c>
      <c r="G273" s="8">
        <v>-0.34970311691697376</v>
      </c>
      <c r="H273" s="8">
        <v>-1.7742861261289822E-2</v>
      </c>
      <c r="I273" s="8">
        <v>0.74708702845526886</v>
      </c>
      <c r="J273" s="8"/>
      <c r="K273" s="8">
        <v>12.483120209467899</v>
      </c>
    </row>
    <row r="274" spans="1:11">
      <c r="A274" s="62" t="s">
        <v>175</v>
      </c>
      <c r="B274">
        <v>2011</v>
      </c>
      <c r="C274" t="s">
        <v>30</v>
      </c>
      <c r="D274" s="8">
        <v>7.0871722182849037</v>
      </c>
      <c r="E274" s="8">
        <v>0.78276980083371928</v>
      </c>
      <c r="F274" s="8">
        <v>1.207717960933778</v>
      </c>
      <c r="G274" s="8">
        <v>5.8724281043421858</v>
      </c>
      <c r="H274" s="8">
        <v>0.46154691276642495</v>
      </c>
      <c r="I274" s="8">
        <v>3.6693938999995801</v>
      </c>
      <c r="J274" s="8"/>
      <c r="K274" s="8">
        <v>15.608553252341075</v>
      </c>
    </row>
    <row r="275" spans="1:11">
      <c r="A275" s="62" t="s">
        <v>91</v>
      </c>
      <c r="B275">
        <v>2009</v>
      </c>
      <c r="C275" t="s">
        <v>30</v>
      </c>
      <c r="D275" s="8">
        <v>9.1431641149610527</v>
      </c>
      <c r="E275" s="8">
        <v>0.20756097560975609</v>
      </c>
      <c r="F275" s="8">
        <v>0.3182498130142109</v>
      </c>
      <c r="G275" s="8">
        <v>17.598710717163577</v>
      </c>
      <c r="H275" s="8">
        <v>0.38342696629213485</v>
      </c>
      <c r="I275" s="8">
        <v>1.8479720655385421</v>
      </c>
      <c r="J275" s="8"/>
      <c r="K275" s="8">
        <v>18.2433521353747</v>
      </c>
    </row>
    <row r="276" spans="1:11">
      <c r="A276" s="62" t="s">
        <v>77</v>
      </c>
      <c r="B276">
        <v>2010</v>
      </c>
      <c r="C276" t="s">
        <v>50</v>
      </c>
      <c r="D276" s="8">
        <v>9.267079219323433</v>
      </c>
      <c r="E276" s="8">
        <v>0.52892199824715158</v>
      </c>
      <c r="F276" s="8">
        <v>0.78512575888985259</v>
      </c>
      <c r="G276" s="8">
        <v>4.1594998394337885</v>
      </c>
      <c r="H276" s="8">
        <v>0.24066467497797867</v>
      </c>
      <c r="I276" s="8">
        <v>-0.4138971682798207</v>
      </c>
      <c r="J276" s="8"/>
      <c r="K276" s="8">
        <v>18.303825069483899</v>
      </c>
    </row>
    <row r="277" spans="1:11">
      <c r="A277" s="62" t="s">
        <v>94</v>
      </c>
      <c r="B277">
        <v>2010</v>
      </c>
      <c r="C277" t="s">
        <v>51</v>
      </c>
      <c r="D277" s="8">
        <v>13.36556540424389</v>
      </c>
      <c r="E277" s="8">
        <v>0.48688845401174169</v>
      </c>
      <c r="F277" s="8">
        <v>0.3445983379501385</v>
      </c>
      <c r="G277" s="8">
        <v>-2.1488047273706457E-2</v>
      </c>
      <c r="H277" s="8">
        <v>-9.9552015928333929E-4</v>
      </c>
      <c r="I277" s="8">
        <v>-1.0744023636853228E-2</v>
      </c>
      <c r="J277" s="8"/>
      <c r="K277" s="8">
        <v>25.119527262959981</v>
      </c>
    </row>
    <row r="278" spans="1:11">
      <c r="A278" s="62" t="s">
        <v>77</v>
      </c>
      <c r="B278">
        <v>2010</v>
      </c>
      <c r="C278" t="s">
        <v>30</v>
      </c>
      <c r="D278" s="8">
        <v>12.814213104433149</v>
      </c>
      <c r="E278" s="8">
        <v>0.4724476316286092</v>
      </c>
      <c r="F278" s="8">
        <v>0.91318621192777671</v>
      </c>
      <c r="G278" s="8">
        <v>6.4878494489413008</v>
      </c>
      <c r="H278" s="8">
        <v>0.2321250682209372</v>
      </c>
      <c r="I278" s="8">
        <v>0.82676708684700628</v>
      </c>
      <c r="J278" s="8"/>
      <c r="K278" s="8">
        <v>25.58491879469107</v>
      </c>
    </row>
    <row r="279" spans="1:11">
      <c r="A279" s="62" t="s">
        <v>75</v>
      </c>
      <c r="B279">
        <v>2010</v>
      </c>
      <c r="C279" t="s">
        <v>50</v>
      </c>
      <c r="D279" s="8">
        <v>13.491152770821579</v>
      </c>
      <c r="E279" s="8">
        <v>0.65056557627636813</v>
      </c>
      <c r="F279" s="8">
        <v>5.387341772151899</v>
      </c>
      <c r="G279" s="8">
        <v>-1.2773225355565963</v>
      </c>
      <c r="H279" s="8">
        <v>-6.1944480737635983E-2</v>
      </c>
      <c r="I279" s="8">
        <v>0.2822750121981521</v>
      </c>
      <c r="J279" s="8"/>
      <c r="K279" s="8">
        <v>25.974272980289477</v>
      </c>
    </row>
    <row r="280" spans="1:11">
      <c r="A280" s="62" t="s">
        <v>130</v>
      </c>
      <c r="B280">
        <v>2010</v>
      </c>
      <c r="C280" t="s">
        <v>51</v>
      </c>
      <c r="D280" s="8">
        <v>12.541500101632904</v>
      </c>
      <c r="E280" s="8">
        <v>0.40883489784649368</v>
      </c>
      <c r="F280" s="8">
        <v>1.4778443113772457</v>
      </c>
      <c r="G280" s="8">
        <v>5.2171556338505347</v>
      </c>
      <c r="H280" s="8">
        <v>0.15315763301839888</v>
      </c>
      <c r="I280" s="8">
        <v>3.0659258757368448</v>
      </c>
      <c r="J280" s="8"/>
      <c r="K280" s="8">
        <v>28.179415949590084</v>
      </c>
    </row>
    <row r="281" spans="1:11">
      <c r="A281" s="62" t="s">
        <v>94</v>
      </c>
      <c r="B281">
        <v>2010</v>
      </c>
      <c r="C281" t="s">
        <v>30</v>
      </c>
      <c r="D281" s="8">
        <v>21.407467096427613</v>
      </c>
      <c r="E281" s="8">
        <v>0.43570959982506013</v>
      </c>
      <c r="F281" s="8">
        <v>0.35894433435417045</v>
      </c>
      <c r="G281" s="8">
        <v>7.9076013967230807</v>
      </c>
      <c r="H281" s="8">
        <v>0.16126205083260314</v>
      </c>
      <c r="I281" s="8">
        <v>-9.6696212731664843E-2</v>
      </c>
      <c r="J281" s="8"/>
      <c r="K281" s="8">
        <v>33.161428955143698</v>
      </c>
    </row>
    <row r="282" spans="1:11">
      <c r="A282" s="62" t="s">
        <v>75</v>
      </c>
      <c r="B282">
        <v>2010</v>
      </c>
      <c r="C282" t="s">
        <v>30</v>
      </c>
      <c r="D282" s="8">
        <v>19.177977975439511</v>
      </c>
      <c r="E282" s="8">
        <v>0.48798193256976929</v>
      </c>
      <c r="F282" s="8">
        <v>4.4881305637982196</v>
      </c>
      <c r="G282" s="8">
        <v>-1.62702565247357</v>
      </c>
      <c r="H282" s="8">
        <v>-4.0342860840364196E-2</v>
      </c>
      <c r="I282" s="8">
        <v>1.0293620406534174</v>
      </c>
      <c r="J282" s="8"/>
      <c r="K282" s="8">
        <v>38.457393189757376</v>
      </c>
    </row>
    <row r="283" spans="1:11">
      <c r="A283" s="62" t="s">
        <v>130</v>
      </c>
      <c r="B283">
        <v>2010</v>
      </c>
      <c r="C283" t="s">
        <v>50</v>
      </c>
      <c r="D283" s="8">
        <v>18.812250152449352</v>
      </c>
      <c r="E283" s="8">
        <v>0.61325234676974039</v>
      </c>
      <c r="F283" s="8">
        <v>0.9885180240320427</v>
      </c>
      <c r="G283" s="8">
        <v>3.2014364116810086</v>
      </c>
      <c r="H283" s="8">
        <v>0.10436223081170626</v>
      </c>
      <c r="I283" s="8">
        <v>1.6007182058405043</v>
      </c>
      <c r="J283" s="8"/>
      <c r="K283" s="8">
        <v>42.269123924385113</v>
      </c>
    </row>
    <row r="284" spans="1:11">
      <c r="A284" s="62" t="s">
        <v>73</v>
      </c>
      <c r="B284">
        <v>2010</v>
      </c>
      <c r="C284" t="s">
        <v>30</v>
      </c>
      <c r="D284" s="8">
        <v>18.20955286490609</v>
      </c>
      <c r="E284" s="8">
        <v>0.56425406203840478</v>
      </c>
      <c r="F284" s="8">
        <v>38.200000000000003</v>
      </c>
      <c r="G284" s="8">
        <v>-0.89375441808444833</v>
      </c>
      <c r="H284" s="8">
        <v>-1.924471583825731E-2</v>
      </c>
      <c r="I284" s="8">
        <v>14.169645334036822</v>
      </c>
      <c r="J284" s="8"/>
      <c r="K284" s="8">
        <v>45.666889121937267</v>
      </c>
    </row>
    <row r="285" spans="1:11">
      <c r="A285" s="62" t="s">
        <v>130</v>
      </c>
      <c r="B285">
        <v>2010</v>
      </c>
      <c r="C285" t="s">
        <v>30</v>
      </c>
      <c r="D285" s="8">
        <v>31.353750254082254</v>
      </c>
      <c r="E285" s="8">
        <v>0.52192302269843505</v>
      </c>
      <c r="F285" s="8">
        <v>1.1394275161588181</v>
      </c>
      <c r="G285" s="8">
        <v>8.4185920455315468</v>
      </c>
      <c r="H285" s="8">
        <v>0.13003663003663013</v>
      </c>
      <c r="I285" s="8">
        <v>4.6666440815773456</v>
      </c>
      <c r="J285" s="8"/>
      <c r="K285" s="8">
        <v>70.448539873975207</v>
      </c>
    </row>
    <row r="286" spans="1:11">
      <c r="A286" s="62"/>
      <c r="H286" s="8"/>
      <c r="I286" s="8"/>
      <c r="J286" s="8"/>
      <c r="K286" s="8"/>
    </row>
    <row r="287" spans="1:11">
      <c r="B287" s="81"/>
      <c r="C287" s="81"/>
      <c r="D287" s="81"/>
      <c r="E287" s="81"/>
      <c r="F287" s="81"/>
      <c r="G287" s="81"/>
      <c r="H287" s="81"/>
      <c r="I287" s="81"/>
      <c r="J287" s="81"/>
      <c r="K287" s="81"/>
    </row>
    <row r="288" spans="1:11">
      <c r="A288" s="62"/>
      <c r="H288" s="8"/>
      <c r="I288" s="8"/>
      <c r="J288" s="8"/>
      <c r="K288" s="8"/>
    </row>
  </sheetData>
  <conditionalFormatting sqref="AK12:AN13 AJ13">
    <cfRule type="cellIs" dxfId="590" priority="52" operator="between">
      <formula>0.5</formula>
      <formula>0.99</formula>
    </cfRule>
    <cfRule type="top10" dxfId="589" priority="53" percent="1" bottom="1" rank="10"/>
  </conditionalFormatting>
  <conditionalFormatting sqref="AM29:AN29">
    <cfRule type="cellIs" dxfId="588" priority="54" operator="between">
      <formula>0.5</formula>
      <formula>0.99</formula>
    </cfRule>
    <cfRule type="top10" dxfId="587" priority="55" percent="1" bottom="1" rank="10"/>
  </conditionalFormatting>
  <conditionalFormatting sqref="AL36:AN36 AM35:AN35">
    <cfRule type="cellIs" dxfId="586" priority="56" operator="between">
      <formula>0.5</formula>
      <formula>0.99</formula>
    </cfRule>
    <cfRule type="top10" dxfId="585" priority="57" percent="1" bottom="1" rank="10"/>
  </conditionalFormatting>
  <conditionalFormatting sqref="AK52:AN52 AJ53:AL53 AN53">
    <cfRule type="cellIs" dxfId="584" priority="58" operator="between">
      <formula>0.5</formula>
      <formula>0.99</formula>
    </cfRule>
    <cfRule type="top10" dxfId="583" priority="59" percent="1" bottom="1" rank="10"/>
  </conditionalFormatting>
  <conditionalFormatting sqref="AK47:AL47 AN47">
    <cfRule type="cellIs" dxfId="582" priority="60" operator="between">
      <formula>0.5</formula>
      <formula>0.99</formula>
    </cfRule>
    <cfRule type="top10" dxfId="581" priority="61" percent="1" bottom="1" rank="10"/>
  </conditionalFormatting>
  <conditionalFormatting sqref="AK59:AM59">
    <cfRule type="cellIs" dxfId="580" priority="62" operator="between">
      <formula>0.5</formula>
      <formula>0.99</formula>
    </cfRule>
    <cfRule type="top10" dxfId="579" priority="63" percent="1" bottom="1" rank="10"/>
  </conditionalFormatting>
  <conditionalFormatting sqref="AJ70">
    <cfRule type="cellIs" dxfId="578" priority="50" operator="between">
      <formula>0.5</formula>
      <formula>0.99</formula>
    </cfRule>
    <cfRule type="top10" dxfId="577" priority="51" percent="1" bottom="1" rank="10"/>
  </conditionalFormatting>
  <conditionalFormatting sqref="AF12:AH12 AH13 AH18">
    <cfRule type="cellIs" dxfId="576" priority="49" operator="between">
      <formula>0.5</formula>
      <formula>0.99</formula>
    </cfRule>
  </conditionalFormatting>
  <conditionalFormatting sqref="P229:S230 B286:E286 M1:O1 M26:P46 M60:P62 M72:P86 M98:P107 M143:P143 M168:P168 M180:P189 P190 M198:P206 M223:P226 P227 M247:P255 M274:P1048576 B265:E276 B247:E255 B225:E228 M6:P16 M169:O169 M234:P237 M228:P228 M191:P191 N231:P233">
    <cfRule type="top10" dxfId="575" priority="48" percent="1" rank="25"/>
  </conditionalFormatting>
  <conditionalFormatting sqref="AF24:AH24">
    <cfRule type="top10" dxfId="574" priority="47" percent="1" rank="25"/>
  </conditionalFormatting>
  <conditionalFormatting sqref="Q1:S1">
    <cfRule type="top10" dxfId="573" priority="46" percent="1" rank="25"/>
  </conditionalFormatting>
  <conditionalFormatting sqref="U1:W1">
    <cfRule type="top10" dxfId="572" priority="45" percent="1" rank="25"/>
  </conditionalFormatting>
  <conditionalFormatting sqref="Y1:AA1">
    <cfRule type="top10" dxfId="571" priority="44" percent="1" rank="25"/>
  </conditionalFormatting>
  <conditionalFormatting sqref="M2:AC5">
    <cfRule type="top10" dxfId="570" priority="43" percent="1" rank="10"/>
  </conditionalFormatting>
  <conditionalFormatting sqref="AE1:AG1">
    <cfRule type="top10" dxfId="569" priority="42" percent="1" rank="25"/>
  </conditionalFormatting>
  <conditionalFormatting sqref="AI1:AK1">
    <cfRule type="top10" dxfId="568" priority="41" percent="1" rank="25"/>
  </conditionalFormatting>
  <conditionalFormatting sqref="AM1:AO1">
    <cfRule type="top10" dxfId="567" priority="40" percent="1" rank="25"/>
  </conditionalFormatting>
  <conditionalFormatting sqref="AQ1:AS1">
    <cfRule type="top10" dxfId="566" priority="39" percent="1" rank="25"/>
  </conditionalFormatting>
  <conditionalFormatting sqref="AE2:AT5">
    <cfRule type="top10" dxfId="565" priority="38" percent="1" rank="10"/>
  </conditionalFormatting>
  <conditionalFormatting sqref="AE8:AT11">
    <cfRule type="top10" dxfId="564" priority="37" percent="1" rank="10"/>
  </conditionalFormatting>
  <conditionalFormatting sqref="AE14:AT17">
    <cfRule type="top10" dxfId="563" priority="36" percent="1" rank="10"/>
  </conditionalFormatting>
  <conditionalFormatting sqref="AE19:AT22">
    <cfRule type="top10" dxfId="562" priority="35" percent="1" rank="10"/>
  </conditionalFormatting>
  <conditionalFormatting sqref="AE25:AT28">
    <cfRule type="top10" dxfId="561" priority="34" percent="1" rank="10"/>
  </conditionalFormatting>
  <conditionalFormatting sqref="M2:AB5">
    <cfRule type="top10" dxfId="560" priority="33" rank="2"/>
  </conditionalFormatting>
  <conditionalFormatting sqref="AE31:AT34">
    <cfRule type="top10" dxfId="559" priority="32" percent="1" rank="10"/>
  </conditionalFormatting>
  <conditionalFormatting sqref="AE31:AT34">
    <cfRule type="top10" dxfId="558" priority="31" rank="1"/>
  </conditionalFormatting>
  <conditionalFormatting sqref="AE37:AT40">
    <cfRule type="top10" dxfId="557" priority="30" percent="1" rank="10"/>
  </conditionalFormatting>
  <conditionalFormatting sqref="AE37:AT40">
    <cfRule type="top10" dxfId="556" priority="29" rank="2"/>
  </conditionalFormatting>
  <conditionalFormatting sqref="AE43:AT46">
    <cfRule type="top10" dxfId="555" priority="28" percent="1" rank="10"/>
  </conditionalFormatting>
  <conditionalFormatting sqref="AE43:AT46">
    <cfRule type="top10" dxfId="554" priority="27" rank="2"/>
  </conditionalFormatting>
  <conditionalFormatting sqref="AM41:AN41">
    <cfRule type="cellIs" dxfId="553" priority="64" operator="between">
      <formula>0.5</formula>
      <formula>0.99</formula>
    </cfRule>
    <cfRule type="top10" dxfId="552" priority="65" percent="1" bottom="1" rank="10"/>
  </conditionalFormatting>
  <conditionalFormatting sqref="M3:AB3">
    <cfRule type="top10" dxfId="551" priority="26" rank="1"/>
  </conditionalFormatting>
  <conditionalFormatting sqref="AE48:AT51">
    <cfRule type="top10" dxfId="550" priority="25" percent="1" rank="10"/>
  </conditionalFormatting>
  <conditionalFormatting sqref="AE48:AT51">
    <cfRule type="top10" dxfId="549" priority="24" rank="2"/>
  </conditionalFormatting>
  <conditionalFormatting sqref="AE49:AT49 AE50:AE51 AG50:AT51">
    <cfRule type="top10" dxfId="548" priority="23" rank="1"/>
  </conditionalFormatting>
  <conditionalFormatting sqref="AE54:AT57">
    <cfRule type="top10" dxfId="547" priority="22" percent="1" rank="10"/>
  </conditionalFormatting>
  <conditionalFormatting sqref="AE54:AT57">
    <cfRule type="top10" dxfId="546" priority="21" rank="2"/>
  </conditionalFormatting>
  <conditionalFormatting sqref="AE55:AT55">
    <cfRule type="top10" dxfId="545" priority="20" rank="1"/>
  </conditionalFormatting>
  <conditionalFormatting sqref="AE60:AT63">
    <cfRule type="top10" dxfId="544" priority="19" percent="1" rank="10"/>
  </conditionalFormatting>
  <conditionalFormatting sqref="AE60:AT63">
    <cfRule type="top10" dxfId="543" priority="18" rank="2"/>
  </conditionalFormatting>
  <conditionalFormatting sqref="AE61:AT61">
    <cfRule type="top10" dxfId="542" priority="17" rank="1"/>
  </conditionalFormatting>
  <conditionalFormatting sqref="AE66:AT69">
    <cfRule type="top10" dxfId="541" priority="16" percent="1" rank="10"/>
  </conditionalFormatting>
  <conditionalFormatting sqref="AE66:AT69">
    <cfRule type="top10" dxfId="540" priority="15" rank="2"/>
  </conditionalFormatting>
  <conditionalFormatting sqref="AE67:AT67">
    <cfRule type="top10" dxfId="539" priority="14" rank="1"/>
  </conditionalFormatting>
  <conditionalFormatting sqref="J2:J58">
    <cfRule type="top10" dxfId="538" priority="13" percent="1" rank="10"/>
  </conditionalFormatting>
  <conditionalFormatting sqref="AE72:AT75">
    <cfRule type="top10" dxfId="537" priority="12" percent="1" rank="10"/>
  </conditionalFormatting>
  <conditionalFormatting sqref="AE72:AT75">
    <cfRule type="top10" dxfId="536" priority="11" rank="2"/>
  </conditionalFormatting>
  <conditionalFormatting sqref="AE73:AT73">
    <cfRule type="top10" dxfId="535" priority="10" rank="1"/>
  </conditionalFormatting>
  <conditionalFormatting sqref="AE78:AT81">
    <cfRule type="top10" dxfId="534" priority="9" percent="1" rank="10"/>
  </conditionalFormatting>
  <conditionalFormatting sqref="AE78:AT81">
    <cfRule type="top10" dxfId="533" priority="8" rank="2"/>
  </conditionalFormatting>
  <conditionalFormatting sqref="AE79:AT79">
    <cfRule type="top10" dxfId="532" priority="7" rank="1"/>
  </conditionalFormatting>
  <conditionalFormatting sqref="AE84:AT87">
    <cfRule type="top10" dxfId="531" priority="6" percent="1" rank="10"/>
  </conditionalFormatting>
  <conditionalFormatting sqref="AE84:AT87">
    <cfRule type="top10" dxfId="530" priority="5" rank="2"/>
  </conditionalFormatting>
  <conditionalFormatting sqref="AE85:AT85">
    <cfRule type="top10" dxfId="529" priority="4" rank="1"/>
  </conditionalFormatting>
  <conditionalFormatting sqref="AE90:AT93">
    <cfRule type="top10" dxfId="528" priority="3" percent="1" rank="10"/>
  </conditionalFormatting>
  <conditionalFormatting sqref="AE90:AT93">
    <cfRule type="top10" dxfId="527" priority="2" rank="2"/>
  </conditionalFormatting>
  <conditionalFormatting sqref="AE91:AT91">
    <cfRule type="top10" dxfId="526" priority="1" rank="1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73"/>
  <sheetViews>
    <sheetView topLeftCell="J1" workbookViewId="0">
      <pane ySplit="1" topLeftCell="A10" activePane="bottomLeft" state="frozen"/>
      <selection pane="bottomLeft" activeCell="Z20" sqref="Z20"/>
    </sheetView>
  </sheetViews>
  <sheetFormatPr defaultRowHeight="14.4"/>
  <cols>
    <col min="1" max="1" width="11.77734375" customWidth="1"/>
    <col min="2" max="3" width="8.44140625" customWidth="1"/>
    <col min="4" max="7" width="8.44140625" style="8" customWidth="1"/>
    <col min="8" max="9" width="5.44140625" style="7" customWidth="1"/>
    <col min="10" max="11" width="7.77734375" style="7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6" t="s">
        <v>53</v>
      </c>
      <c r="B1" s="6" t="s">
        <v>54</v>
      </c>
      <c r="C1" s="6" t="s">
        <v>55</v>
      </c>
      <c r="D1" s="51" t="s">
        <v>3</v>
      </c>
      <c r="E1" s="51" t="s">
        <v>103</v>
      </c>
      <c r="F1" s="51" t="s">
        <v>112</v>
      </c>
      <c r="G1" t="s">
        <v>147</v>
      </c>
      <c r="H1" s="9" t="s">
        <v>118</v>
      </c>
      <c r="I1" s="9" t="s">
        <v>156</v>
      </c>
      <c r="J1" s="9" t="s">
        <v>160</v>
      </c>
      <c r="K1" s="50" t="s">
        <v>167</v>
      </c>
      <c r="L1" s="50"/>
      <c r="M1" s="72" t="s">
        <v>150</v>
      </c>
      <c r="N1" s="72" t="s">
        <v>151</v>
      </c>
      <c r="O1" s="72" t="s">
        <v>152</v>
      </c>
      <c r="P1" s="73" t="s">
        <v>168</v>
      </c>
      <c r="Q1" s="74" t="s">
        <v>153</v>
      </c>
      <c r="R1" s="72" t="s">
        <v>154</v>
      </c>
      <c r="S1" s="72" t="s">
        <v>155</v>
      </c>
      <c r="T1" s="73" t="s">
        <v>169</v>
      </c>
      <c r="U1" s="74" t="s">
        <v>157</v>
      </c>
      <c r="V1" s="72" t="s">
        <v>158</v>
      </c>
      <c r="W1" s="72" t="s">
        <v>159</v>
      </c>
      <c r="X1" s="73" t="s">
        <v>171</v>
      </c>
      <c r="Y1" s="74" t="s">
        <v>161</v>
      </c>
      <c r="Z1" s="72" t="s">
        <v>162</v>
      </c>
      <c r="AA1" s="72" t="s">
        <v>163</v>
      </c>
      <c r="AB1" s="73" t="s">
        <v>170</v>
      </c>
      <c r="AC1" s="71"/>
      <c r="AD1" s="66"/>
      <c r="AE1" s="51" t="s">
        <v>150</v>
      </c>
      <c r="AF1" s="51" t="s">
        <v>151</v>
      </c>
      <c r="AG1" s="51" t="s">
        <v>152</v>
      </c>
      <c r="AH1" s="50" t="s">
        <v>168</v>
      </c>
      <c r="AI1" s="51" t="s">
        <v>153</v>
      </c>
      <c r="AJ1" s="51" t="s">
        <v>154</v>
      </c>
      <c r="AK1" s="51" t="s">
        <v>155</v>
      </c>
      <c r="AL1" s="50" t="s">
        <v>169</v>
      </c>
      <c r="AM1" s="51" t="s">
        <v>157</v>
      </c>
      <c r="AN1" s="51" t="s">
        <v>158</v>
      </c>
      <c r="AO1" s="51" t="s">
        <v>159</v>
      </c>
      <c r="AP1" s="50" t="s">
        <v>171</v>
      </c>
      <c r="AQ1" s="51" t="s">
        <v>161</v>
      </c>
      <c r="AR1" s="51" t="s">
        <v>162</v>
      </c>
      <c r="AS1" s="51" t="s">
        <v>163</v>
      </c>
      <c r="AT1" s="50" t="s">
        <v>170</v>
      </c>
    </row>
    <row r="2" spans="1:46" ht="15" customHeight="1" thickBot="1">
      <c r="A2" s="83" t="s">
        <v>91</v>
      </c>
      <c r="B2">
        <v>2006</v>
      </c>
      <c r="C2" t="s">
        <v>50</v>
      </c>
      <c r="D2" s="48">
        <v>0</v>
      </c>
      <c r="E2" s="8">
        <v>0</v>
      </c>
      <c r="F2" s="8">
        <v>0</v>
      </c>
      <c r="G2" s="8">
        <v>-3.4674704074883831</v>
      </c>
      <c r="H2" s="8">
        <v>-0.27672506256703616</v>
      </c>
      <c r="I2" s="8">
        <v>-1.7307663882376705</v>
      </c>
      <c r="J2" s="8">
        <v>-7.6898716967712204</v>
      </c>
      <c r="K2" s="8">
        <v>0</v>
      </c>
      <c r="L2" t="s">
        <v>61</v>
      </c>
      <c r="M2" s="75">
        <f t="array" ref="M2">CORREL(IF(NOT(ISBLANK(C2:C1152)),D2:D1152),IF(NOT(ISBLANK(C2:C1152)),G2:G1152))</f>
        <v>0.51110008291556241</v>
      </c>
      <c r="N2" s="75">
        <f t="array" ref="N2">CORREL(IF(NOT(ISBLANK(C2:C152)),E2:E152),IF(NOT(ISBLANK(C2:C152)),G2:G152))</f>
        <v>0.41272458646873594</v>
      </c>
      <c r="O2" s="75">
        <f t="array" ref="O2">CORREL(IF(NOT(ISBLANK(C2:C1258)),F2:F1258),IF(NOT(ISBLANK(C2:C1258)),G2:G1258))</f>
        <v>0.20555696873076967</v>
      </c>
      <c r="P2" s="75">
        <f t="array" ref="P2">CORREL(IF(NOT(ISBLANK(C2:C1258)),G2:G1258),IF(NOT(ISBLANK(C2:C1258)),K2:K1258))</f>
        <v>0.56061533284919263</v>
      </c>
      <c r="Q2" s="76">
        <f t="array" ref="Q2">CORREL(IF(NOT(ISBLANK(C2:C1252)),D2:D1252),IF(NOT(ISBLANK(C2:C1252)),H2:H1252))</f>
        <v>0.37530652307058421</v>
      </c>
      <c r="R2" s="75">
        <f t="array" ref="R2">CORREL(IF(NOT(ISBLANK(C2:C1252)),H2:H1252),IF(NOT(ISBLANK(C2:C1252)),E2:E1252))</f>
        <v>0.32060933895188082</v>
      </c>
      <c r="S2" s="75">
        <f t="array" ref="S2">CORREL(IF(NOT(ISBLANK(C2:C1258)),E2:E1258),IF(NOT(ISBLANK(C2:C1258)),H2:H1258))</f>
        <v>0.32060933895188082</v>
      </c>
      <c r="T2" s="75">
        <f t="array" ref="T2">CORREL(IF(NOT(ISBLANK(C2:C1258)),G2:G1258),IF(NOT(ISBLANK(C2:C1258)),K2:K1258))</f>
        <v>0.56061533284919263</v>
      </c>
      <c r="U2" s="76">
        <f t="array" ref="U2">CORREL(IF(NOT(ISBLANK(C2:C1252)),D2:D1252),IF(NOT(ISBLANK(C2:C1252)),I2:I1252))</f>
        <v>0.41667239481596119</v>
      </c>
      <c r="V2" s="75">
        <f t="array" ref="V2">CORREL(IF(NOT(ISBLANK(C2:C1252)),I2:I1252),IF(NOT(ISBLANK(C2:C1252)),E2:E1252))</f>
        <v>0.39062409692364847</v>
      </c>
      <c r="W2" s="75">
        <f t="array" ref="W2">CORREL(IF(NOT(ISBLANK(C2:C1258)),F2:F1258),IF(NOT(ISBLANK(C2:C1258)),I2:I1258))</f>
        <v>0.27712874470467014</v>
      </c>
      <c r="X2" s="75">
        <f t="array" ref="X2">CORREL(IF(NOT(ISBLANK(C2:C1258)),I2:I1258),IF(NOT(ISBLANK(C2:C1258)),K2:K1258))</f>
        <v>0.39259705221740254</v>
      </c>
      <c r="Y2" s="76">
        <f t="array" ref="Y2">CORREL(IF(NOT(ISBLANK(C2:C1252)),F2:F1252),IF(NOT(ISBLANK(C2:C1252)),J2:J1252))</f>
        <v>0.19726721187361523</v>
      </c>
      <c r="Z2" s="75">
        <f t="array" ref="Z2">CORREL(IF(NOT(ISBLANK(C2:C1252)),J2:J1252),IF(NOT(ISBLANK(C2:C1252)),F2:F1252))</f>
        <v>0.19726721187361523</v>
      </c>
      <c r="AA2" s="75">
        <f t="array" ref="AA2">CORREL(IF(NOT(ISBLANK(C2:C1258)),F2:F1258),IF(NOT(ISBLANK(C2:C1258)),J2:J1258))</f>
        <v>0.19726721187361523</v>
      </c>
      <c r="AB2" s="75">
        <f t="array" ref="AB2">CORREL(IF(NOT(ISBLANK(C2:C1258)),J2:J1258),IF(NOT(ISBLANK(C2:C1258)),K2:K1258))</f>
        <v>0.54181712661166503</v>
      </c>
      <c r="AC2" s="63"/>
      <c r="AD2" s="33" t="s">
        <v>61</v>
      </c>
      <c r="AE2" s="9">
        <v>0.51980450490067487</v>
      </c>
      <c r="AF2" s="9">
        <v>0.33594356505902573</v>
      </c>
      <c r="AG2" s="9">
        <v>0.31744482574640664</v>
      </c>
      <c r="AH2" s="9">
        <v>0.46379651905044822</v>
      </c>
      <c r="AI2" s="52">
        <v>0.35457766037781796</v>
      </c>
      <c r="AJ2" s="53">
        <v>0.33124585477606044</v>
      </c>
      <c r="AK2" s="54">
        <v>0.33124585477606044</v>
      </c>
      <c r="AL2" s="54">
        <v>0.46379651905044822</v>
      </c>
      <c r="AM2" s="52">
        <v>0.31244623466475163</v>
      </c>
      <c r="AN2" s="53">
        <v>0.31079764446182007</v>
      </c>
      <c r="AO2" s="54">
        <v>0.32867798415205945</v>
      </c>
      <c r="AP2" s="54">
        <v>0.24783446095476264</v>
      </c>
      <c r="AQ2" s="52">
        <v>5.3231006536241091E-2</v>
      </c>
      <c r="AR2" s="53">
        <v>5.3231006536241091E-2</v>
      </c>
      <c r="AS2" s="54">
        <v>5.3231006536241091E-2</v>
      </c>
      <c r="AT2" s="54">
        <v>0.55704591494372813</v>
      </c>
    </row>
    <row r="3" spans="1:46" s="2" customFormat="1" ht="15" thickBot="1">
      <c r="A3" s="67" t="s">
        <v>82</v>
      </c>
      <c r="B3">
        <v>2003</v>
      </c>
      <c r="C3" t="s">
        <v>50</v>
      </c>
      <c r="D3" s="8">
        <v>0</v>
      </c>
      <c r="E3" s="8">
        <v>0</v>
      </c>
      <c r="F3" s="8">
        <v>0</v>
      </c>
      <c r="G3" s="8">
        <v>-2.5258202548609674</v>
      </c>
      <c r="H3" s="8">
        <v>-0.11560187071794008</v>
      </c>
      <c r="I3" s="8">
        <v>-2.4094511336307995</v>
      </c>
      <c r="J3" s="8">
        <v>-5.5495625729196725</v>
      </c>
      <c r="K3" s="8">
        <v>0</v>
      </c>
      <c r="L3" s="2" t="s">
        <v>50</v>
      </c>
      <c r="M3" s="75">
        <f t="array" ref="M3">CORREL(IF($C2:$C1152=$L3,D2:D1152),IF($C2:$C1152=$L3,$G2:G$1152))</f>
        <v>0.51110008291556241</v>
      </c>
      <c r="N3" s="75">
        <f t="array" ref="N3">CORREL(IF($C2:$C152=$L3,E2:E152),IF($C2:$C152=$L3,$G2:$G152))</f>
        <v>0.41272458646873594</v>
      </c>
      <c r="O3" s="75">
        <f t="array" ref="O3">CORREL(IF($C2:$C1259=$L3,F2:F1259),IF($C2:$C1259=$L3,$G2:$G1259))</f>
        <v>0.20555696873076967</v>
      </c>
      <c r="P3" s="75">
        <f t="array" ref="P3">CORREL(IF($C2:$C1259=$L3,K2:K1259),IF($C2:$C1259=$L3,$G2:$G1259))</f>
        <v>0.56061533284919263</v>
      </c>
      <c r="Q3" s="76">
        <f t="array" ref="Q3">CORREL(IF($C2:$C1252=$L3,E2:E1252),IF($C2:$C1252=$L3,$H2:H$1252))</f>
        <v>0.32060933895188082</v>
      </c>
      <c r="R3" s="75">
        <f t="array" ref="R3">CORREL(IF($C2:$C1252=$L3,H2:H1252),IF($C2:$C1252=$L3,$E2:$E1252))</f>
        <v>0.32060933895188082</v>
      </c>
      <c r="S3" s="75">
        <f t="array" ref="S3">CORREL(IF($C2:$C1259=$L3,H2:H1259),IF($C2:$C1259=$L3,$F2:$F1259))</f>
        <v>0.19033617427267144</v>
      </c>
      <c r="T3" s="75">
        <f t="array" ref="T3">CORREL(IF($C2:$C1259=$L3,K2:K1259),IF($C2:$C1259=$L3,$G2:$G1259))</f>
        <v>0.56061533284919263</v>
      </c>
      <c r="U3" s="94">
        <f t="array" ref="U3">CORREL(IF($C2:$C1252=$L3,D2:D1252),IF($C2:$C1252=$L3,$I2:I$1252))</f>
        <v>0.41667239481596119</v>
      </c>
      <c r="V3" s="75">
        <f t="array" ref="V3">CORREL(IF($C2:$C1252=$L3,I2:I1252),IF($C2:$C1252=$L3,$E2:$E1252))</f>
        <v>0.39062409692364847</v>
      </c>
      <c r="W3" s="75">
        <f t="array" ref="W3">CORREL(IF($C2:$C1259=$L3,I2:I1259),IF($C2:$C1259=$L3,$F2:$F1259))</f>
        <v>0.27712874470467014</v>
      </c>
      <c r="X3" s="75">
        <f t="array" ref="X3">CORREL(IF($C2:$C1259=$L3,K2:K1259),IF($C2:$C1259=$L3,$H2:$H1259))</f>
        <v>0.37726274803416193</v>
      </c>
      <c r="Y3" s="76">
        <f t="array" ref="Y3">CORREL(IF($C2:$C1252=$L3,F2:F1252),IF($C2:$C1252=$L3,$J2:J$1252))</f>
        <v>0.19726721187361523</v>
      </c>
      <c r="Z3" s="75">
        <f t="array" ref="Z3">CORREL(IF($C2:$C1252=$L3,J2:J1252),IF($C2:$C1252=$L3,$F2:$F1252))</f>
        <v>0.19726721187361523</v>
      </c>
      <c r="AA3" s="75">
        <f t="array" ref="AA3">CORREL(IF($C2:$C1259=$L3,J2:J1259),IF($C2:$C1259=$L3,$F2:$F1259))</f>
        <v>0.19726721187361523</v>
      </c>
      <c r="AB3" s="75">
        <f t="array" ref="AB3">CORREL(IF($C2:$C1259=$L3,K2:K1259),IF($C2:$C1259=$L3,$J2:$J1259))</f>
        <v>0.54181712661166503</v>
      </c>
      <c r="AC3" s="55"/>
      <c r="AD3" s="33" t="s">
        <v>50</v>
      </c>
      <c r="AE3" s="45">
        <v>0.56308371183916162</v>
      </c>
      <c r="AF3" s="45">
        <v>0.34492587836406979</v>
      </c>
      <c r="AG3" s="45">
        <v>-8.3737010709721518E-2</v>
      </c>
      <c r="AH3" s="93">
        <v>0.81598851604780576</v>
      </c>
      <c r="AI3" s="56">
        <v>0.45253843684505951</v>
      </c>
      <c r="AJ3" s="56">
        <v>0.45253843684505951</v>
      </c>
      <c r="AK3" s="57">
        <v>7.8498467699577287E-2</v>
      </c>
      <c r="AL3" s="57">
        <v>0.81598851604780576</v>
      </c>
      <c r="AM3" s="55">
        <v>0.64438231621134068</v>
      </c>
      <c r="AN3" s="56">
        <v>0.58706701376375425</v>
      </c>
      <c r="AO3" s="57">
        <v>0.26375063649292319</v>
      </c>
      <c r="AP3" s="57">
        <v>0.77445631496306766</v>
      </c>
      <c r="AQ3" s="55">
        <v>-0.36399249074679407</v>
      </c>
      <c r="AR3" s="56">
        <v>-0.36399249074679407</v>
      </c>
      <c r="AS3" s="57">
        <v>-0.36399249074679407</v>
      </c>
      <c r="AT3" s="57">
        <v>0.445630779849851</v>
      </c>
    </row>
    <row r="4" spans="1:46">
      <c r="A4" s="3" t="s">
        <v>184</v>
      </c>
      <c r="B4">
        <v>2007</v>
      </c>
      <c r="C4" t="s">
        <v>50</v>
      </c>
      <c r="D4" s="48">
        <v>0</v>
      </c>
      <c r="E4" s="8">
        <v>0</v>
      </c>
      <c r="F4" s="8">
        <v>0</v>
      </c>
      <c r="G4" s="8">
        <v>-3.2576661385581609</v>
      </c>
      <c r="H4" s="8">
        <v>-0.25362608621312094</v>
      </c>
      <c r="I4" s="8">
        <v>-1.1473695953864862</v>
      </c>
      <c r="J4" s="8">
        <v>-4.5984256030877901</v>
      </c>
      <c r="K4" s="8">
        <v>0</v>
      </c>
      <c r="L4" t="s">
        <v>51</v>
      </c>
      <c r="M4" s="75" t="e">
        <f t="array" ref="M4">CORREL(IF($C3:$C1153=$L4,D3:D1153),IF($C3:$C1153=$L4,$G3:G$1152))</f>
        <v>#DIV/0!</v>
      </c>
      <c r="N4" s="75" t="e">
        <f t="array" ref="N4">CORREL(IF($C2:$C260=$L4,E2:E260),IF($C2:$C260=$L4,$G2:$G260))</f>
        <v>#DIV/0!</v>
      </c>
      <c r="O4" s="75" t="e">
        <f t="array" ref="O4">CORREL(IF($C3:$C1260=$L4,F3:F1260),IF($C3:$C1260=$L4,$G3:$G1260))</f>
        <v>#DIV/0!</v>
      </c>
      <c r="P4" s="75" t="e">
        <f t="array" ref="P4">CORREL(IF($C3:$C1260=$L4,K3:K1260),IF($C3:$C1260=$L4,$G3:$G1260))</f>
        <v>#DIV/0!</v>
      </c>
      <c r="Q4" s="76" t="e">
        <f t="array" ref="Q4">CORREL(IF($C3:$C1253=$L4,E3:E1253),IF($C3:$C1253=$L4,$H3:H$1252))</f>
        <v>#DIV/0!</v>
      </c>
      <c r="R4" s="75" t="e">
        <f t="array" ref="R4">CORREL(IF($C3:$C1253=$L4,H3:H1253),IF($C3:$C1253=$L4,$E3:$E1253))</f>
        <v>#DIV/0!</v>
      </c>
      <c r="S4" s="75" t="e">
        <f t="array" ref="S4">CORREL(IF($C3:$C1260=$L4,H3:H1260),IF($C3:$C1260=$L4,$F3:$F1260))</f>
        <v>#DIV/0!</v>
      </c>
      <c r="T4" s="75" t="e">
        <f t="array" ref="T4">CORREL(IF($C3:$C1260=$L4,K3:K1260),IF($C3:$C1260=$L4,$G3:$G1260))</f>
        <v>#DIV/0!</v>
      </c>
      <c r="U4" s="76" t="e">
        <f t="array" ref="U4">CORREL(IF($C3:$C1253=$L4,D3:D1253),IF($C3:$C1253=$L4,$I3:I$1252))</f>
        <v>#DIV/0!</v>
      </c>
      <c r="V4" s="75" t="e">
        <f t="array" ref="V4">CORREL(IF($C3:$C1253=$L4,I3:I1253),IF($C3:$C1253=$L4,$E3:$E1253))</f>
        <v>#DIV/0!</v>
      </c>
      <c r="W4" s="75" t="e">
        <f t="array" ref="W4">CORREL(IF($C3:$C1260=$L4,I3:I1260),IF($C3:$C1260=$L4,$F3:$F1260))</f>
        <v>#DIV/0!</v>
      </c>
      <c r="X4" s="75" t="e">
        <f t="array" ref="X4">CORREL(IF($C3:$C1260=$L4,K3:K1260),IF($C3:$C1260=$L4,$H3:$H1260))</f>
        <v>#DIV/0!</v>
      </c>
      <c r="Y4" s="76" t="e">
        <f t="array" ref="Y4">CORREL(IF($C3:$C1253=$L4,F3:F1253),IF($C3:$C1253=$L4,$J3:J$1252))</f>
        <v>#DIV/0!</v>
      </c>
      <c r="Z4" s="75" t="e">
        <f t="array" ref="Z4">CORREL(IF($C3:$C1253=$L4,J3:J1253),IF($C3:$C1253=$L4,$F3:$F1253))</f>
        <v>#DIV/0!</v>
      </c>
      <c r="AA4" s="75" t="e">
        <f t="array" ref="AA4">CORREL(IF($C3:$C1260=$L4,J3:J1260),IF($C3:$C1260=$L4,$F3:$F1260))</f>
        <v>#DIV/0!</v>
      </c>
      <c r="AB4" s="75" t="e">
        <f t="array" ref="AB4">CORREL(IF($C3:$C1260=$L4,K3:K1260),IF($C3:$C1260=$L4,$J3:$J1260))</f>
        <v>#DIV/0!</v>
      </c>
      <c r="AC4" s="55"/>
      <c r="AD4" s="33" t="s">
        <v>51</v>
      </c>
      <c r="AE4" s="9">
        <v>0.12590742830492149</v>
      </c>
      <c r="AF4" s="9">
        <v>0.43725254523180668</v>
      </c>
      <c r="AG4" s="9">
        <v>0.67404767866723547</v>
      </c>
      <c r="AH4" s="45">
        <v>-0.17771847856658493</v>
      </c>
      <c r="AI4" s="55">
        <v>0.32420579427676571</v>
      </c>
      <c r="AJ4" s="56">
        <v>0.32420579427676571</v>
      </c>
      <c r="AK4" s="57">
        <v>0.75133577182637379</v>
      </c>
      <c r="AL4" s="57">
        <v>-0.17771847856658493</v>
      </c>
      <c r="AM4" s="55">
        <v>-0.25835613935327473</v>
      </c>
      <c r="AN4" s="56">
        <v>4.9006938140381547E-2</v>
      </c>
      <c r="AO4" s="57">
        <v>0.3136630605276361</v>
      </c>
      <c r="AP4" s="57">
        <v>-0.3096092897107543</v>
      </c>
      <c r="AQ4" s="55">
        <v>0.35377553403487133</v>
      </c>
      <c r="AR4" s="56">
        <v>0.35377553403487133</v>
      </c>
      <c r="AS4" s="57">
        <v>0.35377553403487133</v>
      </c>
      <c r="AT4" s="57">
        <v>0.22411830050496864</v>
      </c>
    </row>
    <row r="5" spans="1:46">
      <c r="A5" s="67" t="s">
        <v>184</v>
      </c>
      <c r="B5">
        <v>2003</v>
      </c>
      <c r="C5" t="s">
        <v>50</v>
      </c>
      <c r="D5" s="8">
        <v>0</v>
      </c>
      <c r="E5" s="8">
        <v>0</v>
      </c>
      <c r="F5" s="8">
        <v>0</v>
      </c>
      <c r="G5" s="8">
        <v>-4.8372795841331424</v>
      </c>
      <c r="H5" s="8">
        <v>-0.43447124706579127</v>
      </c>
      <c r="I5" s="8">
        <v>-4.5288849784694811</v>
      </c>
      <c r="J5" s="8">
        <v>-3.2265778860927146</v>
      </c>
      <c r="K5" s="8">
        <v>0</v>
      </c>
      <c r="L5" s="70" t="s">
        <v>30</v>
      </c>
      <c r="M5" s="77" t="e">
        <f t="array" ref="M5">CORREL(IF($C4:$C1154=$L5,D4:D1154),IF($C4:$C1154=$L5,$G4:G$1152))</f>
        <v>#DIV/0!</v>
      </c>
      <c r="N5" s="77" t="e">
        <f t="array" ref="N5">CORREL(IF($C2:$C261=$L5,E2:E261),IF($C2:$C261=$L5,$G2:$G261))</f>
        <v>#DIV/0!</v>
      </c>
      <c r="O5" s="77" t="e">
        <f t="array" ref="O5">CORREL(IF($C4:$C1261=$L5,F4:F1261),IF($C4:$C1261=$L5,$G4:$G1261))</f>
        <v>#DIV/0!</v>
      </c>
      <c r="P5" s="77" t="e">
        <f t="array" ref="P5">CORREL(IF($C4:$C1261=$L5,K4:K1261),IF($C4:$C1261=$L5,$G4:$G1261))</f>
        <v>#DIV/0!</v>
      </c>
      <c r="Q5" s="78" t="e">
        <f t="array" ref="Q5">CORREL(IF($C4:$C1254=$L5,E4:E1254),IF($C4:$C1254=$L5,$H4:H$1252))</f>
        <v>#DIV/0!</v>
      </c>
      <c r="R5" s="77" t="e">
        <f t="array" ref="R5">CORREL(IF($C4:$C1254=$L5,H4:H1254),IF($C4:$C1254=$L5,$E4:$E1254))</f>
        <v>#DIV/0!</v>
      </c>
      <c r="S5" s="77" t="e">
        <f t="array" ref="S5">CORREL(IF($C4:$C1261=$L5,H4:H1261),IF($C4:$C1261=$L5,$F4:$F1261))</f>
        <v>#DIV/0!</v>
      </c>
      <c r="T5" s="77" t="e">
        <f t="array" ref="T5">CORREL(IF($C4:$C1261=$L5,K4:K1261),IF($C4:$C1261=$L5,$G4:$G1261))</f>
        <v>#DIV/0!</v>
      </c>
      <c r="U5" s="78" t="e">
        <f t="array" ref="U5">CORREL(IF($C4:$C1254=$L5,D4:D1254),IF($C4:$C1254=$L5,$I4:I$1252))</f>
        <v>#DIV/0!</v>
      </c>
      <c r="V5" s="77" t="e">
        <f t="array" ref="V5">CORREL(IF($C4:$C1254=$L5,I4:I1254),IF($C4:$C1254=$L5,$E4:$E1254))</f>
        <v>#DIV/0!</v>
      </c>
      <c r="W5" s="77" t="e">
        <f t="array" ref="W5">CORREL(IF($C4:$C1261=$L5,I4:I1261),IF($C4:$C1261=$L5,$F4:$F1261))</f>
        <v>#DIV/0!</v>
      </c>
      <c r="X5" s="77" t="e">
        <f t="array" ref="X5">CORREL(IF($C4:$C1261=$L5,K4:K1261),IF($C4:$C1261=$L5,$H4:$H1261))</f>
        <v>#DIV/0!</v>
      </c>
      <c r="Y5" s="78" t="e">
        <f t="array" ref="Y5">CORREL(IF($C4:$C1254=$L5,F4:F1254),IF($C4:$C1254=$L5,$J4:J$1252))</f>
        <v>#DIV/0!</v>
      </c>
      <c r="Z5" s="77" t="e">
        <f t="array" ref="Z5">CORREL(IF($C4:$C1254=$L5,J4:J1254),IF($C4:$C1254=$L5,$F4:$F1254))</f>
        <v>#DIV/0!</v>
      </c>
      <c r="AA5" s="77" t="e">
        <f t="array" ref="AA5">CORREL(IF($C4:$C1261=$L5,J4:J1261),IF($C4:$C1261=$L5,$F4:$F1261))</f>
        <v>#DIV/0!</v>
      </c>
      <c r="AB5" s="85" t="e">
        <f t="array" ref="AB5">CORREL(IF($C4:$C1261=$L5,K4:K1261),IF($C4:$C1261=$L5,$J4:$J1261))</f>
        <v>#DIV/0!</v>
      </c>
      <c r="AC5" s="55"/>
      <c r="AD5" s="33" t="s">
        <v>30</v>
      </c>
      <c r="AE5" s="9">
        <v>0.69078718757083535</v>
      </c>
      <c r="AF5" s="9">
        <v>0.75213913759319762</v>
      </c>
      <c r="AG5" s="9">
        <v>0.53673031661340309</v>
      </c>
      <c r="AH5" s="45">
        <v>0.46475083436384862</v>
      </c>
      <c r="AI5" s="58">
        <v>0.65120730087337719</v>
      </c>
      <c r="AJ5" s="59">
        <v>0.65120730087337719</v>
      </c>
      <c r="AK5" s="60">
        <v>0.57854687446566577</v>
      </c>
      <c r="AL5" s="57">
        <v>0.46475083436384862</v>
      </c>
      <c r="AM5" s="55">
        <v>0.29084746304879622</v>
      </c>
      <c r="AN5" s="56">
        <v>0.5101660502435531</v>
      </c>
      <c r="AO5" s="57">
        <v>0.6260771430531531</v>
      </c>
      <c r="AP5" s="57">
        <v>0.30046101458325036</v>
      </c>
      <c r="AQ5" s="55">
        <v>0.23972898103785883</v>
      </c>
      <c r="AR5" s="56">
        <v>0.23972898103785883</v>
      </c>
      <c r="AS5" s="57">
        <v>0.23972898103785883</v>
      </c>
      <c r="AT5" s="57">
        <v>0.75380377492772854</v>
      </c>
    </row>
    <row r="6" spans="1:46" s="30" customFormat="1">
      <c r="A6" s="3" t="s">
        <v>184</v>
      </c>
      <c r="B6">
        <v>2006</v>
      </c>
      <c r="C6" t="s">
        <v>50</v>
      </c>
      <c r="D6" s="48">
        <v>0</v>
      </c>
      <c r="E6" s="8">
        <v>0</v>
      </c>
      <c r="F6" s="8">
        <v>0</v>
      </c>
      <c r="G6" s="8">
        <v>0.36855909354240346</v>
      </c>
      <c r="H6" s="8">
        <v>2.5665149336002908E-2</v>
      </c>
      <c r="I6" s="8">
        <v>1.5159286889288897</v>
      </c>
      <c r="J6" s="8">
        <v>-1.7417374496292712</v>
      </c>
      <c r="K6" s="8">
        <v>0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83" t="s">
        <v>188</v>
      </c>
      <c r="B7">
        <v>2007</v>
      </c>
      <c r="C7" t="s">
        <v>50</v>
      </c>
      <c r="D7" s="48">
        <v>0</v>
      </c>
      <c r="E7" s="8">
        <v>0</v>
      </c>
      <c r="F7" s="8">
        <v>0</v>
      </c>
      <c r="G7" s="8">
        <v>-0.73255257003859953</v>
      </c>
      <c r="H7" s="8">
        <v>-4.6762589928057527E-2</v>
      </c>
      <c r="I7" s="8">
        <v>-0.79516390081112931</v>
      </c>
      <c r="J7" s="8">
        <v>-0.39758195040556288</v>
      </c>
      <c r="K7" s="8">
        <v>0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ht="15" thickBot="1">
      <c r="A8" s="83" t="s">
        <v>184</v>
      </c>
      <c r="B8">
        <v>2008</v>
      </c>
      <c r="C8" t="s">
        <v>50</v>
      </c>
      <c r="D8" s="48">
        <v>0</v>
      </c>
      <c r="E8" s="8">
        <v>0</v>
      </c>
      <c r="F8" s="8">
        <v>0</v>
      </c>
      <c r="G8" s="8">
        <v>-3.4510560077013039</v>
      </c>
      <c r="H8" s="8">
        <v>-0.24664961113912337</v>
      </c>
      <c r="I8" s="8">
        <v>-2.1102965431716747</v>
      </c>
      <c r="J8" s="8">
        <v>-0.31693150143991566</v>
      </c>
      <c r="K8" s="8">
        <v>0</v>
      </c>
      <c r="AD8" s="33" t="s">
        <v>61</v>
      </c>
      <c r="AE8" s="9">
        <v>0.59488789151854327</v>
      </c>
      <c r="AF8" s="9">
        <v>0.4234952015842387</v>
      </c>
      <c r="AG8" s="9">
        <v>0.44345280802345782</v>
      </c>
      <c r="AH8" s="9">
        <v>0.55282185611148804</v>
      </c>
      <c r="AI8" s="52">
        <v>0.45350809765839273</v>
      </c>
      <c r="AJ8" s="53">
        <v>0.40555593134135848</v>
      </c>
      <c r="AK8" s="54">
        <v>0.40555593134135848</v>
      </c>
      <c r="AL8" s="54">
        <v>0.55282185611148804</v>
      </c>
      <c r="AM8" s="52">
        <v>0.37398245947197095</v>
      </c>
      <c r="AN8" s="53">
        <v>0.35610749549112525</v>
      </c>
      <c r="AO8" s="54">
        <v>0.38210637190690472</v>
      </c>
      <c r="AP8" s="54">
        <v>0.30909175520262722</v>
      </c>
      <c r="AQ8" s="52">
        <v>0.29045572630375283</v>
      </c>
      <c r="AR8" s="53">
        <v>0.29045572630375283</v>
      </c>
      <c r="AS8" s="54">
        <v>0.29045572630375283</v>
      </c>
      <c r="AT8" s="54">
        <v>0.64118289604768408</v>
      </c>
    </row>
    <row r="9" spans="1:46" s="2" customFormat="1" ht="15" thickBot="1">
      <c r="A9" s="83" t="s">
        <v>77</v>
      </c>
      <c r="B9">
        <v>2008</v>
      </c>
      <c r="C9" t="s">
        <v>50</v>
      </c>
      <c r="D9" s="48">
        <v>0</v>
      </c>
      <c r="E9" s="8">
        <v>0</v>
      </c>
      <c r="F9" s="8">
        <v>0</v>
      </c>
      <c r="G9" s="8">
        <v>0.56035730475182888</v>
      </c>
      <c r="H9" s="8">
        <v>3.1403578162460047E-2</v>
      </c>
      <c r="I9" s="8">
        <v>0.31510877611106025</v>
      </c>
      <c r="J9" s="8">
        <v>0.14646013647200817</v>
      </c>
      <c r="K9" s="8">
        <v>0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D9" s="33" t="s">
        <v>50</v>
      </c>
      <c r="AE9" s="45">
        <v>0.64781452782028037</v>
      </c>
      <c r="AF9" s="45">
        <v>0.47272979992102909</v>
      </c>
      <c r="AG9" s="45">
        <v>0.13095621485081685</v>
      </c>
      <c r="AH9" s="93">
        <v>0.81467442254209343</v>
      </c>
      <c r="AI9" s="56">
        <v>0.54346192225763734</v>
      </c>
      <c r="AJ9" s="56">
        <v>0.54346192225763734</v>
      </c>
      <c r="AK9" s="57">
        <v>0.23874928710789059</v>
      </c>
      <c r="AL9" s="57">
        <v>0.81467442254209343</v>
      </c>
      <c r="AM9" s="55">
        <v>0.61472851106194104</v>
      </c>
      <c r="AN9" s="56">
        <v>0.57415923332980778</v>
      </c>
      <c r="AO9" s="57">
        <v>0.30075172404965683</v>
      </c>
      <c r="AP9" s="57">
        <v>0.76850983583908516</v>
      </c>
      <c r="AQ9" s="55">
        <v>4.972958914522916E-2</v>
      </c>
      <c r="AR9" s="56">
        <v>4.972958914522916E-2</v>
      </c>
      <c r="AS9" s="57">
        <v>4.972958914522916E-2</v>
      </c>
      <c r="AT9" s="57">
        <v>0.65010708378413207</v>
      </c>
    </row>
    <row r="10" spans="1:46">
      <c r="A10" s="83" t="s">
        <v>188</v>
      </c>
      <c r="B10">
        <v>2006</v>
      </c>
      <c r="C10" t="s">
        <v>50</v>
      </c>
      <c r="D10" s="48">
        <v>0</v>
      </c>
      <c r="E10" s="8">
        <v>0</v>
      </c>
      <c r="F10" s="8">
        <v>0</v>
      </c>
      <c r="G10" s="8">
        <v>0.18157285924033673</v>
      </c>
      <c r="H10" s="8">
        <v>1.0910458991723101E-2</v>
      </c>
      <c r="I10" s="8">
        <v>0.97673676005146604</v>
      </c>
      <c r="J10" s="8">
        <v>0.24418419001286651</v>
      </c>
      <c r="K10" s="8">
        <v>0</v>
      </c>
      <c r="AD10" s="33" t="s">
        <v>51</v>
      </c>
      <c r="AE10" s="9">
        <v>0.23129415764584538</v>
      </c>
      <c r="AF10" s="9">
        <v>0.46159919214760636</v>
      </c>
      <c r="AG10" s="9">
        <v>0.68098572712423122</v>
      </c>
      <c r="AH10" s="45">
        <v>-1.3868656101139248E-2</v>
      </c>
      <c r="AI10" s="55">
        <v>0.35629415294387179</v>
      </c>
      <c r="AJ10" s="56">
        <v>0.35629415294387179</v>
      </c>
      <c r="AK10" s="57">
        <v>0.71886084373956483</v>
      </c>
      <c r="AL10" s="57">
        <v>-1.3868656101139248E-2</v>
      </c>
      <c r="AM10" s="55">
        <v>-9.2717014836040459E-2</v>
      </c>
      <c r="AN10" s="56">
        <v>0.11266611161612608</v>
      </c>
      <c r="AO10" s="57">
        <v>0.36909719088263937</v>
      </c>
      <c r="AP10" s="57">
        <v>-0.13029375312913463</v>
      </c>
      <c r="AQ10" s="55">
        <v>0.43274308858814653</v>
      </c>
      <c r="AR10" s="56">
        <v>0.43274308858814653</v>
      </c>
      <c r="AS10" s="57">
        <v>0.43274308858814653</v>
      </c>
      <c r="AT10" s="57">
        <v>0.33054184174095352</v>
      </c>
    </row>
    <row r="11" spans="1:46">
      <c r="A11" s="67" t="s">
        <v>82</v>
      </c>
      <c r="B11">
        <v>2005</v>
      </c>
      <c r="C11" t="s">
        <v>50</v>
      </c>
      <c r="D11" s="8">
        <v>0</v>
      </c>
      <c r="E11" s="8">
        <v>0</v>
      </c>
      <c r="F11" s="8">
        <v>0</v>
      </c>
      <c r="G11" s="8">
        <v>1.0825866041731764</v>
      </c>
      <c r="H11" s="8">
        <v>4.4413585542050049E-2</v>
      </c>
      <c r="I11" s="8">
        <v>-3.0237423180587051</v>
      </c>
      <c r="J11" s="8">
        <v>0.27895276366215427</v>
      </c>
      <c r="K11" s="8">
        <v>0</v>
      </c>
      <c r="AD11" s="33" t="s">
        <v>30</v>
      </c>
      <c r="AE11" s="9">
        <v>0.79220255195613487</v>
      </c>
      <c r="AF11" s="9">
        <v>0.79081532564655421</v>
      </c>
      <c r="AG11" s="9">
        <v>0.67894046026677379</v>
      </c>
      <c r="AH11" s="45">
        <v>0.66111324726624199</v>
      </c>
      <c r="AI11" s="58">
        <v>0.75391953463283801</v>
      </c>
      <c r="AJ11" s="59">
        <v>0.75391953463283801</v>
      </c>
      <c r="AK11" s="60">
        <v>0.6790837691659577</v>
      </c>
      <c r="AL11" s="57">
        <v>0.66111324726624199</v>
      </c>
      <c r="AM11" s="55">
        <v>0.40511711874615713</v>
      </c>
      <c r="AN11" s="56">
        <v>0.54533577733402205</v>
      </c>
      <c r="AO11" s="57">
        <v>0.62976274261573184</v>
      </c>
      <c r="AP11" s="57">
        <v>0.57065414418219484</v>
      </c>
      <c r="AQ11" s="55">
        <v>0.52000572918534516</v>
      </c>
      <c r="AR11" s="56">
        <v>0.52000572918534516</v>
      </c>
      <c r="AS11" s="57">
        <v>0.52000572918534516</v>
      </c>
      <c r="AT11" s="57">
        <v>0.84070094236701953</v>
      </c>
    </row>
    <row r="12" spans="1:46">
      <c r="A12" s="67" t="s">
        <v>82</v>
      </c>
      <c r="B12">
        <v>2004</v>
      </c>
      <c r="C12" t="s">
        <v>50</v>
      </c>
      <c r="D12" s="8">
        <v>0</v>
      </c>
      <c r="E12" s="8">
        <v>0</v>
      </c>
      <c r="F12" s="8">
        <v>0</v>
      </c>
      <c r="G12" s="8">
        <v>-3.1401114392888729</v>
      </c>
      <c r="H12" s="8">
        <v>-0.1294424055456273</v>
      </c>
      <c r="I12" s="8">
        <v>-0.11636912123016785</v>
      </c>
      <c r="J12" s="8">
        <v>0.96621748294300858</v>
      </c>
      <c r="K12" s="8">
        <v>0</v>
      </c>
      <c r="V12" s="90" t="s">
        <v>180</v>
      </c>
      <c r="AF12" s="9"/>
      <c r="AG12" s="9"/>
      <c r="AH12" s="9"/>
      <c r="AI12" s="8"/>
      <c r="AJ12" s="8"/>
      <c r="AK12" s="9"/>
      <c r="AL12" s="9"/>
      <c r="AM12" s="9"/>
      <c r="AN12" s="9"/>
    </row>
    <row r="13" spans="1:46">
      <c r="A13" s="83" t="s">
        <v>77</v>
      </c>
      <c r="B13">
        <v>2007</v>
      </c>
      <c r="C13" t="s">
        <v>50</v>
      </c>
      <c r="D13" s="48">
        <v>0</v>
      </c>
      <c r="E13" s="8">
        <v>0</v>
      </c>
      <c r="F13" s="8">
        <v>0</v>
      </c>
      <c r="G13" s="8">
        <v>1.4978864013440578</v>
      </c>
      <c r="H13" s="8">
        <v>7.8726248193444898E-2</v>
      </c>
      <c r="I13" s="8">
        <v>1.1827776252329976</v>
      </c>
      <c r="J13" s="8">
        <v>1.7431349299848264</v>
      </c>
      <c r="K13" s="8">
        <v>0</v>
      </c>
      <c r="L13" s="8"/>
      <c r="M13" s="82"/>
      <c r="N13" s="82"/>
      <c r="O13" s="82"/>
      <c r="P13" s="82"/>
      <c r="V13" s="90" t="s">
        <v>181</v>
      </c>
      <c r="AD13" s="33" t="s">
        <v>126</v>
      </c>
    </row>
    <row r="14" spans="1:46" ht="15" thickBot="1">
      <c r="A14" s="83" t="s">
        <v>77</v>
      </c>
      <c r="B14">
        <v>2006</v>
      </c>
      <c r="C14" t="s">
        <v>50</v>
      </c>
      <c r="D14" s="48">
        <v>0</v>
      </c>
      <c r="E14" s="8">
        <v>0</v>
      </c>
      <c r="F14" s="8">
        <v>0</v>
      </c>
      <c r="G14" s="8">
        <v>1.5515463184812042</v>
      </c>
      <c r="H14" s="8">
        <v>7.9996048505487125E-2</v>
      </c>
      <c r="I14" s="8">
        <v>0.3687686932482066</v>
      </c>
      <c r="J14" s="8">
        <v>1.8666550945922644</v>
      </c>
      <c r="K14" s="8">
        <v>0</v>
      </c>
      <c r="L14" s="8"/>
      <c r="M14" s="82"/>
      <c r="N14" s="82"/>
      <c r="O14" s="82"/>
      <c r="P14" s="82"/>
      <c r="AD14" s="33" t="s">
        <v>61</v>
      </c>
      <c r="AE14" s="75">
        <v>0.56636978265368454</v>
      </c>
      <c r="AF14" s="75">
        <v>0.4099550491119186</v>
      </c>
      <c r="AG14" s="75">
        <v>0.4442756681175738</v>
      </c>
      <c r="AH14" s="75">
        <v>0.51836352568967281</v>
      </c>
      <c r="AI14" s="76">
        <v>0.42876543413210921</v>
      </c>
      <c r="AJ14" s="75">
        <v>0.38530531347974084</v>
      </c>
      <c r="AK14" s="75">
        <v>0.38530531347974084</v>
      </c>
      <c r="AL14" s="75">
        <v>0.51836352568967281</v>
      </c>
      <c r="AM14" s="76">
        <v>0.38121880898175647</v>
      </c>
      <c r="AN14" s="75">
        <v>0.37182621655730341</v>
      </c>
      <c r="AO14" s="75">
        <v>0.40894744192716675</v>
      </c>
      <c r="AP14" s="75">
        <v>0.3213736399857941</v>
      </c>
      <c r="AQ14" s="76">
        <v>0.32208161105650879</v>
      </c>
      <c r="AR14" s="75">
        <v>0.32208161105650879</v>
      </c>
      <c r="AS14" s="75">
        <v>0.32208161105650879</v>
      </c>
      <c r="AT14" s="75">
        <v>0.62891473078418181</v>
      </c>
    </row>
    <row r="15" spans="1:46" ht="15" thickBot="1">
      <c r="A15" s="67" t="s">
        <v>184</v>
      </c>
      <c r="B15">
        <v>2005</v>
      </c>
      <c r="C15" t="s">
        <v>50</v>
      </c>
      <c r="D15" s="8">
        <v>0</v>
      </c>
      <c r="E15" s="8">
        <v>0</v>
      </c>
      <c r="F15" s="8">
        <v>0</v>
      </c>
      <c r="G15" s="8">
        <v>3.1266303869693175</v>
      </c>
      <c r="H15" s="8">
        <v>0.19576928196632859</v>
      </c>
      <c r="I15" s="8">
        <v>1.6107016980404278</v>
      </c>
      <c r="J15" s="8">
        <v>1.9792607915828313</v>
      </c>
      <c r="K15" s="8">
        <v>0</v>
      </c>
      <c r="L15" s="8"/>
      <c r="M15" s="82"/>
      <c r="N15" s="82"/>
      <c r="O15" s="82"/>
      <c r="P15" s="82"/>
      <c r="AD15" s="33" t="s">
        <v>50</v>
      </c>
      <c r="AE15" s="75">
        <v>0.62497397349141659</v>
      </c>
      <c r="AF15" s="75">
        <v>0.47028833331371128</v>
      </c>
      <c r="AG15" s="75">
        <v>0.16261248226903799</v>
      </c>
      <c r="AH15" s="94">
        <v>0.73338550696888516</v>
      </c>
      <c r="AI15" s="75">
        <v>0.50931683245648396</v>
      </c>
      <c r="AJ15" s="75">
        <v>0.50931683245648396</v>
      </c>
      <c r="AK15" s="75">
        <v>0.2504192396765284</v>
      </c>
      <c r="AL15" s="75">
        <v>0.73338550696888516</v>
      </c>
      <c r="AM15" s="76">
        <v>0.64162958981382978</v>
      </c>
      <c r="AN15" s="75">
        <v>0.60280849441181072</v>
      </c>
      <c r="AO15" s="75">
        <v>0.34100140555737107</v>
      </c>
      <c r="AP15" s="75">
        <v>0.65555755186080267</v>
      </c>
      <c r="AQ15" s="76">
        <v>0.11488665048877994</v>
      </c>
      <c r="AR15" s="75">
        <v>0.11488665048877994</v>
      </c>
      <c r="AS15" s="75">
        <v>0.11488665048877994</v>
      </c>
      <c r="AT15" s="75">
        <v>0.66056932051923245</v>
      </c>
    </row>
    <row r="16" spans="1:46">
      <c r="A16" s="83" t="s">
        <v>188</v>
      </c>
      <c r="B16">
        <v>2008</v>
      </c>
      <c r="C16" t="s">
        <v>50</v>
      </c>
      <c r="D16" s="48">
        <v>0</v>
      </c>
      <c r="E16" s="8">
        <v>0</v>
      </c>
      <c r="F16" s="8">
        <v>0</v>
      </c>
      <c r="G16" s="8">
        <v>0.39758195040556643</v>
      </c>
      <c r="H16" s="8">
        <v>2.4153670597185335E-2</v>
      </c>
      <c r="I16" s="8">
        <v>6.2611330772529783E-2</v>
      </c>
      <c r="J16" s="8">
        <v>2.1600909116522828</v>
      </c>
      <c r="K16" s="8">
        <v>0</v>
      </c>
      <c r="AD16" s="33" t="s">
        <v>51</v>
      </c>
      <c r="AE16" s="75">
        <v>0.13620833084760822</v>
      </c>
      <c r="AF16" s="75">
        <v>0.26343164834608951</v>
      </c>
      <c r="AG16" s="75">
        <v>0.68379517350207553</v>
      </c>
      <c r="AH16" s="75">
        <v>-6.3516293620739753E-2</v>
      </c>
      <c r="AI16" s="76">
        <v>0.19608407221531154</v>
      </c>
      <c r="AJ16" s="75">
        <v>0.19608407221531154</v>
      </c>
      <c r="AK16" s="75">
        <v>0.71884341427681309</v>
      </c>
      <c r="AL16" s="75">
        <v>-6.3516293620739753E-2</v>
      </c>
      <c r="AM16" s="76">
        <v>-0.12947671291656146</v>
      </c>
      <c r="AN16" s="75">
        <v>1.995709696989403E-2</v>
      </c>
      <c r="AO16" s="75">
        <v>0.38003713385217253</v>
      </c>
      <c r="AP16" s="75">
        <v>-0.1570711324264735</v>
      </c>
      <c r="AQ16" s="76">
        <v>0.44366936342884544</v>
      </c>
      <c r="AR16" s="75">
        <v>0.44366936342884544</v>
      </c>
      <c r="AS16" s="75">
        <v>0.44366936342884544</v>
      </c>
      <c r="AT16" s="75">
        <v>0.22713557183770108</v>
      </c>
    </row>
    <row r="17" spans="1:46" ht="16.8" customHeight="1">
      <c r="A17" s="67" t="s">
        <v>77</v>
      </c>
      <c r="B17">
        <v>2003</v>
      </c>
      <c r="C17" t="s">
        <v>50</v>
      </c>
      <c r="D17" s="8">
        <v>0</v>
      </c>
      <c r="E17" s="8">
        <v>0</v>
      </c>
      <c r="F17" s="8">
        <v>0</v>
      </c>
      <c r="G17" s="8">
        <v>-0.23088386143814077</v>
      </c>
      <c r="H17" s="8">
        <v>-1.0550459038516608E-2</v>
      </c>
      <c r="I17" s="8">
        <v>-0.28676476299696674</v>
      </c>
      <c r="J17" s="8">
        <v>2.4884870373895538</v>
      </c>
      <c r="K17" s="8">
        <v>0</v>
      </c>
      <c r="AD17" s="33" t="s">
        <v>30</v>
      </c>
      <c r="AE17" s="77">
        <v>0.73917243621558215</v>
      </c>
      <c r="AF17" s="77">
        <v>0.73171666824022608</v>
      </c>
      <c r="AG17" s="77">
        <v>0.65892324022248872</v>
      </c>
      <c r="AH17" s="77">
        <v>0.61286116073315378</v>
      </c>
      <c r="AI17" s="78">
        <v>0.66387779709798433</v>
      </c>
      <c r="AJ17" s="77">
        <v>0.66387779709798433</v>
      </c>
      <c r="AK17" s="77">
        <v>0.63424228721872322</v>
      </c>
      <c r="AL17" s="77">
        <v>0.61286116073315378</v>
      </c>
      <c r="AM17" s="78">
        <v>0.42156677308038176</v>
      </c>
      <c r="AN17" s="77">
        <v>0.55123827187538632</v>
      </c>
      <c r="AO17" s="77">
        <v>0.65347167213617574</v>
      </c>
      <c r="AP17" s="77">
        <v>0.50622705502190446</v>
      </c>
      <c r="AQ17" s="78">
        <v>0.54436520441958758</v>
      </c>
      <c r="AR17" s="77">
        <v>0.54436520441958758</v>
      </c>
      <c r="AS17" s="77">
        <v>0.54436520441958758</v>
      </c>
      <c r="AT17" s="77">
        <v>0.81724538676253622</v>
      </c>
    </row>
    <row r="18" spans="1:46">
      <c r="A18" s="67" t="s">
        <v>184</v>
      </c>
      <c r="B18">
        <v>2004</v>
      </c>
      <c r="C18" t="s">
        <v>50</v>
      </c>
      <c r="D18" s="8">
        <v>0</v>
      </c>
      <c r="E18" s="8">
        <v>0</v>
      </c>
      <c r="F18" s="8">
        <v>0</v>
      </c>
      <c r="G18" s="8">
        <v>1.3023070923767666</v>
      </c>
      <c r="H18" s="8">
        <v>8.3147561077548129E-2</v>
      </c>
      <c r="I18" s="8">
        <v>-0.30839460566366128</v>
      </c>
      <c r="J18" s="8">
        <v>2.8182357813056562</v>
      </c>
      <c r="K18" s="8">
        <v>0</v>
      </c>
      <c r="AD18" s="33" t="s">
        <v>127</v>
      </c>
    </row>
    <row r="19" spans="1:46" ht="15" thickBot="1">
      <c r="A19" s="67" t="s">
        <v>77</v>
      </c>
      <c r="B19">
        <v>2004</v>
      </c>
      <c r="C19" t="s">
        <v>50</v>
      </c>
      <c r="D19" s="8">
        <v>0</v>
      </c>
      <c r="E19" s="8">
        <v>0</v>
      </c>
      <c r="F19" s="8">
        <v>0</v>
      </c>
      <c r="G19" s="8">
        <v>2.7752518003865205</v>
      </c>
      <c r="H19" s="8">
        <v>0.12517746308157035</v>
      </c>
      <c r="I19" s="8">
        <v>5.5880901558825968E-2</v>
      </c>
      <c r="J19" s="8">
        <v>3.1440204936347271</v>
      </c>
      <c r="K19" s="8">
        <v>0</v>
      </c>
      <c r="AD19" s="33" t="s">
        <v>61</v>
      </c>
      <c r="AE19" s="75">
        <v>0.534826705159967</v>
      </c>
      <c r="AF19" s="75">
        <v>0.39329635809368729</v>
      </c>
      <c r="AG19" s="75">
        <v>0.43645393526121062</v>
      </c>
      <c r="AH19" s="75">
        <v>0.48807042147208624</v>
      </c>
      <c r="AI19" s="76">
        <v>0.37599804628563549</v>
      </c>
      <c r="AJ19" s="75">
        <v>0.33533635507612597</v>
      </c>
      <c r="AK19" s="75">
        <v>0.33533635507612597</v>
      </c>
      <c r="AL19" s="75">
        <v>0.48807042147208624</v>
      </c>
      <c r="AM19" s="76">
        <v>0.36705459522846862</v>
      </c>
      <c r="AN19" s="75">
        <v>0.35660461937473759</v>
      </c>
      <c r="AO19" s="75">
        <v>0.39781310001186715</v>
      </c>
      <c r="AP19" s="75">
        <v>0.307230798928883</v>
      </c>
      <c r="AQ19" s="76">
        <v>0.33859240041501953</v>
      </c>
      <c r="AR19" s="75">
        <v>0.33859240041501953</v>
      </c>
      <c r="AS19" s="75">
        <v>0.33859240041501953</v>
      </c>
      <c r="AT19" s="75">
        <v>0.61172475855415187</v>
      </c>
    </row>
    <row r="20" spans="1:46" ht="15" thickBot="1">
      <c r="A20" s="67" t="s">
        <v>184</v>
      </c>
      <c r="B20">
        <v>2009</v>
      </c>
      <c r="C20" t="s">
        <v>50</v>
      </c>
      <c r="D20" s="8">
        <v>0</v>
      </c>
      <c r="E20" s="8">
        <v>0</v>
      </c>
      <c r="F20" s="8">
        <v>0</v>
      </c>
      <c r="G20" s="8">
        <v>1.793365041731759</v>
      </c>
      <c r="H20" s="8">
        <v>0.11137507910423776</v>
      </c>
      <c r="I20" s="8">
        <v>-1.3407594645296292</v>
      </c>
      <c r="J20" s="8">
        <v>4.023172620220393</v>
      </c>
      <c r="K20" s="8">
        <v>0</v>
      </c>
      <c r="AD20" s="33" t="s">
        <v>50</v>
      </c>
      <c r="AE20" s="94">
        <v>0.55850928983129811</v>
      </c>
      <c r="AF20" s="75">
        <v>0.41580054942379496</v>
      </c>
      <c r="AG20" s="75">
        <v>0.15881885885610633</v>
      </c>
      <c r="AH20" s="94">
        <v>0.63625271381169102</v>
      </c>
      <c r="AI20" s="75">
        <v>0.39262302438996505</v>
      </c>
      <c r="AJ20" s="75">
        <v>0.39262302438996505</v>
      </c>
      <c r="AK20" s="75">
        <v>0.20242151067107927</v>
      </c>
      <c r="AL20" s="75">
        <v>0.63625271381169102</v>
      </c>
      <c r="AM20" s="76">
        <v>0.57417070311335128</v>
      </c>
      <c r="AN20" s="75">
        <v>0.53228921252380568</v>
      </c>
      <c r="AO20" s="75">
        <v>0.31541169148724429</v>
      </c>
      <c r="AP20" s="75">
        <v>0.50516953834260137</v>
      </c>
      <c r="AQ20" s="76">
        <v>0.14965323939925709</v>
      </c>
      <c r="AR20" s="75">
        <v>0.14965323939925709</v>
      </c>
      <c r="AS20" s="75">
        <v>0.14965323939925709</v>
      </c>
      <c r="AT20" s="75">
        <v>0.63117498567493602</v>
      </c>
    </row>
    <row r="21" spans="1:46">
      <c r="A21" s="67" t="s">
        <v>77</v>
      </c>
      <c r="B21">
        <v>2005</v>
      </c>
      <c r="C21" t="s">
        <v>50</v>
      </c>
      <c r="D21" s="8">
        <v>0</v>
      </c>
      <c r="E21" s="8">
        <v>0</v>
      </c>
      <c r="F21" s="8">
        <v>0</v>
      </c>
      <c r="G21" s="8">
        <v>3.0881395920759012</v>
      </c>
      <c r="H21" s="8">
        <v>0.13964220510255715</v>
      </c>
      <c r="I21" s="8">
        <v>2.7193708988276946</v>
      </c>
      <c r="J21" s="8">
        <v>4.2709172173088987</v>
      </c>
      <c r="K21" s="8">
        <v>0</v>
      </c>
      <c r="AD21" s="33" t="s">
        <v>51</v>
      </c>
      <c r="AE21" s="75">
        <v>0.18180719072602589</v>
      </c>
      <c r="AF21" s="75">
        <v>0.28687487187042882</v>
      </c>
      <c r="AG21" s="75">
        <v>0.68054339086866844</v>
      </c>
      <c r="AH21" s="75">
        <v>2.8490981656294809E-2</v>
      </c>
      <c r="AI21" s="76">
        <v>0.22148053629920772</v>
      </c>
      <c r="AJ21" s="75">
        <v>0.22148053629920772</v>
      </c>
      <c r="AK21" s="75">
        <v>0.68719169850782891</v>
      </c>
      <c r="AL21" s="75">
        <v>2.8490981656294809E-2</v>
      </c>
      <c r="AM21" s="76">
        <v>-4.0067074939608573E-2</v>
      </c>
      <c r="AN21" s="75">
        <v>7.9797705675790184E-2</v>
      </c>
      <c r="AO21" s="75">
        <v>0.38816856509730197</v>
      </c>
      <c r="AP21" s="75">
        <v>-4.0020784496099429E-2</v>
      </c>
      <c r="AQ21" s="76">
        <v>0.45594916871087898</v>
      </c>
      <c r="AR21" s="75">
        <v>0.45594916871087898</v>
      </c>
      <c r="AS21" s="75">
        <v>0.45594916871087898</v>
      </c>
      <c r="AT21" s="75">
        <v>0.25767707207901624</v>
      </c>
    </row>
    <row r="22" spans="1:46">
      <c r="A22" s="67" t="s">
        <v>73</v>
      </c>
      <c r="B22">
        <v>2003</v>
      </c>
      <c r="C22" t="s">
        <v>50</v>
      </c>
      <c r="D22" s="8">
        <v>7.5579866092778571</v>
      </c>
      <c r="E22" s="8">
        <v>0.15700909045750336</v>
      </c>
      <c r="F22" s="8">
        <v>0.25029695913842254</v>
      </c>
      <c r="G22" s="8">
        <v>-8.9313841349072085</v>
      </c>
      <c r="H22" s="8">
        <v>-0.2894980473065884</v>
      </c>
      <c r="I22" s="8">
        <v>-17.28597898489539</v>
      </c>
      <c r="J22" s="8">
        <v>1.732678778163681</v>
      </c>
      <c r="K22" s="8">
        <v>35.247387404561003</v>
      </c>
      <c r="AD22" s="84" t="s">
        <v>30</v>
      </c>
      <c r="AE22" s="77">
        <v>0.66993466318845962</v>
      </c>
      <c r="AF22" s="77">
        <v>0.64388789973350868</v>
      </c>
      <c r="AG22" s="77">
        <v>0.63027606069303577</v>
      </c>
      <c r="AH22" s="77">
        <v>0.55316040898452601</v>
      </c>
      <c r="AI22" s="78">
        <v>0.52821253691508052</v>
      </c>
      <c r="AJ22" s="77">
        <v>0.52821253691508052</v>
      </c>
      <c r="AK22" s="77">
        <v>0.56181642322930747</v>
      </c>
      <c r="AL22" s="77">
        <v>0.55316040898452601</v>
      </c>
      <c r="AM22" s="78">
        <v>0.39885626225763665</v>
      </c>
      <c r="AN22" s="77">
        <v>0.50425152300634457</v>
      </c>
      <c r="AO22" s="77">
        <v>0.6194846578274783</v>
      </c>
      <c r="AP22" s="77">
        <v>0.41070699927701854</v>
      </c>
      <c r="AQ22" s="78">
        <v>0.54133911012067926</v>
      </c>
      <c r="AR22" s="77">
        <v>0.54133911012067926</v>
      </c>
      <c r="AS22" s="77">
        <v>0.54133911012067926</v>
      </c>
      <c r="AT22" s="77">
        <v>0.74516259693008002</v>
      </c>
    </row>
    <row r="23" spans="1:46">
      <c r="A23" s="67" t="s">
        <v>73</v>
      </c>
      <c r="B23">
        <v>2009</v>
      </c>
      <c r="C23" t="s">
        <v>50</v>
      </c>
      <c r="D23" s="8">
        <v>25.436497385447133</v>
      </c>
      <c r="E23" s="8">
        <v>1.1933471933471933</v>
      </c>
      <c r="F23" s="8">
        <v>41</v>
      </c>
      <c r="G23" s="8">
        <v>6.3486377572990378</v>
      </c>
      <c r="H23" s="8">
        <v>0.26520623273738975</v>
      </c>
      <c r="I23" s="8">
        <v>2.6232407614194422</v>
      </c>
      <c r="J23" s="8">
        <v>0.10400051828673895</v>
      </c>
      <c r="K23" s="8">
        <v>40.946556766817331</v>
      </c>
    </row>
    <row r="24" spans="1:46">
      <c r="A24" s="67" t="s">
        <v>73</v>
      </c>
      <c r="B24">
        <v>2010</v>
      </c>
      <c r="C24" t="s">
        <v>50</v>
      </c>
      <c r="D24" s="8">
        <v>16.684145295071026</v>
      </c>
      <c r="E24" s="8">
        <v>0.948509485094851</v>
      </c>
      <c r="F24" s="8">
        <v>38.888888888888886</v>
      </c>
      <c r="G24" s="8">
        <v>-2.5192402431327032</v>
      </c>
      <c r="H24" s="8">
        <v>-0.11818955369341494</v>
      </c>
      <c r="I24" s="8">
        <v>3.7253969958795956</v>
      </c>
      <c r="J24" s="8">
        <v>21.315253035540191</v>
      </c>
      <c r="K24" s="8">
        <v>42.902087901611218</v>
      </c>
      <c r="AD24" s="33" t="s">
        <v>131</v>
      </c>
      <c r="AE24" s="30"/>
      <c r="AF24" s="51"/>
      <c r="AG24" s="51"/>
      <c r="AH24" s="51"/>
      <c r="AI24" s="6"/>
    </row>
    <row r="25" spans="1:46" ht="15" thickBot="1">
      <c r="A25" s="83" t="s">
        <v>73</v>
      </c>
      <c r="B25">
        <v>2007</v>
      </c>
      <c r="C25" t="s">
        <v>50</v>
      </c>
      <c r="D25" s="48">
        <v>40.152899824253076</v>
      </c>
      <c r="E25" s="8">
        <v>1.8960165975103733</v>
      </c>
      <c r="F25" s="8">
        <v>38.078333333333333</v>
      </c>
      <c r="G25" s="8">
        <v>-2.4489049021384908</v>
      </c>
      <c r="H25" s="8">
        <v>-0.11395773619143834</v>
      </c>
      <c r="I25" s="8">
        <v>0.31208450114803199</v>
      </c>
      <c r="J25" s="8">
        <v>0.17433585928095141</v>
      </c>
      <c r="K25" s="8">
        <v>65.874541324480177</v>
      </c>
      <c r="AD25" s="33" t="s">
        <v>61</v>
      </c>
      <c r="AE25" s="75">
        <v>0.53615458152997608</v>
      </c>
      <c r="AF25" s="75">
        <v>0.3876696419025753</v>
      </c>
      <c r="AG25" s="75">
        <v>0.41737312449188574</v>
      </c>
      <c r="AH25" s="75">
        <v>0.4903781629475007</v>
      </c>
      <c r="AI25" s="76">
        <v>0.3734279964445652</v>
      </c>
      <c r="AJ25" s="75">
        <v>0.32750965747110083</v>
      </c>
      <c r="AK25" s="75">
        <v>0.32750965747110083</v>
      </c>
      <c r="AL25" s="75">
        <v>0.4903781629475007</v>
      </c>
      <c r="AM25" s="76">
        <v>0.34692047101435541</v>
      </c>
      <c r="AN25" s="75">
        <v>0.3322027918962755</v>
      </c>
      <c r="AO25" s="75">
        <v>0.36551303240826005</v>
      </c>
      <c r="AP25" s="75">
        <v>0.29286820844736017</v>
      </c>
      <c r="AQ25" s="76">
        <v>0.3364817514467191</v>
      </c>
      <c r="AR25" s="75">
        <v>0.3364817514467191</v>
      </c>
      <c r="AS25" s="75">
        <v>0.3364817514467191</v>
      </c>
      <c r="AT25" s="75">
        <v>0.59929705341886685</v>
      </c>
    </row>
    <row r="26" spans="1:46" ht="15" thickBot="1">
      <c r="A26" s="68" t="s">
        <v>73</v>
      </c>
      <c r="B26">
        <v>2008</v>
      </c>
      <c r="C26" t="s">
        <v>50</v>
      </c>
      <c r="D26" s="48">
        <v>40.800279573650187</v>
      </c>
      <c r="E26" s="8">
        <v>1.7043795620437956</v>
      </c>
      <c r="F26" s="8">
        <v>49.157894736842103</v>
      </c>
      <c r="G26" s="8">
        <v>-0.13774864186708058</v>
      </c>
      <c r="H26" s="8">
        <v>-6.5044794375409831E-3</v>
      </c>
      <c r="I26" s="8">
        <v>-2.7609894032865228</v>
      </c>
      <c r="J26" s="8">
        <v>3.587648354012515</v>
      </c>
      <c r="K26" s="8">
        <v>65.874541324480177</v>
      </c>
      <c r="AD26" s="33" t="s">
        <v>50</v>
      </c>
      <c r="AE26" s="94">
        <v>0.54783039805684219</v>
      </c>
      <c r="AF26" s="75">
        <v>0.40433633088546705</v>
      </c>
      <c r="AG26" s="75">
        <v>0.1594138019631543</v>
      </c>
      <c r="AH26" s="94">
        <v>0.6171398451616239</v>
      </c>
      <c r="AI26" s="75">
        <v>0.36806793822397338</v>
      </c>
      <c r="AJ26" s="75">
        <v>0.36806793822397338</v>
      </c>
      <c r="AK26" s="75">
        <v>0.19065218187836547</v>
      </c>
      <c r="AL26" s="75">
        <v>0.6171398451616239</v>
      </c>
      <c r="AM26" s="76">
        <v>0.52153654198381916</v>
      </c>
      <c r="AN26" s="75">
        <v>0.47230037665984237</v>
      </c>
      <c r="AO26" s="75">
        <v>0.28843891024431162</v>
      </c>
      <c r="AP26" s="75">
        <v>0.48457601817923118</v>
      </c>
      <c r="AQ26" s="76">
        <v>0.17300312985788777</v>
      </c>
      <c r="AR26" s="75">
        <v>0.17300312985788777</v>
      </c>
      <c r="AS26" s="75">
        <v>0.17300312985788777</v>
      </c>
      <c r="AT26" s="75">
        <v>0.62272348209382922</v>
      </c>
    </row>
    <row r="27" spans="1:46">
      <c r="A27" s="62" t="s">
        <v>73</v>
      </c>
      <c r="B27">
        <v>2004</v>
      </c>
      <c r="C27" t="s">
        <v>50</v>
      </c>
      <c r="D27" s="8">
        <v>26.688579079790987</v>
      </c>
      <c r="E27" s="8">
        <v>0.67085959171469856</v>
      </c>
      <c r="F27" s="8">
        <v>1.1792563177949398</v>
      </c>
      <c r="G27" s="8">
        <v>19.018657763059071</v>
      </c>
      <c r="H27" s="8">
        <v>0.39509227939552455</v>
      </c>
      <c r="I27" s="8">
        <v>8.3545948499881817</v>
      </c>
      <c r="J27" s="8">
        <v>26.647666007139637</v>
      </c>
      <c r="K27" s="8">
        <v>96.915841068923996</v>
      </c>
      <c r="AD27" s="33" t="s">
        <v>51</v>
      </c>
      <c r="AE27" s="75">
        <v>0.22368269046401515</v>
      </c>
      <c r="AF27" s="75">
        <v>0.30798087169551697</v>
      </c>
      <c r="AG27" s="75">
        <v>0.64846362614233244</v>
      </c>
      <c r="AH27" s="75">
        <v>8.7481451705816907E-2</v>
      </c>
      <c r="AI27" s="76">
        <v>0.24270182996828216</v>
      </c>
      <c r="AJ27" s="75">
        <v>0.24270182996828216</v>
      </c>
      <c r="AK27" s="75">
        <v>0.6553935488030832</v>
      </c>
      <c r="AL27" s="75">
        <v>8.7481451705816907E-2</v>
      </c>
      <c r="AM27" s="76">
        <v>-6.7776491273055864E-3</v>
      </c>
      <c r="AN27" s="75">
        <v>9.8462853892808067E-2</v>
      </c>
      <c r="AO27" s="75">
        <v>0.37850793192503818</v>
      </c>
      <c r="AP27" s="75">
        <v>2.0499540472707439E-2</v>
      </c>
      <c r="AQ27" s="76">
        <v>0.43680197071914328</v>
      </c>
      <c r="AR27" s="75">
        <v>0.43680197071914328</v>
      </c>
      <c r="AS27" s="75">
        <v>0.43680197071914328</v>
      </c>
      <c r="AT27" s="75">
        <v>0.27430212940020243</v>
      </c>
    </row>
    <row r="28" spans="1:46">
      <c r="A28" s="68" t="s">
        <v>73</v>
      </c>
      <c r="B28">
        <v>2006</v>
      </c>
      <c r="C28" t="s">
        <v>50</v>
      </c>
      <c r="D28" s="48">
        <v>63.117992525360393</v>
      </c>
      <c r="E28" s="8">
        <v>2.9371428571428573</v>
      </c>
      <c r="F28" s="8">
        <v>118.22000000000001</v>
      </c>
      <c r="G28" s="8">
        <v>7.9410927452285982</v>
      </c>
      <c r="H28" s="8">
        <v>0.27271549887338148</v>
      </c>
      <c r="I28" s="8">
        <v>7.6290082440805662</v>
      </c>
      <c r="J28" s="8">
        <v>5.1801033419420754</v>
      </c>
      <c r="K28" s="8">
        <v>103.77825235807083</v>
      </c>
      <c r="AD28" s="84" t="s">
        <v>30</v>
      </c>
      <c r="AE28" s="77">
        <v>0.66351230523669846</v>
      </c>
      <c r="AF28" s="77">
        <v>0.61479869315022551</v>
      </c>
      <c r="AG28" s="77">
        <v>0.59139185810932615</v>
      </c>
      <c r="AH28" s="77">
        <v>0.55476528929820357</v>
      </c>
      <c r="AI28" s="78">
        <v>0.50881880131767987</v>
      </c>
      <c r="AJ28" s="77">
        <v>0.50881880131767987</v>
      </c>
      <c r="AK28" s="77">
        <v>0.53186091888765841</v>
      </c>
      <c r="AL28" s="77">
        <v>0.55476528929820357</v>
      </c>
      <c r="AM28" s="78">
        <v>0.37360615764683675</v>
      </c>
      <c r="AN28" s="77">
        <v>0.45598977340928631</v>
      </c>
      <c r="AO28" s="77">
        <v>0.55155075686671351</v>
      </c>
      <c r="AP28" s="77">
        <v>0.41957332359830884</v>
      </c>
      <c r="AQ28" s="78">
        <v>0.52169254409930643</v>
      </c>
      <c r="AR28" s="77">
        <v>0.52169254409930643</v>
      </c>
      <c r="AS28" s="77">
        <v>0.52169254409930643</v>
      </c>
      <c r="AT28" s="77">
        <v>0.72262094465828197</v>
      </c>
    </row>
    <row r="29" spans="1:46" s="2" customFormat="1">
      <c r="A29" s="62" t="s">
        <v>73</v>
      </c>
      <c r="B29">
        <v>2005</v>
      </c>
      <c r="C29" t="s">
        <v>50</v>
      </c>
      <c r="D29" s="8">
        <v>68.590678357175818</v>
      </c>
      <c r="E29" s="8">
        <v>2.3555625990491285</v>
      </c>
      <c r="F29" s="8">
        <v>7.2153398058252431</v>
      </c>
      <c r="G29" s="8">
        <v>18.293071157151456</v>
      </c>
      <c r="H29" s="8">
        <v>0.45982523876616455</v>
      </c>
      <c r="I29" s="8">
        <v>10.664062913070889</v>
      </c>
      <c r="J29" s="8">
        <v>18.605155658299488</v>
      </c>
      <c r="K29" s="8">
        <v>134.05629903091832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2" t="s">
        <v>86</v>
      </c>
      <c r="B30">
        <v>2009</v>
      </c>
      <c r="C30" t="s">
        <v>50</v>
      </c>
      <c r="D30" s="8">
        <v>0</v>
      </c>
      <c r="E30" s="8">
        <v>0</v>
      </c>
      <c r="F30" s="8">
        <v>0</v>
      </c>
      <c r="G30" s="8">
        <v>0.43766412404651689</v>
      </c>
      <c r="H30" s="8">
        <v>5.0297324083250682E-2</v>
      </c>
      <c r="I30" s="8">
        <v>0.28458947967556725</v>
      </c>
      <c r="J30" s="8">
        <v>0.45491197129958216</v>
      </c>
      <c r="K30" s="8">
        <v>2.4642861762816231</v>
      </c>
      <c r="AG30" s="33" t="s">
        <v>132</v>
      </c>
    </row>
    <row r="31" spans="1:46" ht="16.8" customHeight="1" thickBot="1">
      <c r="A31" s="62" t="s">
        <v>86</v>
      </c>
      <c r="B31">
        <v>2010</v>
      </c>
      <c r="C31" t="s">
        <v>50</v>
      </c>
      <c r="D31" s="8">
        <v>2.4642861762816231</v>
      </c>
      <c r="E31" s="8">
        <v>0.29277663934426229</v>
      </c>
      <c r="F31" s="8">
        <v>1.3122847301951779</v>
      </c>
      <c r="G31" s="8">
        <v>0.17032249162401492</v>
      </c>
      <c r="H31" s="8">
        <v>2.0235655737705003E-2</v>
      </c>
      <c r="I31" s="8">
        <v>0.15307464437094964</v>
      </c>
      <c r="J31" s="8">
        <v>8.4169494594955871</v>
      </c>
      <c r="K31" s="8">
        <v>5.1096747487204262</v>
      </c>
      <c r="AD31" t="s">
        <v>61</v>
      </c>
      <c r="AE31" s="75">
        <v>0.50717700915122921</v>
      </c>
      <c r="AF31" s="75">
        <v>0.37216790679276351</v>
      </c>
      <c r="AG31" s="75">
        <v>0.41884134260190858</v>
      </c>
      <c r="AH31" s="75">
        <v>0.46859316638066095</v>
      </c>
      <c r="AI31" s="76">
        <v>0.35146899712279644</v>
      </c>
      <c r="AJ31" s="75">
        <v>0.30845370334823125</v>
      </c>
      <c r="AK31" s="75">
        <v>0.30845370334823125</v>
      </c>
      <c r="AL31" s="75">
        <v>0.46859316638066095</v>
      </c>
      <c r="AM31" s="76">
        <v>0.3228941279417672</v>
      </c>
      <c r="AN31" s="75">
        <v>0.31207353695145479</v>
      </c>
      <c r="AO31" s="75">
        <v>0.3614463322514761</v>
      </c>
      <c r="AP31" s="75">
        <v>0.28385866289067213</v>
      </c>
      <c r="AQ31" s="76">
        <v>0.34190620645584635</v>
      </c>
      <c r="AR31" s="75">
        <v>0.34190620645584635</v>
      </c>
      <c r="AS31" s="75">
        <v>0.34190620645584635</v>
      </c>
      <c r="AT31" s="75">
        <v>0.57451370569671545</v>
      </c>
    </row>
    <row r="32" spans="1:46" ht="15" thickBot="1">
      <c r="A32" s="62" t="s">
        <v>75</v>
      </c>
      <c r="B32">
        <v>2003</v>
      </c>
      <c r="C32" t="s">
        <v>50</v>
      </c>
      <c r="D32" s="8">
        <v>0.5040986757941337</v>
      </c>
      <c r="E32" s="8">
        <v>2.7740871894063386E-2</v>
      </c>
      <c r="F32" s="8">
        <v>0.14422798440497556</v>
      </c>
      <c r="G32" s="8">
        <v>-5.7480482809830171</v>
      </c>
      <c r="H32" s="8">
        <v>-0.30689196668867114</v>
      </c>
      <c r="I32" s="8">
        <v>-0.94968420233070105</v>
      </c>
      <c r="J32" s="8">
        <v>-3.2263965563641257</v>
      </c>
      <c r="K32" s="8">
        <v>3.4347678581451642</v>
      </c>
      <c r="AD32" s="2" t="s">
        <v>50</v>
      </c>
      <c r="AE32" s="94">
        <v>0.53811250307614111</v>
      </c>
      <c r="AF32" s="75">
        <v>0.40603771016195839</v>
      </c>
      <c r="AG32" s="75">
        <v>0.17588523497041123</v>
      </c>
      <c r="AH32" s="94">
        <v>0.60090437163569643</v>
      </c>
      <c r="AI32" s="75">
        <v>0.36302917018020703</v>
      </c>
      <c r="AJ32" s="75">
        <v>0.36302917018020703</v>
      </c>
      <c r="AK32" s="75">
        <v>0.20088803737749217</v>
      </c>
      <c r="AL32" s="75">
        <v>0.60090437163569643</v>
      </c>
      <c r="AM32" s="76">
        <v>0.49565122731300515</v>
      </c>
      <c r="AN32" s="75">
        <v>0.45059858831650434</v>
      </c>
      <c r="AO32" s="75">
        <v>0.28933721451178224</v>
      </c>
      <c r="AP32" s="75">
        <v>0.47026016869543824</v>
      </c>
      <c r="AQ32" s="76">
        <v>0.19256518138028417</v>
      </c>
      <c r="AR32" s="75">
        <v>0.19256518138028417</v>
      </c>
      <c r="AS32" s="75">
        <v>0.19256518138028417</v>
      </c>
      <c r="AT32" s="75">
        <v>0.6158469495152511</v>
      </c>
    </row>
    <row r="33" spans="1:46">
      <c r="A33" s="62" t="s">
        <v>75</v>
      </c>
      <c r="B33">
        <v>2004</v>
      </c>
      <c r="C33" t="s">
        <v>50</v>
      </c>
      <c r="D33" s="8">
        <v>2.8266706443914082</v>
      </c>
      <c r="E33" s="8">
        <v>0.14891944990176817</v>
      </c>
      <c r="F33" s="8">
        <v>0.4511904761904762</v>
      </c>
      <c r="G33" s="8">
        <v>-2.2767123540334246</v>
      </c>
      <c r="H33" s="8">
        <v>-0.11568919255336366</v>
      </c>
      <c r="I33" s="8">
        <v>-4.7983640786523161</v>
      </c>
      <c r="J33" s="8">
        <v>0.54994362113865591</v>
      </c>
      <c r="K33" s="8">
        <v>26.329057279236281</v>
      </c>
      <c r="AD33" t="s">
        <v>51</v>
      </c>
      <c r="AE33" s="75">
        <v>0.17035836351604208</v>
      </c>
      <c r="AF33" s="75">
        <v>0.25117149079219309</v>
      </c>
      <c r="AG33" s="75">
        <v>0.63926618064825969</v>
      </c>
      <c r="AH33" s="75">
        <v>5.1207967356814592E-2</v>
      </c>
      <c r="AI33" s="76">
        <v>0.18479171413391154</v>
      </c>
      <c r="AJ33" s="75">
        <v>0.18479171413391154</v>
      </c>
      <c r="AK33" s="75">
        <v>0.64315842876172469</v>
      </c>
      <c r="AL33" s="75">
        <v>5.1207967356814592E-2</v>
      </c>
      <c r="AM33" s="76">
        <v>-3.3323297138850488E-2</v>
      </c>
      <c r="AN33" s="75">
        <v>6.5002024983558226E-2</v>
      </c>
      <c r="AO33" s="75">
        <v>0.37477728309045549</v>
      </c>
      <c r="AP33" s="75">
        <v>-1.6605077657775053E-2</v>
      </c>
      <c r="AQ33" s="76">
        <v>0.4314801171938572</v>
      </c>
      <c r="AR33" s="75">
        <v>0.4314801171938572</v>
      </c>
      <c r="AS33" s="75">
        <v>0.4314801171938572</v>
      </c>
      <c r="AT33" s="75">
        <v>0.22424594700141273</v>
      </c>
    </row>
    <row r="34" spans="1:46">
      <c r="A34" s="62" t="s">
        <v>75</v>
      </c>
      <c r="B34">
        <v>2009</v>
      </c>
      <c r="C34" t="s">
        <v>50</v>
      </c>
      <c r="D34" s="8">
        <v>15.854604139217923</v>
      </c>
      <c r="E34" s="8">
        <v>0.80197704081632648</v>
      </c>
      <c r="F34" s="8">
        <v>5.7882623705408518</v>
      </c>
      <c r="G34" s="8">
        <v>-0.45608942814185482</v>
      </c>
      <c r="H34" s="8">
        <v>-2.2939727519392463E-2</v>
      </c>
      <c r="I34" s="8">
        <v>-0.73836444034000692</v>
      </c>
      <c r="J34" s="8">
        <v>-2.0156869758966032</v>
      </c>
      <c r="K34" s="8">
        <v>29.269553486436905</v>
      </c>
      <c r="AD34" s="70" t="s">
        <v>30</v>
      </c>
      <c r="AE34" s="77">
        <v>0.61749413321755753</v>
      </c>
      <c r="AF34" s="77">
        <v>0.56464560439282641</v>
      </c>
      <c r="AG34" s="77">
        <v>0.58854455642304293</v>
      </c>
      <c r="AH34" s="77">
        <v>0.52471771563483416</v>
      </c>
      <c r="AI34" s="78">
        <v>0.46309157800720119</v>
      </c>
      <c r="AJ34" s="77">
        <v>0.46309157800720119</v>
      </c>
      <c r="AK34" s="77">
        <v>0.52873524654852033</v>
      </c>
      <c r="AL34" s="77">
        <v>0.52471771563483416</v>
      </c>
      <c r="AM34" s="78">
        <v>0.34225518354067958</v>
      </c>
      <c r="AN34" s="77">
        <v>0.40885470442717403</v>
      </c>
      <c r="AO34" s="77">
        <v>0.53901265376677288</v>
      </c>
      <c r="AP34" s="77">
        <v>0.39520040153836644</v>
      </c>
      <c r="AQ34" s="78">
        <v>0.52157940153567339</v>
      </c>
      <c r="AR34" s="77">
        <v>0.52157940153567339</v>
      </c>
      <c r="AS34" s="77">
        <v>0.52157940153567339</v>
      </c>
      <c r="AT34" s="77">
        <v>0.67817307191232512</v>
      </c>
    </row>
    <row r="35" spans="1:46">
      <c r="A35" s="68" t="s">
        <v>75</v>
      </c>
      <c r="B35">
        <v>2008</v>
      </c>
      <c r="C35" t="s">
        <v>50</v>
      </c>
      <c r="D35" s="48">
        <v>19.013504089266469</v>
      </c>
      <c r="E35" s="8">
        <v>1.181639085894405</v>
      </c>
      <c r="F35" s="8">
        <v>5.2430069930069934</v>
      </c>
      <c r="G35" s="8">
        <v>-4.076000222210606</v>
      </c>
      <c r="H35" s="8">
        <v>-0.24636675101978642</v>
      </c>
      <c r="I35" s="8">
        <v>-3.3376357818705991</v>
      </c>
      <c r="J35" s="8">
        <v>-3.7937252100124539</v>
      </c>
      <c r="K35" s="8">
        <v>34.958473340518609</v>
      </c>
    </row>
    <row r="36" spans="1:46">
      <c r="A36" s="68" t="s">
        <v>75</v>
      </c>
      <c r="B36">
        <v>2007</v>
      </c>
      <c r="C36" t="s">
        <v>50</v>
      </c>
      <c r="D36" s="48">
        <v>22.656367132753171</v>
      </c>
      <c r="E36" s="8">
        <v>1.2220815752461323</v>
      </c>
      <c r="F36" s="8">
        <v>7.1148413510747197</v>
      </c>
      <c r="G36" s="8">
        <v>-0.75246103907487694</v>
      </c>
      <c r="H36" s="8">
        <v>-3.9334874359796747E-2</v>
      </c>
      <c r="I36" s="8">
        <v>2.5851747427957221</v>
      </c>
      <c r="J36" s="8">
        <v>-1.4908254794148839</v>
      </c>
      <c r="K36" s="8">
        <v>34.958473340518609</v>
      </c>
      <c r="AK36" s="33" t="s">
        <v>133</v>
      </c>
      <c r="AL36" s="9"/>
      <c r="AM36" s="9"/>
      <c r="AN36" s="9"/>
    </row>
    <row r="37" spans="1:46" ht="15" thickBot="1">
      <c r="A37" s="68" t="s">
        <v>75</v>
      </c>
      <c r="B37">
        <v>2006</v>
      </c>
      <c r="C37" t="s">
        <v>50</v>
      </c>
      <c r="D37" s="48">
        <v>26.655007735252575</v>
      </c>
      <c r="E37" s="8">
        <v>1.2803877221324718</v>
      </c>
      <c r="F37" s="8">
        <v>6.106009244992296</v>
      </c>
      <c r="G37" s="8">
        <v>5.4118307179678027</v>
      </c>
      <c r="H37" s="8">
        <v>0.24648222347857104</v>
      </c>
      <c r="I37" s="8">
        <v>2.8266559751720806</v>
      </c>
      <c r="J37" s="8">
        <v>2.0741949360972036</v>
      </c>
      <c r="K37" s="8">
        <v>50.03295890226677</v>
      </c>
      <c r="AD37" t="s">
        <v>61</v>
      </c>
      <c r="AE37" s="75">
        <v>0.47526413853305188</v>
      </c>
      <c r="AF37" s="75">
        <v>0.35352912432628092</v>
      </c>
      <c r="AG37" s="75">
        <v>0.4037646459279563</v>
      </c>
      <c r="AH37" s="75">
        <v>0.43795917862628442</v>
      </c>
      <c r="AI37" s="76">
        <v>0.2707499414341995</v>
      </c>
      <c r="AJ37" s="75">
        <v>0.24482417694227812</v>
      </c>
      <c r="AK37" s="75">
        <v>0.24482417694227812</v>
      </c>
      <c r="AL37" s="75">
        <v>0.43795917862628442</v>
      </c>
      <c r="AM37" s="76">
        <v>0.29590873831263781</v>
      </c>
      <c r="AN37" s="75">
        <v>0.28488598191772196</v>
      </c>
      <c r="AO37" s="75">
        <v>0.34691110573191225</v>
      </c>
      <c r="AP37" s="75">
        <v>0.25905729858761256</v>
      </c>
      <c r="AQ37" s="76">
        <v>0.33367785654438387</v>
      </c>
      <c r="AR37" s="75">
        <v>0.33367785654438387</v>
      </c>
      <c r="AS37" s="75">
        <v>0.33367785654438387</v>
      </c>
      <c r="AT37" s="75">
        <v>0.53711111455535698</v>
      </c>
    </row>
    <row r="38" spans="1:46" ht="15" thickBot="1">
      <c r="A38" s="62" t="s">
        <v>75</v>
      </c>
      <c r="B38">
        <v>2005</v>
      </c>
      <c r="C38" t="s">
        <v>50</v>
      </c>
      <c r="D38" s="8">
        <v>22.354960911451315</v>
      </c>
      <c r="E38" s="8">
        <v>0.96014625228519201</v>
      </c>
      <c r="F38" s="8">
        <v>5.5187390542907186</v>
      </c>
      <c r="G38" s="8">
        <v>5.348307699790972</v>
      </c>
      <c r="H38" s="8">
        <v>0.2184951542924965</v>
      </c>
      <c r="I38" s="8">
        <v>2.5216517246188914</v>
      </c>
      <c r="J38" s="8">
        <v>7.9334824425866941</v>
      </c>
      <c r="K38" s="8">
        <v>50.46750187993927</v>
      </c>
      <c r="AD38" s="2" t="s">
        <v>50</v>
      </c>
      <c r="AE38" s="94">
        <v>0.49008318146090957</v>
      </c>
      <c r="AF38" s="75">
        <v>0.37070332040178616</v>
      </c>
      <c r="AG38" s="75">
        <v>0.16512738658721349</v>
      </c>
      <c r="AH38" s="94">
        <v>0.54189133266977119</v>
      </c>
      <c r="AI38" s="75">
        <v>0.29994476970414069</v>
      </c>
      <c r="AJ38" s="75">
        <v>0.29994476970414069</v>
      </c>
      <c r="AK38" s="75">
        <v>0.17197513344277107</v>
      </c>
      <c r="AL38" s="75">
        <v>0.54189133266977119</v>
      </c>
      <c r="AM38" s="76">
        <v>0.4431833015280236</v>
      </c>
      <c r="AN38" s="75">
        <v>0.40179002566055283</v>
      </c>
      <c r="AO38" s="75">
        <v>0.27672815311843513</v>
      </c>
      <c r="AP38" s="75">
        <v>0.38351723310400215</v>
      </c>
      <c r="AQ38" s="76">
        <v>0.18692994270637198</v>
      </c>
      <c r="AR38" s="75">
        <v>0.18692994270637198</v>
      </c>
      <c r="AS38" s="75">
        <v>0.18692994270637198</v>
      </c>
      <c r="AT38" s="75">
        <v>0.56368385826955247</v>
      </c>
    </row>
    <row r="39" spans="1:46">
      <c r="A39" s="68" t="s">
        <v>82</v>
      </c>
      <c r="B39">
        <v>2006</v>
      </c>
      <c r="C39" t="s">
        <v>50</v>
      </c>
      <c r="D39" s="48">
        <v>0</v>
      </c>
      <c r="E39" s="8">
        <v>0</v>
      </c>
      <c r="F39" s="8">
        <v>0</v>
      </c>
      <c r="G39" s="8">
        <v>3.3026950817208593</v>
      </c>
      <c r="H39" s="8">
        <v>0.12054130930023538</v>
      </c>
      <c r="I39" s="8">
        <v>4.1063289222318815</v>
      </c>
      <c r="J39" s="8">
        <v>0.29781617818744266</v>
      </c>
      <c r="K39" s="8">
        <v>9.446392290534753</v>
      </c>
      <c r="AD39" t="s">
        <v>51</v>
      </c>
      <c r="AE39" s="75">
        <v>0.1788222375058173</v>
      </c>
      <c r="AF39" s="75">
        <v>0.25255490437891243</v>
      </c>
      <c r="AG39" s="75">
        <v>0.61376130301391796</v>
      </c>
      <c r="AH39" s="75">
        <v>7.6006996825037004E-2</v>
      </c>
      <c r="AI39" s="76">
        <v>0.16013954882815579</v>
      </c>
      <c r="AJ39" s="75">
        <v>0.16013954882815579</v>
      </c>
      <c r="AK39" s="75">
        <v>0.39892615206717674</v>
      </c>
      <c r="AL39" s="75">
        <v>7.6006996825037004E-2</v>
      </c>
      <c r="AM39" s="76">
        <v>-2.3971837383060159E-3</v>
      </c>
      <c r="AN39" s="75">
        <v>8.2349085867055083E-2</v>
      </c>
      <c r="AO39" s="75">
        <v>0.3534833733966693</v>
      </c>
      <c r="AP39" s="75">
        <v>5.2414787861850887E-2</v>
      </c>
      <c r="AQ39" s="76">
        <v>0.42554460266620631</v>
      </c>
      <c r="AR39" s="75">
        <v>0.42554460266620631</v>
      </c>
      <c r="AS39" s="75">
        <v>0.42554460266620631</v>
      </c>
      <c r="AT39" s="75">
        <v>0.22861037028676198</v>
      </c>
    </row>
    <row r="40" spans="1:46">
      <c r="A40" s="62" t="s">
        <v>82</v>
      </c>
      <c r="B40">
        <v>2009</v>
      </c>
      <c r="C40" t="s">
        <v>50</v>
      </c>
      <c r="D40" s="8">
        <v>9.5425203480213305</v>
      </c>
      <c r="E40" s="8">
        <v>0.34498153334145054</v>
      </c>
      <c r="F40" s="8">
        <v>0.41194145584956865</v>
      </c>
      <c r="G40" s="8">
        <v>2.4183685749023951</v>
      </c>
      <c r="H40" s="8">
        <v>8.9235238645165679E-2</v>
      </c>
      <c r="I40" s="8">
        <v>-0.21076688713634084</v>
      </c>
      <c r="J40" s="8">
        <v>5.4875020067167988</v>
      </c>
      <c r="K40" s="8">
        <v>9.5425203480213305</v>
      </c>
      <c r="N40" s="96" t="s">
        <v>192</v>
      </c>
      <c r="AD40" s="70" t="s">
        <v>30</v>
      </c>
      <c r="AE40" s="77">
        <v>0.56267799352681358</v>
      </c>
      <c r="AF40" s="77">
        <v>0.51476799332448675</v>
      </c>
      <c r="AG40" s="77">
        <v>0.56238865710560981</v>
      </c>
      <c r="AH40" s="77">
        <v>0.47669718816486911</v>
      </c>
      <c r="AI40" s="78">
        <v>0.37404651126525623</v>
      </c>
      <c r="AJ40" s="77">
        <v>0.37404651126525623</v>
      </c>
      <c r="AK40" s="77">
        <v>0.44798335335930017</v>
      </c>
      <c r="AL40" s="77">
        <v>0.47669718816486911</v>
      </c>
      <c r="AM40" s="78">
        <v>0.30563299492292312</v>
      </c>
      <c r="AN40" s="77">
        <v>0.35710589843355378</v>
      </c>
      <c r="AO40" s="77">
        <v>0.51402701359661496</v>
      </c>
      <c r="AP40" s="77">
        <v>0.30427969730083304</v>
      </c>
      <c r="AQ40" s="78">
        <v>0.5020845032319593</v>
      </c>
      <c r="AR40" s="77">
        <v>0.5020845032319593</v>
      </c>
      <c r="AS40" s="77">
        <v>0.5020845032319593</v>
      </c>
      <c r="AT40" s="77">
        <v>0.6109143919045058</v>
      </c>
    </row>
    <row r="41" spans="1:46">
      <c r="A41" s="68" t="s">
        <v>82</v>
      </c>
      <c r="B41">
        <v>2007</v>
      </c>
      <c r="C41" t="s">
        <v>50</v>
      </c>
      <c r="D41" s="48">
        <v>9.3136093440089667</v>
      </c>
      <c r="E41" s="8">
        <v>0.40555447407695805</v>
      </c>
      <c r="F41" s="8">
        <v>0.47706281963208919</v>
      </c>
      <c r="G41" s="8">
        <v>-3.8085127440444388</v>
      </c>
      <c r="H41" s="8">
        <v>-0.16350785944746088</v>
      </c>
      <c r="I41" s="8">
        <v>-0.80363384051102216</v>
      </c>
      <c r="J41" s="8">
        <v>-4.0192796311807797</v>
      </c>
      <c r="K41" s="8">
        <v>19.348678485259455</v>
      </c>
      <c r="N41" s="97" t="s">
        <v>193</v>
      </c>
    </row>
    <row r="42" spans="1:46" ht="16.8" customHeight="1">
      <c r="A42" s="68" t="s">
        <v>82</v>
      </c>
      <c r="B42">
        <v>2008</v>
      </c>
      <c r="C42" t="s">
        <v>50</v>
      </c>
      <c r="D42" s="48">
        <v>9.9993170466457144</v>
      </c>
      <c r="E42" s="8">
        <v>0.42165626581210991</v>
      </c>
      <c r="F42" s="8">
        <v>0.43687390508477536</v>
      </c>
      <c r="G42" s="8">
        <v>-3.2156457906697575</v>
      </c>
      <c r="H42" s="8">
        <v>-0.13345049350232766</v>
      </c>
      <c r="I42" s="8">
        <v>-3.0048789035334167</v>
      </c>
      <c r="J42" s="8">
        <v>-0.58651032863102159</v>
      </c>
      <c r="K42" s="8">
        <v>19.348678485259455</v>
      </c>
      <c r="AM42" s="33" t="s">
        <v>134</v>
      </c>
    </row>
    <row r="43" spans="1:46" ht="15" thickBot="1">
      <c r="A43" s="62" t="s">
        <v>130</v>
      </c>
      <c r="B43">
        <v>2005</v>
      </c>
      <c r="C43" t="s">
        <v>50</v>
      </c>
      <c r="D43" s="8">
        <v>5.6101361880886236</v>
      </c>
      <c r="E43" s="8">
        <v>0.19749552772808587</v>
      </c>
      <c r="F43" s="8">
        <v>0.2199203187250996</v>
      </c>
      <c r="G43" s="8">
        <v>-1.791279897011993</v>
      </c>
      <c r="H43" s="8">
        <v>-6.3059033989266558E-2</v>
      </c>
      <c r="I43" s="8">
        <v>-3.5825597940239859</v>
      </c>
      <c r="J43" s="8">
        <v>-2.6869198455179912</v>
      </c>
      <c r="K43" s="8">
        <v>8.8014093095738186</v>
      </c>
      <c r="AD43" t="s">
        <v>61</v>
      </c>
      <c r="AE43" s="75">
        <v>0.47526413853305188</v>
      </c>
      <c r="AF43" s="75">
        <v>0.35352912432628092</v>
      </c>
      <c r="AG43" s="75">
        <v>0.3876704933187437</v>
      </c>
      <c r="AH43" s="75">
        <v>0.40651537445905878</v>
      </c>
      <c r="AI43" s="76">
        <v>0.2707499414341995</v>
      </c>
      <c r="AJ43" s="75">
        <v>0.24482417694227812</v>
      </c>
      <c r="AK43" s="75">
        <v>0.1585077224016905</v>
      </c>
      <c r="AL43" s="75">
        <v>0.40651537445905878</v>
      </c>
      <c r="AM43" s="76">
        <v>0.29590873831263781</v>
      </c>
      <c r="AN43" s="75">
        <v>0.28488598191772196</v>
      </c>
      <c r="AO43" s="75">
        <v>0.34731684806399044</v>
      </c>
      <c r="AP43" s="75">
        <v>0.25840402611829449</v>
      </c>
      <c r="AQ43" s="76">
        <v>0.33367785654438387</v>
      </c>
      <c r="AR43" s="75">
        <v>0.33367785654438387</v>
      </c>
      <c r="AS43" s="75">
        <v>0.32452910693776083</v>
      </c>
      <c r="AT43" s="75">
        <v>0.51423254547562347</v>
      </c>
    </row>
    <row r="44" spans="1:46" ht="16.8" customHeight="1" thickBot="1">
      <c r="A44" s="83" t="s">
        <v>130</v>
      </c>
      <c r="B44">
        <v>2006</v>
      </c>
      <c r="C44" t="s">
        <v>50</v>
      </c>
      <c r="D44" s="48">
        <v>3.1912731214851959</v>
      </c>
      <c r="E44" s="8">
        <v>9.9761715647339155E-2</v>
      </c>
      <c r="F44" s="8">
        <v>0.13033552404012452</v>
      </c>
      <c r="G44" s="8">
        <v>0.89563994850599471</v>
      </c>
      <c r="H44" s="8">
        <v>2.7998411437648876E-2</v>
      </c>
      <c r="I44" s="8">
        <v>1.791279897011993</v>
      </c>
      <c r="J44" s="8">
        <v>1.1041991327325711</v>
      </c>
      <c r="K44" s="8">
        <v>9.7669218781760279</v>
      </c>
      <c r="AC44" s="2"/>
      <c r="AD44" s="2" t="s">
        <v>50</v>
      </c>
      <c r="AE44" s="94">
        <v>0.49008318146090957</v>
      </c>
      <c r="AF44" s="75">
        <v>0.37070332040178616</v>
      </c>
      <c r="AG44" s="75">
        <v>0.15634734470166495</v>
      </c>
      <c r="AH44" s="94">
        <v>0.5050524153696665</v>
      </c>
      <c r="AI44" s="75">
        <v>0.29994476970414069</v>
      </c>
      <c r="AJ44" s="75">
        <v>0.29994476970414069</v>
      </c>
      <c r="AK44" s="75">
        <v>0.11584198119895713</v>
      </c>
      <c r="AL44" s="75">
        <v>0.5050524153696665</v>
      </c>
      <c r="AM44" s="76">
        <v>0.4431833015280236</v>
      </c>
      <c r="AN44" s="75">
        <v>0.40179002566055283</v>
      </c>
      <c r="AO44" s="75">
        <v>0.27550934283268191</v>
      </c>
      <c r="AP44" s="75">
        <v>0.23557815930855475</v>
      </c>
      <c r="AQ44" s="76">
        <v>0.18692994270637198</v>
      </c>
      <c r="AR44" s="75">
        <v>0.18692994270637198</v>
      </c>
      <c r="AS44" s="75">
        <v>0.18211557670299275</v>
      </c>
      <c r="AT44" s="75">
        <v>0.54204223659511319</v>
      </c>
    </row>
    <row r="45" spans="1:46">
      <c r="A45" s="67" t="s">
        <v>130</v>
      </c>
      <c r="B45">
        <v>2004</v>
      </c>
      <c r="C45" t="s">
        <v>50</v>
      </c>
      <c r="D45" s="8">
        <v>7.683447388034419</v>
      </c>
      <c r="E45" s="8">
        <v>0.216</v>
      </c>
      <c r="F45" s="8">
        <v>0.32750902527075809</v>
      </c>
      <c r="G45" s="8">
        <v>3.5825597940239859</v>
      </c>
      <c r="H45" s="8">
        <v>0.10071428571428573</v>
      </c>
      <c r="I45" s="8">
        <v>7.1651195880479719</v>
      </c>
      <c r="J45" s="8">
        <v>5.3738396910359789</v>
      </c>
      <c r="K45" s="8">
        <v>13.293583576123043</v>
      </c>
      <c r="AD45" t="s">
        <v>51</v>
      </c>
      <c r="AE45" s="75">
        <v>0.1788222375058173</v>
      </c>
      <c r="AF45" s="75">
        <v>0.23714246105207115</v>
      </c>
      <c r="AG45" s="75">
        <v>0.60326523075586047</v>
      </c>
      <c r="AH45" s="75">
        <v>6.4791036481653089E-2</v>
      </c>
      <c r="AI45" s="76">
        <v>0.16013954882815579</v>
      </c>
      <c r="AJ45" s="75">
        <v>0.16013954882815579</v>
      </c>
      <c r="AK45" s="75">
        <v>0.31025650150934753</v>
      </c>
      <c r="AL45" s="75">
        <v>6.4791036481653089E-2</v>
      </c>
      <c r="AM45" s="76">
        <v>-2.3971837383060159E-3</v>
      </c>
      <c r="AN45" s="75">
        <v>8.2349085867055083E-2</v>
      </c>
      <c r="AO45" s="75">
        <v>0.35558279978358009</v>
      </c>
      <c r="AP45" s="75">
        <v>-2.4859406525497656E-2</v>
      </c>
      <c r="AQ45" s="76">
        <v>0.42554460266620631</v>
      </c>
      <c r="AR45" s="75">
        <v>0.42554460266620631</v>
      </c>
      <c r="AS45" s="75">
        <v>0.41954203661176603</v>
      </c>
      <c r="AT45" s="75">
        <v>0.21556543516291188</v>
      </c>
    </row>
    <row r="46" spans="1:46">
      <c r="A46" s="67" t="s">
        <v>130</v>
      </c>
      <c r="B46">
        <v>2003</v>
      </c>
      <c r="C46" t="s">
        <v>50</v>
      </c>
      <c r="D46" s="8">
        <v>7.8155701605799841</v>
      </c>
      <c r="E46" s="8">
        <v>0.26903790087463558</v>
      </c>
      <c r="F46" s="8">
        <v>0.28358942839582052</v>
      </c>
      <c r="G46" s="8">
        <v>0.64367504573480616</v>
      </c>
      <c r="H46" s="8">
        <v>2.2157434402332372E-2</v>
      </c>
      <c r="I46" s="8">
        <v>-6.5214445423131657</v>
      </c>
      <c r="J46" s="8">
        <v>-2.9388847482891798</v>
      </c>
      <c r="K46" s="8">
        <v>15.499017548614404</v>
      </c>
      <c r="AD46" s="70" t="s">
        <v>30</v>
      </c>
      <c r="AE46" s="77">
        <v>0.51477919529152638</v>
      </c>
      <c r="AF46" s="77">
        <v>0.48274562348982925</v>
      </c>
      <c r="AG46" s="77">
        <v>0.53327835926251077</v>
      </c>
      <c r="AH46" s="77">
        <v>0.42786518526104589</v>
      </c>
      <c r="AI46" s="78">
        <v>0.37404651126525623</v>
      </c>
      <c r="AJ46" s="77">
        <v>0.37404651126525623</v>
      </c>
      <c r="AK46" s="77">
        <v>0.26390880778414194</v>
      </c>
      <c r="AL46" s="77">
        <v>0.42786518526104589</v>
      </c>
      <c r="AM46" s="78">
        <v>0.30563299492292312</v>
      </c>
      <c r="AN46" s="77">
        <v>0.35710589843355378</v>
      </c>
      <c r="AO46" s="77">
        <v>0.51400943424620604</v>
      </c>
      <c r="AP46" s="77">
        <v>0.10880931067737701</v>
      </c>
      <c r="AQ46" s="78">
        <v>0.5020845032319593</v>
      </c>
      <c r="AR46" s="77">
        <v>0.5020845032319593</v>
      </c>
      <c r="AS46" s="77">
        <v>0.48403858356758506</v>
      </c>
      <c r="AT46" s="77">
        <v>0.57245062046271522</v>
      </c>
    </row>
    <row r="47" spans="1:46" ht="16.8" customHeight="1">
      <c r="A47" s="83" t="s">
        <v>130</v>
      </c>
      <c r="B47">
        <v>2007</v>
      </c>
      <c r="C47" t="s">
        <v>50</v>
      </c>
      <c r="D47" s="48">
        <v>6.5756487566908319</v>
      </c>
      <c r="E47" s="8">
        <v>0.21775347076146404</v>
      </c>
      <c r="F47" s="8">
        <v>0.26305268507538537</v>
      </c>
      <c r="G47" s="8">
        <v>-0.68708076427942189</v>
      </c>
      <c r="H47" s="8">
        <v>-2.2752769597531874E-2</v>
      </c>
      <c r="I47" s="8">
        <v>-0.89563994850599826</v>
      </c>
      <c r="J47" s="8">
        <v>-0.47852158005284906</v>
      </c>
      <c r="K47" s="8">
        <v>32.979876685412286</v>
      </c>
      <c r="AM47" s="33" t="s">
        <v>172</v>
      </c>
    </row>
    <row r="48" spans="1:46" ht="15" thickBot="1">
      <c r="A48" s="83" t="s">
        <v>130</v>
      </c>
      <c r="B48">
        <v>2008</v>
      </c>
      <c r="C48" t="s">
        <v>50</v>
      </c>
      <c r="D48" s="48">
        <v>13.456196219256048</v>
      </c>
      <c r="E48" s="8">
        <v>0.43276813074565884</v>
      </c>
      <c r="F48" s="8">
        <v>0.60577637975407495</v>
      </c>
      <c r="G48" s="8">
        <v>0.4171183684531492</v>
      </c>
      <c r="H48" s="8">
        <v>1.3415049370105613E-2</v>
      </c>
      <c r="I48" s="8">
        <v>0.20855918422657638</v>
      </c>
      <c r="J48" s="8">
        <v>2.0178365742936535</v>
      </c>
      <c r="K48" s="8">
        <v>32.979876685412286</v>
      </c>
      <c r="AD48" t="s">
        <v>61</v>
      </c>
      <c r="AE48" s="75">
        <v>0.43799415014200949</v>
      </c>
      <c r="AF48" s="75">
        <v>0.35352912432628092</v>
      </c>
      <c r="AG48" s="75">
        <v>0.37948209174389375</v>
      </c>
      <c r="AH48" s="75">
        <v>0.39683263732623453</v>
      </c>
      <c r="AI48" s="76">
        <v>0.15845244416540666</v>
      </c>
      <c r="AJ48" s="75">
        <v>0.16051920524032479</v>
      </c>
      <c r="AK48" s="75">
        <v>0.16051920524032479</v>
      </c>
      <c r="AL48" s="75">
        <v>0.39683263732623453</v>
      </c>
      <c r="AM48" s="76">
        <v>0.29296759396802613</v>
      </c>
      <c r="AN48" s="75">
        <v>0.28372065321365908</v>
      </c>
      <c r="AO48" s="75">
        <v>0.34114256823290601</v>
      </c>
      <c r="AP48" s="75">
        <v>0.25389934826651028</v>
      </c>
      <c r="AQ48" s="76">
        <v>0.32537924436110882</v>
      </c>
      <c r="AR48" s="75">
        <v>0.32537924436110882</v>
      </c>
      <c r="AS48" s="75">
        <v>0.32537924436110882</v>
      </c>
      <c r="AT48" s="75">
        <v>0.51259696388397324</v>
      </c>
    </row>
    <row r="49" spans="1:46" ht="15" thickBot="1">
      <c r="A49" s="67" t="s">
        <v>130</v>
      </c>
      <c r="B49">
        <v>2009</v>
      </c>
      <c r="C49" t="s">
        <v>50</v>
      </c>
      <c r="D49" s="8">
        <v>19.523680466156243</v>
      </c>
      <c r="E49" s="8">
        <v>0.63214616254756106</v>
      </c>
      <c r="F49" s="8">
        <v>1.0048823016564952</v>
      </c>
      <c r="G49" s="8">
        <v>1.8092773900670771</v>
      </c>
      <c r="H49" s="8">
        <v>5.8581565145854025E-2</v>
      </c>
      <c r="I49" s="8">
        <v>0.20855918422657282</v>
      </c>
      <c r="J49" s="8">
        <v>3.4099955959075814</v>
      </c>
      <c r="K49" s="8">
        <v>38.335930618605595</v>
      </c>
      <c r="AD49" s="2" t="s">
        <v>50</v>
      </c>
      <c r="AE49" s="94">
        <v>0.45180554369874076</v>
      </c>
      <c r="AF49" s="75">
        <v>0.37070332040178616</v>
      </c>
      <c r="AG49" s="75">
        <v>0.15466303350509358</v>
      </c>
      <c r="AH49" s="94">
        <v>0.49275593089390229</v>
      </c>
      <c r="AI49" s="75">
        <v>0.20589267533585867</v>
      </c>
      <c r="AJ49" s="75">
        <v>0.20589267533585867</v>
      </c>
      <c r="AK49" s="75">
        <v>0.11231793520054971</v>
      </c>
      <c r="AL49" s="75">
        <v>0.49275593089390229</v>
      </c>
      <c r="AM49" s="76">
        <v>0.42765310220454317</v>
      </c>
      <c r="AN49" s="75">
        <v>0.39105130155775886</v>
      </c>
      <c r="AO49" s="75">
        <v>0.2727738220575161</v>
      </c>
      <c r="AP49" s="75">
        <v>0.22538227141264347</v>
      </c>
      <c r="AQ49" s="76">
        <v>0.18393147285300177</v>
      </c>
      <c r="AR49" s="75">
        <v>0.18393147285300177</v>
      </c>
      <c r="AS49" s="75">
        <v>0.18393147285300177</v>
      </c>
      <c r="AT49" s="75">
        <v>0.53851579758948409</v>
      </c>
    </row>
    <row r="50" spans="1:46">
      <c r="A50" s="67" t="s">
        <v>57</v>
      </c>
      <c r="B50">
        <v>2009</v>
      </c>
      <c r="C50" t="s">
        <v>50</v>
      </c>
      <c r="D50" s="8">
        <v>12.832033897454176</v>
      </c>
      <c r="E50" s="8">
        <v>0.56901157613535169</v>
      </c>
      <c r="F50" s="8">
        <v>0.97594501718213056</v>
      </c>
      <c r="G50" s="8">
        <v>3.2774370011918528</v>
      </c>
      <c r="H50" s="8">
        <v>0.1438395013719872</v>
      </c>
      <c r="I50" s="8">
        <v>1.6697513025145341</v>
      </c>
      <c r="J50" s="8">
        <v>7.2947224534269459</v>
      </c>
      <c r="K50" s="8">
        <v>12.832033897454176</v>
      </c>
      <c r="AD50" t="s">
        <v>51</v>
      </c>
      <c r="AE50" s="75">
        <v>0.17145301143253761</v>
      </c>
      <c r="AF50" s="75">
        <v>0.24384642263844233</v>
      </c>
      <c r="AG50" s="75">
        <v>0.59115003491020146</v>
      </c>
      <c r="AH50" s="75">
        <v>7.0923146734299697E-2</v>
      </c>
      <c r="AI50" s="76">
        <v>7.9681494890138649E-2</v>
      </c>
      <c r="AJ50" s="75">
        <v>7.9681494890138649E-2</v>
      </c>
      <c r="AK50" s="75">
        <v>0.30806284920174132</v>
      </c>
      <c r="AL50" s="75">
        <v>7.0923146734299697E-2</v>
      </c>
      <c r="AM50" s="76">
        <v>2.299912995940628E-2</v>
      </c>
      <c r="AN50" s="75">
        <v>0.1039899983903404</v>
      </c>
      <c r="AO50" s="75">
        <v>0.34883907455239799</v>
      </c>
      <c r="AP50" s="75">
        <v>-1.7260414743974401E-2</v>
      </c>
      <c r="AQ50" s="76">
        <v>0.42026241774757944</v>
      </c>
      <c r="AR50" s="75">
        <v>0.42026241774757944</v>
      </c>
      <c r="AS50" s="75">
        <v>0.42026241774757944</v>
      </c>
      <c r="AT50" s="75">
        <v>0.21878444707844749</v>
      </c>
    </row>
    <row r="51" spans="1:46">
      <c r="A51" s="67" t="s">
        <v>57</v>
      </c>
      <c r="B51">
        <v>2004</v>
      </c>
      <c r="C51" t="s">
        <v>50</v>
      </c>
      <c r="D51" s="8">
        <v>8.4103248440888265</v>
      </c>
      <c r="E51" s="8">
        <v>0.38196480938416422</v>
      </c>
      <c r="F51" s="8">
        <v>0.61547548730064972</v>
      </c>
      <c r="G51" s="8">
        <v>-4.2164751556900164</v>
      </c>
      <c r="H51" s="8">
        <v>-0.19115202582035662</v>
      </c>
      <c r="I51" s="8">
        <v>-0.75941817297617575</v>
      </c>
      <c r="J51" s="8">
        <v>-2.4356684797857824</v>
      </c>
      <c r="K51" s="8">
        <v>14.097921363731752</v>
      </c>
      <c r="AD51" s="70" t="s">
        <v>30</v>
      </c>
      <c r="AE51" s="77">
        <v>0.49942546055434106</v>
      </c>
      <c r="AF51" s="77">
        <v>0.47027209431027694</v>
      </c>
      <c r="AG51" s="77">
        <v>0.51648295818973</v>
      </c>
      <c r="AH51" s="77">
        <v>0.41293745565601991</v>
      </c>
      <c r="AI51" s="78">
        <v>0.20737925074324773</v>
      </c>
      <c r="AJ51" s="77">
        <v>0.20737925074324773</v>
      </c>
      <c r="AK51" s="77">
        <v>0.25969999816348671</v>
      </c>
      <c r="AL51" s="77">
        <v>0.41293745565601991</v>
      </c>
      <c r="AM51" s="78">
        <v>0.30132977646409725</v>
      </c>
      <c r="AN51" s="77">
        <v>0.3527185315892315</v>
      </c>
      <c r="AO51" s="77">
        <v>0.50084996210806609</v>
      </c>
      <c r="AP51" s="77">
        <v>0.11219373749275431</v>
      </c>
      <c r="AQ51" s="78">
        <v>0.48378924298875609</v>
      </c>
      <c r="AR51" s="77">
        <v>0.48378924298875609</v>
      </c>
      <c r="AS51" s="77">
        <v>0.48378924298875609</v>
      </c>
      <c r="AT51" s="85">
        <v>0.56825239281023021</v>
      </c>
    </row>
    <row r="52" spans="1:46">
      <c r="A52" s="67" t="s">
        <v>57</v>
      </c>
      <c r="B52">
        <v>2005</v>
      </c>
      <c r="C52" t="s">
        <v>50</v>
      </c>
      <c r="D52" s="8">
        <v>5.6321967698792035</v>
      </c>
      <c r="E52" s="8">
        <v>0.24926305860157999</v>
      </c>
      <c r="F52" s="8">
        <v>0.36726893676164002</v>
      </c>
      <c r="G52" s="8">
        <v>-1.6762503068096066</v>
      </c>
      <c r="H52" s="8">
        <v>-7.3462890170597261E-2</v>
      </c>
      <c r="I52" s="8">
        <v>-3.4570569827138407</v>
      </c>
      <c r="J52" s="8">
        <v>-1.2221726503053993</v>
      </c>
      <c r="K52" s="8">
        <v>15.159507862163041</v>
      </c>
      <c r="AD52" s="48"/>
      <c r="AI52" s="8"/>
      <c r="AJ52" s="8"/>
      <c r="AK52" s="8"/>
      <c r="AL52" s="8"/>
    </row>
    <row r="53" spans="1:46">
      <c r="A53" s="67" t="s">
        <v>57</v>
      </c>
      <c r="B53">
        <v>2003</v>
      </c>
      <c r="C53" t="s">
        <v>50</v>
      </c>
      <c r="D53" s="8">
        <v>10.107326329180795</v>
      </c>
      <c r="E53" s="8">
        <v>0.47480374778424916</v>
      </c>
      <c r="F53" s="8">
        <v>0.78947368421052633</v>
      </c>
      <c r="G53" s="8">
        <v>-1.3867886712522726</v>
      </c>
      <c r="H53" s="8">
        <v>-6.4709898223763621E-2</v>
      </c>
      <c r="I53" s="8">
        <v>-0.62737049827609681</v>
      </c>
      <c r="J53" s="8">
        <v>-4.8438456539661132</v>
      </c>
      <c r="K53" s="8">
        <v>18.532793557185904</v>
      </c>
      <c r="AD53" s="48"/>
      <c r="AJ53" s="9"/>
      <c r="AK53" s="9"/>
      <c r="AL53" s="9"/>
      <c r="AM53" s="33" t="s">
        <v>173</v>
      </c>
      <c r="AN53" s="9"/>
    </row>
    <row r="54" spans="1:46" ht="15" thickBot="1">
      <c r="A54" s="68" t="s">
        <v>57</v>
      </c>
      <c r="B54">
        <v>2006</v>
      </c>
      <c r="C54" t="s">
        <v>50</v>
      </c>
      <c r="D54" s="48">
        <v>9.3579249272510321</v>
      </c>
      <c r="E54" s="8">
        <v>0.36260393429324683</v>
      </c>
      <c r="F54" s="8">
        <v>0.62539349422875135</v>
      </c>
      <c r="G54" s="8">
        <v>2.2348843324084413</v>
      </c>
      <c r="H54" s="8">
        <v>8.5058401449487855E-2</v>
      </c>
      <c r="I54" s="8">
        <v>1.780806675904234</v>
      </c>
      <c r="J54" s="8">
        <v>3.4893289792487145</v>
      </c>
      <c r="K54" s="8">
        <v>19.155483911487007</v>
      </c>
      <c r="AC54" s="8"/>
      <c r="AD54" t="s">
        <v>61</v>
      </c>
      <c r="AE54" s="75">
        <v>0.44552533755599394</v>
      </c>
      <c r="AF54" s="75">
        <v>0.35352912432628092</v>
      </c>
      <c r="AG54" s="75">
        <v>0.38422488653176007</v>
      </c>
      <c r="AH54" s="75">
        <v>0.40574955794634204</v>
      </c>
      <c r="AI54" s="76">
        <v>0.16943132999967461</v>
      </c>
      <c r="AJ54" s="75">
        <v>0.17158911662493087</v>
      </c>
      <c r="AK54" s="75">
        <v>0.17158911662493087</v>
      </c>
      <c r="AL54" s="75">
        <v>0.40574955794634204</v>
      </c>
      <c r="AM54" s="76">
        <v>0.28957527522221937</v>
      </c>
      <c r="AN54" s="75">
        <v>0.28193437568615959</v>
      </c>
      <c r="AO54" s="75">
        <v>0.33877787034947315</v>
      </c>
      <c r="AP54" s="75">
        <v>0.24869932038262269</v>
      </c>
      <c r="AQ54" s="76">
        <v>0.33127125746523317</v>
      </c>
      <c r="AR54" s="75">
        <v>0.33127125746523317</v>
      </c>
      <c r="AS54" s="75">
        <v>0.33127125746523317</v>
      </c>
      <c r="AT54" s="75">
        <v>0.51737685215114271</v>
      </c>
    </row>
    <row r="55" spans="1:46" ht="15" thickBot="1">
      <c r="A55" s="68" t="s">
        <v>57</v>
      </c>
      <c r="B55">
        <v>2007</v>
      </c>
      <c r="C55" t="s">
        <v>50</v>
      </c>
      <c r="D55" s="48">
        <v>9.615927921634297</v>
      </c>
      <c r="E55" s="8">
        <v>0.4</v>
      </c>
      <c r="F55" s="8">
        <v>0.70561628345269511</v>
      </c>
      <c r="G55" s="8">
        <v>1.7085223033444805</v>
      </c>
      <c r="H55" s="8">
        <v>6.975297851611606E-2</v>
      </c>
      <c r="I55" s="8">
        <v>0.45407765650420728</v>
      </c>
      <c r="J55" s="8">
        <v>3.3782736058590146</v>
      </c>
      <c r="K55" s="8">
        <v>23.637544130178956</v>
      </c>
      <c r="AC55" s="8"/>
      <c r="AD55" s="2" t="s">
        <v>50</v>
      </c>
      <c r="AE55" s="75">
        <v>0.45097219366740798</v>
      </c>
      <c r="AF55" s="75">
        <v>0.37070332040178616</v>
      </c>
      <c r="AG55" s="75">
        <v>0.15845988860505827</v>
      </c>
      <c r="AH55" s="94">
        <v>0.48943272260787229</v>
      </c>
      <c r="AI55" s="75">
        <v>0.2073878888609107</v>
      </c>
      <c r="AJ55" s="75">
        <v>0.2073878888609107</v>
      </c>
      <c r="AK55" s="75">
        <v>0.11251061012773479</v>
      </c>
      <c r="AL55" s="75">
        <v>0.48943272260787229</v>
      </c>
      <c r="AM55" s="76">
        <v>0.41152094840758935</v>
      </c>
      <c r="AN55" s="75">
        <v>0.37967482087250326</v>
      </c>
      <c r="AO55" s="75">
        <v>0.26764232367728608</v>
      </c>
      <c r="AP55" s="75">
        <v>0.22340672458784358</v>
      </c>
      <c r="AQ55" s="76">
        <v>0.18972655317579584</v>
      </c>
      <c r="AR55" s="75">
        <v>0.18972655317579584</v>
      </c>
      <c r="AS55" s="75">
        <v>0.18972655317579584</v>
      </c>
      <c r="AT55" s="75">
        <v>0.53811930076061576</v>
      </c>
    </row>
    <row r="56" spans="1:46">
      <c r="A56" s="68" t="s">
        <v>57</v>
      </c>
      <c r="B56">
        <v>2008</v>
      </c>
      <c r="C56" t="s">
        <v>50</v>
      </c>
      <c r="D56" s="48">
        <v>10.672401899119427</v>
      </c>
      <c r="E56" s="8">
        <v>0.44957264957264959</v>
      </c>
      <c r="F56" s="8">
        <v>0.86870355078447559</v>
      </c>
      <c r="G56" s="8">
        <v>2.9241959493548073</v>
      </c>
      <c r="H56" s="8">
        <v>0.12163967838302261</v>
      </c>
      <c r="I56" s="8">
        <v>1.2544446468402732</v>
      </c>
      <c r="J56" s="8">
        <v>4.531881648032126</v>
      </c>
      <c r="K56" s="8">
        <v>23.637544130178956</v>
      </c>
      <c r="Y56" s="82"/>
      <c r="Z56" s="82"/>
      <c r="AA56" s="82"/>
      <c r="AB56" s="82"/>
      <c r="AC56" s="8"/>
      <c r="AD56" t="s">
        <v>51</v>
      </c>
      <c r="AE56" s="75">
        <v>0.1912470711958692</v>
      </c>
      <c r="AF56" s="75">
        <v>0.25341856604217899</v>
      </c>
      <c r="AG56" s="75">
        <v>0.59405004692618169</v>
      </c>
      <c r="AH56" s="75">
        <v>9.6828762210244487E-2</v>
      </c>
      <c r="AI56" s="76">
        <v>9.1383940553105988E-2</v>
      </c>
      <c r="AJ56" s="75">
        <v>9.1383940553105988E-2</v>
      </c>
      <c r="AK56" s="75">
        <v>0.3132139782384662</v>
      </c>
      <c r="AL56" s="75">
        <v>9.6828762210244487E-2</v>
      </c>
      <c r="AM56" s="76">
        <v>3.6459675952741133E-2</v>
      </c>
      <c r="AN56" s="75">
        <v>0.11250435019451387</v>
      </c>
      <c r="AO56" s="75">
        <v>0.35009631662289492</v>
      </c>
      <c r="AP56" s="75">
        <v>6.3584015911119481E-3</v>
      </c>
      <c r="AQ56" s="76">
        <v>0.42493242022423211</v>
      </c>
      <c r="AR56" s="75">
        <v>0.42493242022423211</v>
      </c>
      <c r="AS56" s="75">
        <v>0.42493242022423211</v>
      </c>
      <c r="AT56" s="75">
        <v>0.23538349381797358</v>
      </c>
    </row>
    <row r="57" spans="1:46">
      <c r="A57" s="68" t="s">
        <v>91</v>
      </c>
      <c r="B57">
        <v>2007</v>
      </c>
      <c r="C57" t="s">
        <v>50</v>
      </c>
      <c r="D57" s="48">
        <v>0</v>
      </c>
      <c r="E57" s="8">
        <v>0</v>
      </c>
      <c r="F57" s="8">
        <v>0</v>
      </c>
      <c r="G57" s="8">
        <v>-5.9591053085335499</v>
      </c>
      <c r="H57" s="8">
        <v>-0.41785595751742433</v>
      </c>
      <c r="I57" s="8">
        <v>-1.7367040192507126</v>
      </c>
      <c r="J57" s="8">
        <v>-6.0020814030809593</v>
      </c>
      <c r="K57" s="8">
        <v>5.1571313456889607</v>
      </c>
      <c r="Y57" s="82"/>
      <c r="Z57" s="82"/>
      <c r="AA57" s="82"/>
      <c r="AB57" s="82"/>
      <c r="AD57" s="70" t="s">
        <v>30</v>
      </c>
      <c r="AE57" s="77">
        <v>0.50960647425370753</v>
      </c>
      <c r="AF57" s="77">
        <v>0.48077902992278837</v>
      </c>
      <c r="AG57" s="77">
        <v>0.52190622817854671</v>
      </c>
      <c r="AH57" s="77">
        <v>0.42669157391203627</v>
      </c>
      <c r="AI57" s="78">
        <v>0.22622665316260279</v>
      </c>
      <c r="AJ57" s="77">
        <v>0.22622665316260279</v>
      </c>
      <c r="AK57" s="77">
        <v>0.26784097968337151</v>
      </c>
      <c r="AL57" s="77">
        <v>0.42669157391203627</v>
      </c>
      <c r="AM57" s="78">
        <v>0.29670479148317602</v>
      </c>
      <c r="AN57" s="77">
        <v>0.34750647752554753</v>
      </c>
      <c r="AO57" s="77">
        <v>0.49577198243590531</v>
      </c>
      <c r="AP57" s="77">
        <v>0.13553849859082359</v>
      </c>
      <c r="AQ57" s="78">
        <v>0.48982315033346041</v>
      </c>
      <c r="AR57" s="77">
        <v>0.48982315033346041</v>
      </c>
      <c r="AS57" s="77">
        <v>0.48982315033346041</v>
      </c>
      <c r="AT57" s="85">
        <v>0.57287032380768654</v>
      </c>
    </row>
    <row r="58" spans="1:46">
      <c r="A58" s="68" t="s">
        <v>91</v>
      </c>
      <c r="B58">
        <v>2008</v>
      </c>
      <c r="C58" t="s">
        <v>50</v>
      </c>
      <c r="D58" s="48">
        <v>0.5855492882084341</v>
      </c>
      <c r="E58" s="8">
        <v>3.6601746138347886E-2</v>
      </c>
      <c r="F58" s="8">
        <v>3.7024456521739128E-2</v>
      </c>
      <c r="G58" s="8">
        <v>-4.2653773838302467</v>
      </c>
      <c r="H58" s="8">
        <v>-0.26662189388851593</v>
      </c>
      <c r="I58" s="8">
        <v>-4.2224012892828373</v>
      </c>
      <c r="J58" s="8">
        <v>2.9546065001343003</v>
      </c>
      <c r="K58" s="8">
        <v>5.1571313456889607</v>
      </c>
      <c r="Y58" s="82"/>
      <c r="Z58" s="82"/>
      <c r="AA58" s="82"/>
      <c r="AB58" s="82"/>
      <c r="AK58" s="6"/>
      <c r="AL58" s="6"/>
      <c r="AM58" s="6"/>
      <c r="AN58" s="6"/>
    </row>
    <row r="59" spans="1:46">
      <c r="A59" s="68" t="s">
        <v>79</v>
      </c>
      <c r="B59">
        <v>2008</v>
      </c>
      <c r="C59" t="s">
        <v>50</v>
      </c>
      <c r="D59" s="48">
        <v>0</v>
      </c>
      <c r="E59" s="8">
        <v>0</v>
      </c>
      <c r="F59" s="8">
        <v>0</v>
      </c>
      <c r="G59" s="8">
        <v>-2.7899456798561975</v>
      </c>
      <c r="H59" s="8">
        <v>-0.19018817204301072</v>
      </c>
      <c r="I59" s="8">
        <v>-1.9815515252688893</v>
      </c>
      <c r="J59" s="8">
        <v>0.161021599897472</v>
      </c>
      <c r="K59" s="8">
        <v>0.89219110963599269</v>
      </c>
      <c r="AJ59" s="6"/>
      <c r="AK59" s="9"/>
      <c r="AL59" s="9"/>
      <c r="AM59" s="9"/>
      <c r="AN59" s="33" t="s">
        <v>174</v>
      </c>
    </row>
    <row r="60" spans="1:46" ht="15" thickBot="1">
      <c r="A60" s="67" t="s">
        <v>79</v>
      </c>
      <c r="B60">
        <v>2009</v>
      </c>
      <c r="C60" t="s">
        <v>50</v>
      </c>
      <c r="D60" s="8">
        <v>0.89219110963599269</v>
      </c>
      <c r="E60" s="8">
        <v>5.3582001184132623E-2</v>
      </c>
      <c r="F60" s="8">
        <v>8.087578194816801E-2</v>
      </c>
      <c r="G60" s="8">
        <v>2.1425731251663613</v>
      </c>
      <c r="H60" s="8">
        <v>0.1286757450167752</v>
      </c>
      <c r="I60" s="8">
        <v>-0.80839415458730812</v>
      </c>
      <c r="J60" s="8">
        <v>3.2960135652482538</v>
      </c>
      <c r="K60" s="8">
        <v>3.1924996795998779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t="s">
        <v>61</v>
      </c>
      <c r="AE60" s="75">
        <v>0.41000787769111496</v>
      </c>
      <c r="AF60" s="75">
        <v>0.35352912432628092</v>
      </c>
      <c r="AG60" s="75">
        <v>0.33243912644819085</v>
      </c>
      <c r="AH60" s="75">
        <v>0.35361221759468958</v>
      </c>
      <c r="AI60" s="76">
        <v>0.18052347224416324</v>
      </c>
      <c r="AJ60" s="75">
        <v>0.19036053816481308</v>
      </c>
      <c r="AK60" s="75">
        <v>0.19036053816481308</v>
      </c>
      <c r="AL60" s="75">
        <v>0.35361221759468958</v>
      </c>
      <c r="AM60" s="76">
        <v>0.28297719993737608</v>
      </c>
      <c r="AN60" s="75">
        <v>0.28209329166915836</v>
      </c>
      <c r="AO60" s="75">
        <v>0.31231237559613656</v>
      </c>
      <c r="AP60" s="75">
        <v>0.22193602089416281</v>
      </c>
      <c r="AQ60" s="76">
        <v>0.32303118465845032</v>
      </c>
      <c r="AR60" s="75">
        <v>0.32303118465845032</v>
      </c>
      <c r="AS60" s="75">
        <v>0.32303118465845032</v>
      </c>
      <c r="AT60" s="75">
        <v>0.51254058316678619</v>
      </c>
    </row>
    <row r="61" spans="1:46" ht="15" thickBot="1">
      <c r="A61" s="67" t="s">
        <v>84</v>
      </c>
      <c r="B61">
        <v>2003</v>
      </c>
      <c r="C61" t="s">
        <v>50</v>
      </c>
      <c r="D61" s="8">
        <v>0</v>
      </c>
      <c r="E61" s="8">
        <v>0</v>
      </c>
      <c r="F61" s="8">
        <v>0</v>
      </c>
      <c r="G61" s="8">
        <v>0.41067180384412261</v>
      </c>
      <c r="H61" s="8">
        <v>3.3771000988281827E-2</v>
      </c>
      <c r="I61" s="8">
        <v>1.3793216020416725</v>
      </c>
      <c r="J61" s="8">
        <v>-7.2107925424145236E-3</v>
      </c>
      <c r="K61" s="8">
        <v>0.25700024390135279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D61" s="2" t="s">
        <v>50</v>
      </c>
      <c r="AE61" s="94">
        <v>0.42807203023961971</v>
      </c>
      <c r="AF61" s="75">
        <v>0.37070332040178616</v>
      </c>
      <c r="AG61" s="75">
        <v>0.14782317427105676</v>
      </c>
      <c r="AH61" s="94">
        <v>0.44561440592668244</v>
      </c>
      <c r="AI61" s="75">
        <v>0.21268995426916121</v>
      </c>
      <c r="AJ61" s="75">
        <v>0.21268995426916121</v>
      </c>
      <c r="AK61" s="75">
        <v>0.10559956316440276</v>
      </c>
      <c r="AL61" s="75">
        <v>0.44561440592668244</v>
      </c>
      <c r="AM61" s="76">
        <v>0.40061053148794529</v>
      </c>
      <c r="AN61" s="75">
        <v>0.37158355013452654</v>
      </c>
      <c r="AO61" s="75">
        <v>0.25803227301416759</v>
      </c>
      <c r="AP61" s="75">
        <v>0.2042241618254001</v>
      </c>
      <c r="AQ61" s="76">
        <v>0.19782626079688592</v>
      </c>
      <c r="AR61" s="75">
        <v>0.19782626079688592</v>
      </c>
      <c r="AS61" s="75">
        <v>0.19782626079688592</v>
      </c>
      <c r="AT61" s="75">
        <v>0.54514121407187199</v>
      </c>
    </row>
    <row r="62" spans="1:46">
      <c r="A62" s="67" t="s">
        <v>84</v>
      </c>
      <c r="B62">
        <v>2004</v>
      </c>
      <c r="C62" t="s">
        <v>50</v>
      </c>
      <c r="D62" s="8">
        <v>0.25700024390135279</v>
      </c>
      <c r="E62" s="8">
        <v>2.3837891800788911E-2</v>
      </c>
      <c r="F62" s="8">
        <v>4.5001330372845733E-2</v>
      </c>
      <c r="G62" s="8">
        <v>-1.3865323945840871</v>
      </c>
      <c r="H62" s="8">
        <v>-0.12860691763806628</v>
      </c>
      <c r="I62" s="8">
        <v>-0.96864979819754993</v>
      </c>
      <c r="J62" s="8">
        <v>-1.1803952934906459</v>
      </c>
      <c r="K62" s="8">
        <v>1.3502336973165874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D62" t="s">
        <v>51</v>
      </c>
      <c r="AE62" s="75">
        <v>0.21529142355077374</v>
      </c>
      <c r="AF62" s="75">
        <v>0.27882860845747448</v>
      </c>
      <c r="AG62" s="75">
        <v>0.52176246281399319</v>
      </c>
      <c r="AH62" s="75">
        <v>0.10407304629396785</v>
      </c>
      <c r="AI62" s="76">
        <v>0.13439312180596522</v>
      </c>
      <c r="AJ62" s="75">
        <v>0.13439312180596522</v>
      </c>
      <c r="AK62" s="75">
        <v>0.29140217281924624</v>
      </c>
      <c r="AL62" s="75">
        <v>0.10407304629396785</v>
      </c>
      <c r="AM62" s="76">
        <v>7.0255901768755014E-2</v>
      </c>
      <c r="AN62" s="75">
        <v>0.14511600836312039</v>
      </c>
      <c r="AO62" s="75">
        <v>0.32074300675512224</v>
      </c>
      <c r="AP62" s="75">
        <v>2.822884096496471E-2</v>
      </c>
      <c r="AQ62" s="76">
        <v>0.40692659510708212</v>
      </c>
      <c r="AR62" s="75">
        <v>0.40692659510708212</v>
      </c>
      <c r="AS62" s="75">
        <v>0.40692659510708212</v>
      </c>
      <c r="AT62" s="75">
        <v>0.25453610766179002</v>
      </c>
    </row>
    <row r="63" spans="1:46" ht="16.8" customHeight="1">
      <c r="A63" s="67" t="s">
        <v>84</v>
      </c>
      <c r="B63">
        <v>2005</v>
      </c>
      <c r="C63" t="s">
        <v>50</v>
      </c>
      <c r="D63" s="8">
        <v>1.0932334534152346</v>
      </c>
      <c r="E63" s="8">
        <v>9.3042611779762877E-2</v>
      </c>
      <c r="F63" s="8">
        <v>0.16457845815485417</v>
      </c>
      <c r="G63" s="8">
        <v>-0.21174549529309594</v>
      </c>
      <c r="H63" s="8">
        <v>-1.8021177318643684E-2</v>
      </c>
      <c r="I63" s="8">
        <v>-0.41788259638653713</v>
      </c>
      <c r="J63" s="8">
        <v>2.2947731694171107</v>
      </c>
      <c r="K63" s="8">
        <v>4.028432977034762</v>
      </c>
      <c r="AD63" s="70" t="s">
        <v>30</v>
      </c>
      <c r="AE63" s="77">
        <v>0.44839946206228676</v>
      </c>
      <c r="AF63" s="77">
        <v>0.44964163329055984</v>
      </c>
      <c r="AG63" s="77">
        <v>0.42907616609282845</v>
      </c>
      <c r="AH63" s="77">
        <v>0.35421158642251238</v>
      </c>
      <c r="AI63" s="78">
        <v>0.25674472123515429</v>
      </c>
      <c r="AJ63" s="77">
        <v>0.25674472123515429</v>
      </c>
      <c r="AK63" s="77">
        <v>0.23685494400617779</v>
      </c>
      <c r="AL63" s="77">
        <v>0.35421158642251238</v>
      </c>
      <c r="AM63" s="78">
        <v>0.28696148660335558</v>
      </c>
      <c r="AN63" s="77">
        <v>0.35419219973419303</v>
      </c>
      <c r="AO63" s="77">
        <v>0.44583724345031944</v>
      </c>
      <c r="AP63" s="77">
        <v>0.13617488129139851</v>
      </c>
      <c r="AQ63" s="78">
        <v>0.46412138964325672</v>
      </c>
      <c r="AR63" s="77">
        <v>0.46412138964325672</v>
      </c>
      <c r="AS63" s="77">
        <v>0.46412138964325672</v>
      </c>
      <c r="AT63" s="85">
        <v>0.5624907476168024</v>
      </c>
    </row>
    <row r="64" spans="1:46">
      <c r="A64" s="67" t="s">
        <v>84</v>
      </c>
      <c r="B64">
        <v>2009</v>
      </c>
      <c r="C64" t="s">
        <v>50</v>
      </c>
      <c r="D64" s="8">
        <v>5.1066027056545558</v>
      </c>
      <c r="E64" s="8">
        <v>0.50420331091567516</v>
      </c>
      <c r="F64" s="8">
        <v>0.98756206302563587</v>
      </c>
      <c r="G64" s="8">
        <v>-0.2195374152796461</v>
      </c>
      <c r="H64" s="8">
        <v>-2.1676151060527594E-2</v>
      </c>
      <c r="I64" s="8">
        <v>0.18259854230300121</v>
      </c>
      <c r="J64" s="8">
        <v>0.98390357149146546</v>
      </c>
      <c r="K64" s="8">
        <v>5.1066027056545558</v>
      </c>
    </row>
    <row r="65" spans="1:46">
      <c r="A65" s="83" t="s">
        <v>84</v>
      </c>
      <c r="B65">
        <v>2006</v>
      </c>
      <c r="C65" t="s">
        <v>50</v>
      </c>
      <c r="D65" s="48">
        <v>2.9351995236195272</v>
      </c>
      <c r="E65" s="8">
        <v>0.24122884035390532</v>
      </c>
      <c r="F65" s="8">
        <v>0.43396943056441484</v>
      </c>
      <c r="G65" s="8">
        <v>2.7126557658036479</v>
      </c>
      <c r="H65" s="8">
        <v>0.22293912199100341</v>
      </c>
      <c r="I65" s="8">
        <v>0.20613710109344119</v>
      </c>
      <c r="J65" s="8">
        <v>2.0396347397255887</v>
      </c>
      <c r="K65" s="8">
        <v>5.822195127893643</v>
      </c>
      <c r="AO65" s="33" t="s">
        <v>176</v>
      </c>
    </row>
    <row r="66" spans="1:46" ht="15" thickBot="1">
      <c r="A66" s="83" t="s">
        <v>84</v>
      </c>
      <c r="B66">
        <v>2008</v>
      </c>
      <c r="C66" t="s">
        <v>50</v>
      </c>
      <c r="D66" s="48">
        <v>0.82575409661270527</v>
      </c>
      <c r="E66" s="8">
        <v>8.733479260757529E-2</v>
      </c>
      <c r="F66" s="8">
        <v>0.1466660462519194</v>
      </c>
      <c r="G66" s="8">
        <v>-0.49042248377505793</v>
      </c>
      <c r="H66" s="8">
        <v>-5.1868886980133484E-2</v>
      </c>
      <c r="I66" s="8">
        <v>-0.67302102607805914</v>
      </c>
      <c r="J66" s="8">
        <v>-0.89255844135770523</v>
      </c>
      <c r="K66" s="8">
        <v>5.932356802267261</v>
      </c>
      <c r="AA66" s="81">
        <v>12</v>
      </c>
      <c r="AB66" s="81" t="s">
        <v>177</v>
      </c>
      <c r="AD66" t="s">
        <v>61</v>
      </c>
      <c r="AE66" s="75">
        <v>0.41255148662700875</v>
      </c>
      <c r="AF66" s="75">
        <v>0.35352912432628092</v>
      </c>
      <c r="AG66" s="75">
        <v>0.33236874945710038</v>
      </c>
      <c r="AH66" s="75">
        <v>0.35707210410354318</v>
      </c>
      <c r="AI66" s="76">
        <v>0.18586160480121669</v>
      </c>
      <c r="AJ66" s="75">
        <v>0.21209105851775825</v>
      </c>
      <c r="AK66" s="75">
        <v>0.21209105851775825</v>
      </c>
      <c r="AL66" s="75">
        <v>0.35707210410354318</v>
      </c>
      <c r="AM66" s="76">
        <v>0.28433953407207085</v>
      </c>
      <c r="AN66" s="75">
        <v>0.28725300793993996</v>
      </c>
      <c r="AO66" s="75">
        <v>0.31216919968318796</v>
      </c>
      <c r="AP66" s="75">
        <v>0.22417436425549028</v>
      </c>
      <c r="AQ66" s="76">
        <v>0.32337201288814016</v>
      </c>
      <c r="AR66" s="75">
        <v>0.32337201288814016</v>
      </c>
      <c r="AS66" s="75">
        <v>0.32337201288814016</v>
      </c>
      <c r="AT66" s="75">
        <v>0.51466591999900846</v>
      </c>
    </row>
    <row r="67" spans="1:46" ht="15" thickBot="1">
      <c r="A67" s="83" t="s">
        <v>84</v>
      </c>
      <c r="B67">
        <v>2007</v>
      </c>
      <c r="C67" t="s">
        <v>50</v>
      </c>
      <c r="D67" s="48">
        <v>2.8869956042741158</v>
      </c>
      <c r="E67" s="8">
        <v>0.24135610590058054</v>
      </c>
      <c r="F67" s="8">
        <v>0.50820881756133551</v>
      </c>
      <c r="G67" s="8">
        <v>1.8334976386321475</v>
      </c>
      <c r="H67" s="8">
        <v>0.15328248147763646</v>
      </c>
      <c r="I67" s="8">
        <v>2.5065186647102067</v>
      </c>
      <c r="J67" s="8">
        <v>2.0160961809351488</v>
      </c>
      <c r="K67" s="8">
        <v>5.932356802267261</v>
      </c>
      <c r="AA67" s="81">
        <v>7</v>
      </c>
      <c r="AB67" s="81" t="s">
        <v>178</v>
      </c>
      <c r="AD67" s="2" t="s">
        <v>50</v>
      </c>
      <c r="AE67" s="94">
        <v>0.42807203023961971</v>
      </c>
      <c r="AF67" s="75">
        <v>0.37070332040178616</v>
      </c>
      <c r="AG67" s="75">
        <v>0.14782317427105676</v>
      </c>
      <c r="AH67" s="94">
        <v>0.44561440592668244</v>
      </c>
      <c r="AI67" s="75">
        <v>0.21268995426916121</v>
      </c>
      <c r="AJ67" s="75">
        <v>0.21268995426916121</v>
      </c>
      <c r="AK67" s="75">
        <v>0.10559956316440276</v>
      </c>
      <c r="AL67" s="75">
        <v>0.44561440592668244</v>
      </c>
      <c r="AM67" s="76">
        <v>0.40061053148794529</v>
      </c>
      <c r="AN67" s="75">
        <v>0.37158355013452654</v>
      </c>
      <c r="AO67" s="75">
        <v>0.25803227301416759</v>
      </c>
      <c r="AP67" s="75">
        <v>0.2042241618254001</v>
      </c>
      <c r="AQ67" s="76">
        <v>0.19782626079688592</v>
      </c>
      <c r="AR67" s="75">
        <v>0.19782626079688592</v>
      </c>
      <c r="AS67" s="75">
        <v>0.19782626079688592</v>
      </c>
      <c r="AT67" s="75">
        <v>0.54514121407187199</v>
      </c>
    </row>
    <row r="68" spans="1:46">
      <c r="A68" s="67" t="s">
        <v>77</v>
      </c>
      <c r="B68">
        <v>2009</v>
      </c>
      <c r="C68" t="s">
        <v>50</v>
      </c>
      <c r="D68" s="8">
        <v>0</v>
      </c>
      <c r="E68" s="8">
        <v>0</v>
      </c>
      <c r="F68" s="8">
        <v>0</v>
      </c>
      <c r="G68" s="8">
        <v>-0.16864863963905208</v>
      </c>
      <c r="H68" s="8">
        <v>-9.6213235971469198E-3</v>
      </c>
      <c r="I68" s="8">
        <v>0.24524852864076863</v>
      </c>
      <c r="J68" s="8">
        <v>4.4047483680745572</v>
      </c>
      <c r="K68" s="8">
        <v>9.1415616645165532</v>
      </c>
      <c r="AA68" s="81">
        <v>212</v>
      </c>
      <c r="AB68" s="81" t="s">
        <v>179</v>
      </c>
      <c r="AD68" t="s">
        <v>51</v>
      </c>
      <c r="AE68" s="75">
        <v>0.21529142355077374</v>
      </c>
      <c r="AF68" s="75">
        <v>0.27882860845747448</v>
      </c>
      <c r="AG68" s="75">
        <v>0.52176246281399319</v>
      </c>
      <c r="AH68" s="75">
        <v>0.10407304629396785</v>
      </c>
      <c r="AI68" s="76">
        <v>0.13439312180596522</v>
      </c>
      <c r="AJ68" s="75">
        <v>0.13439312180596522</v>
      </c>
      <c r="AK68" s="75">
        <v>0.29140217281924624</v>
      </c>
      <c r="AL68" s="75">
        <v>0.10407304629396785</v>
      </c>
      <c r="AM68" s="76">
        <v>7.0255901768755014E-2</v>
      </c>
      <c r="AN68" s="75">
        <v>0.14511600836312039</v>
      </c>
      <c r="AO68" s="75">
        <v>0.32074300675512224</v>
      </c>
      <c r="AP68" s="75">
        <v>2.822884096496471E-2</v>
      </c>
      <c r="AQ68" s="76">
        <v>0.40692659510708212</v>
      </c>
      <c r="AR68" s="75">
        <v>0.40692659510708212</v>
      </c>
      <c r="AS68" s="75">
        <v>0.40692659510708212</v>
      </c>
      <c r="AT68" s="75">
        <v>0.25453610766179002</v>
      </c>
    </row>
    <row r="69" spans="1:46">
      <c r="A69" s="83" t="s">
        <v>94</v>
      </c>
      <c r="B69">
        <v>2008</v>
      </c>
      <c r="C69" t="s">
        <v>50</v>
      </c>
      <c r="D69" s="48">
        <v>3.8785925329035726</v>
      </c>
      <c r="E69" s="8">
        <v>0.22229064039408866</v>
      </c>
      <c r="F69" s="8">
        <v>0.19120762711864406</v>
      </c>
      <c r="G69" s="8">
        <v>-10.002686005909212</v>
      </c>
      <c r="H69" s="8">
        <v>-0.57327586206896541</v>
      </c>
      <c r="I69" s="8">
        <v>-6.7902229384904658</v>
      </c>
      <c r="J69" s="8">
        <v>-10.08863819500403</v>
      </c>
      <c r="K69" s="8">
        <v>12.683319903303788</v>
      </c>
      <c r="AD69" s="70" t="s">
        <v>30</v>
      </c>
      <c r="AE69" s="77">
        <v>0.45499451137422581</v>
      </c>
      <c r="AF69" s="77">
        <v>0.46730865867115862</v>
      </c>
      <c r="AG69" s="77">
        <v>0.43078788262459394</v>
      </c>
      <c r="AH69" s="77">
        <v>0.36465008111182912</v>
      </c>
      <c r="AI69" s="78">
        <v>0.34057199361571083</v>
      </c>
      <c r="AJ69" s="77">
        <v>0.34057199361571083</v>
      </c>
      <c r="AK69" s="77">
        <v>0.22664728998603276</v>
      </c>
      <c r="AL69" s="77">
        <v>0.36465008111182912</v>
      </c>
      <c r="AM69" s="78">
        <v>0.28922327014717508</v>
      </c>
      <c r="AN69" s="77">
        <v>0.36146179443020127</v>
      </c>
      <c r="AO69" s="77">
        <v>0.44523671314928798</v>
      </c>
      <c r="AP69" s="77">
        <v>0.15489076998223422</v>
      </c>
      <c r="AQ69" s="78">
        <v>0.46540701058779965</v>
      </c>
      <c r="AR69" s="77">
        <v>0.46540701058779965</v>
      </c>
      <c r="AS69" s="77">
        <v>0.46540701058779965</v>
      </c>
      <c r="AT69" s="85">
        <v>0.56701987834987666</v>
      </c>
    </row>
    <row r="70" spans="1:46">
      <c r="A70" s="67" t="s">
        <v>94</v>
      </c>
      <c r="B70">
        <v>2009</v>
      </c>
      <c r="C70" t="s">
        <v>50</v>
      </c>
      <c r="D70" s="8">
        <v>8.8047273704002151</v>
      </c>
      <c r="E70" s="8">
        <v>0.36325354609929078</v>
      </c>
      <c r="F70" s="8">
        <v>0.35630434782608694</v>
      </c>
      <c r="G70" s="8">
        <v>-3.2984152565135645</v>
      </c>
      <c r="H70" s="8">
        <v>-0.13608156028368795</v>
      </c>
      <c r="I70" s="8">
        <v>-3.2124630674187458</v>
      </c>
      <c r="J70" s="8">
        <v>4.7166263765780307</v>
      </c>
      <c r="K70" s="8">
        <v>16.846629062583936</v>
      </c>
      <c r="AD70" s="48"/>
      <c r="AJ70" s="9"/>
    </row>
    <row r="71" spans="1:46">
      <c r="A71" s="83" t="s">
        <v>186</v>
      </c>
      <c r="B71">
        <v>2007</v>
      </c>
      <c r="C71" t="s">
        <v>50</v>
      </c>
      <c r="D71" s="48">
        <v>0</v>
      </c>
      <c r="E71" s="8">
        <v>0</v>
      </c>
      <c r="F71" s="8">
        <v>0</v>
      </c>
      <c r="G71" s="8">
        <v>0.47056502438619852</v>
      </c>
      <c r="H71" s="8">
        <v>3.6084737179305909E-2</v>
      </c>
      <c r="I71" s="8">
        <v>-0.49308598507462698</v>
      </c>
      <c r="J71" s="8">
        <v>0.97204712572342089</v>
      </c>
      <c r="K71" s="8">
        <v>1.4715512357351501</v>
      </c>
      <c r="AD71" s="48"/>
      <c r="AP71" s="33" t="s">
        <v>185</v>
      </c>
    </row>
    <row r="72" spans="1:46" ht="15" thickBot="1">
      <c r="A72" s="68" t="s">
        <v>186</v>
      </c>
      <c r="B72">
        <v>2008</v>
      </c>
      <c r="C72" t="s">
        <v>50</v>
      </c>
      <c r="D72" s="48">
        <v>0.49051707857838339</v>
      </c>
      <c r="E72" s="8">
        <v>3.6600541688016984E-2</v>
      </c>
      <c r="F72" s="8">
        <v>9.2259433527078147E-2</v>
      </c>
      <c r="G72" s="8">
        <v>1.4651331107980479</v>
      </c>
      <c r="H72" s="8">
        <v>0.10825860082989626</v>
      </c>
      <c r="I72" s="8">
        <v>0.96365100946082549</v>
      </c>
      <c r="J72" s="8">
        <v>2.1186148479275424</v>
      </c>
      <c r="K72" s="8">
        <v>1.4715512357351501</v>
      </c>
      <c r="AC72" s="8"/>
      <c r="AD72" t="s">
        <v>61</v>
      </c>
      <c r="AE72" s="75">
        <v>0.41191759678482537</v>
      </c>
      <c r="AF72" s="75">
        <v>0.30687593277276087</v>
      </c>
      <c r="AG72" s="75">
        <v>0.328810156178372</v>
      </c>
      <c r="AH72" s="75">
        <v>0.36583906493423213</v>
      </c>
      <c r="AI72" s="76">
        <v>0.1970110563201789</v>
      </c>
      <c r="AJ72" s="75">
        <v>0.22277722582592088</v>
      </c>
      <c r="AK72" s="75">
        <v>0.22277722582592088</v>
      </c>
      <c r="AL72" s="75">
        <v>0.36583906493423213</v>
      </c>
      <c r="AM72" s="76">
        <v>0.28884824116360941</v>
      </c>
      <c r="AN72" s="75">
        <v>0.29216171437837091</v>
      </c>
      <c r="AO72" s="75">
        <v>0.31014203492359166</v>
      </c>
      <c r="AP72" s="75">
        <v>0.23865510715302959</v>
      </c>
      <c r="AQ72" s="76">
        <v>0.28323760642608675</v>
      </c>
      <c r="AR72" s="75">
        <v>0.28323760642608675</v>
      </c>
      <c r="AS72" s="75">
        <v>0.28323760642608675</v>
      </c>
      <c r="AT72" s="75">
        <v>0.45402308177997708</v>
      </c>
    </row>
    <row r="73" spans="1:46" ht="15" thickBot="1">
      <c r="A73" s="62" t="s">
        <v>186</v>
      </c>
      <c r="B73">
        <v>2009</v>
      </c>
      <c r="C73" t="s">
        <v>50</v>
      </c>
      <c r="D73" s="8">
        <v>0.97440624555427147</v>
      </c>
      <c r="E73" s="8">
        <v>7.8045734800593153E-2</v>
      </c>
      <c r="F73" s="8">
        <v>0.20189783969311528</v>
      </c>
      <c r="G73" s="8">
        <v>1.1549638384667169</v>
      </c>
      <c r="H73" s="8">
        <v>9.1882633019111426E-2</v>
      </c>
      <c r="I73" s="8">
        <v>0.50148210133722237</v>
      </c>
      <c r="J73" s="8">
        <v>2.7046574662167409</v>
      </c>
      <c r="K73" s="8">
        <v>2.7094827267004855</v>
      </c>
      <c r="AC73" s="8"/>
      <c r="AD73" s="2" t="s">
        <v>50</v>
      </c>
      <c r="AE73" s="94">
        <v>0.41191759678482537</v>
      </c>
      <c r="AF73" s="75">
        <v>0.34050541436772408</v>
      </c>
      <c r="AG73" s="75">
        <v>0.14930088468501196</v>
      </c>
      <c r="AH73" s="94">
        <v>0.43596479906014407</v>
      </c>
      <c r="AI73" s="75">
        <v>0.21356427052144361</v>
      </c>
      <c r="AJ73" s="75">
        <v>0.21356427052144361</v>
      </c>
      <c r="AK73" s="75">
        <v>0.10674973088426401</v>
      </c>
      <c r="AL73" s="75">
        <v>0.43596479906014407</v>
      </c>
      <c r="AM73" s="76">
        <v>0.39069727023527201</v>
      </c>
      <c r="AN73" s="75">
        <v>0.3625644335715304</v>
      </c>
      <c r="AO73" s="75">
        <v>0.25506342656921294</v>
      </c>
      <c r="AP73" s="75">
        <v>0.20607274778865189</v>
      </c>
      <c r="AQ73" s="76">
        <v>0.20278127262605256</v>
      </c>
      <c r="AR73" s="75">
        <v>0.20278127262605256</v>
      </c>
      <c r="AS73" s="75">
        <v>0.20278127262605256</v>
      </c>
      <c r="AT73" s="75">
        <v>0.54283097236251543</v>
      </c>
    </row>
    <row r="74" spans="1:46">
      <c r="A74" s="62" t="s">
        <v>186</v>
      </c>
      <c r="B74">
        <v>2010</v>
      </c>
      <c r="C74" t="s">
        <v>50</v>
      </c>
      <c r="D74" s="8">
        <v>1.7234328897758859</v>
      </c>
      <c r="E74" s="8">
        <v>0.14376892333777405</v>
      </c>
      <c r="F74" s="8">
        <v>0.43799040708399967</v>
      </c>
      <c r="G74" s="8">
        <v>2.2031753648795185</v>
      </c>
      <c r="H74" s="8">
        <v>0.18255572798945896</v>
      </c>
      <c r="I74" s="8">
        <v>0.65348173712949453</v>
      </c>
      <c r="J74" s="8">
        <v>0.86643864237874801</v>
      </c>
      <c r="K74" s="8">
        <v>5.995453927339299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"/>
      <c r="AD74" t="s">
        <v>51</v>
      </c>
      <c r="AE74" s="75">
        <v>0.23939660696181414</v>
      </c>
      <c r="AF74" s="75">
        <v>0.29892848022582297</v>
      </c>
      <c r="AG74" s="75">
        <v>0.51487011343301781</v>
      </c>
      <c r="AH74" s="75">
        <v>0.13669256799636129</v>
      </c>
      <c r="AI74" s="76">
        <v>0.15907639174360369</v>
      </c>
      <c r="AJ74" s="75">
        <v>0.15907639174360369</v>
      </c>
      <c r="AK74" s="75">
        <v>0.2919815412381076</v>
      </c>
      <c r="AL74" s="75">
        <v>0.13669256799636129</v>
      </c>
      <c r="AM74" s="76">
        <v>0.10006495438478714</v>
      </c>
      <c r="AN74" s="75">
        <v>0.17068377419967989</v>
      </c>
      <c r="AO74" s="75">
        <v>0.32215627822881782</v>
      </c>
      <c r="AP74" s="75">
        <v>6.0782221668719216E-2</v>
      </c>
      <c r="AQ74" s="76">
        <v>0.40267012440561267</v>
      </c>
      <c r="AR74" s="75">
        <v>0.40267012440561267</v>
      </c>
      <c r="AS74" s="75">
        <v>0.40267012440561267</v>
      </c>
      <c r="AT74" s="75">
        <v>0.28038472336359732</v>
      </c>
    </row>
    <row r="75" spans="1:46">
      <c r="A75" s="62" t="s">
        <v>186</v>
      </c>
      <c r="B75">
        <v>2011</v>
      </c>
      <c r="C75" t="s">
        <v>50</v>
      </c>
      <c r="D75" s="8">
        <v>4.2343658188533526</v>
      </c>
      <c r="E75" s="8">
        <v>0.3742453790062743</v>
      </c>
      <c r="F75" s="8">
        <v>1.3508339709257842</v>
      </c>
      <c r="G75" s="8">
        <v>0.21295690524925348</v>
      </c>
      <c r="H75" s="8">
        <v>1.8655839242417843E-2</v>
      </c>
      <c r="I75" s="8">
        <v>1.5496936277500239</v>
      </c>
      <c r="J75" s="8">
        <v>0</v>
      </c>
      <c r="K75" s="8">
        <v>10.283459845786714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70" t="s">
        <v>30</v>
      </c>
      <c r="AE75" s="77">
        <v>0.45266777347614717</v>
      </c>
      <c r="AF75" s="77">
        <v>0.46504478480045724</v>
      </c>
      <c r="AG75" s="77">
        <v>0.42240672669751572</v>
      </c>
      <c r="AH75" s="77">
        <v>0.37962380846740684</v>
      </c>
      <c r="AI75" s="78">
        <v>0.34798118938056105</v>
      </c>
      <c r="AJ75" s="77">
        <v>0.34798118938056105</v>
      </c>
      <c r="AK75" s="77">
        <v>0.22801766950729194</v>
      </c>
      <c r="AL75" s="77">
        <v>0.37962380846740684</v>
      </c>
      <c r="AM75" s="78">
        <v>0.29591626158145368</v>
      </c>
      <c r="AN75" s="77">
        <v>0.36478036000808678</v>
      </c>
      <c r="AO75" s="77">
        <v>0.43868903652652219</v>
      </c>
      <c r="AP75" s="77">
        <v>0.18208725368445669</v>
      </c>
      <c r="AQ75" s="78">
        <v>0.36225221887684605</v>
      </c>
      <c r="AR75" s="77">
        <v>0.36225221887684605</v>
      </c>
      <c r="AS75" s="77">
        <v>0.36225221887684605</v>
      </c>
      <c r="AT75" s="85">
        <v>0.43868398617232607</v>
      </c>
    </row>
    <row r="76" spans="1:46">
      <c r="A76" s="62"/>
      <c r="H76" s="8"/>
      <c r="I76" s="8"/>
      <c r="J76" s="8"/>
      <c r="K76" s="8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</row>
    <row r="77" spans="1:46" ht="16.8" customHeight="1">
      <c r="A77" s="62"/>
      <c r="H77" s="8"/>
      <c r="I77" s="8"/>
      <c r="J77" s="8"/>
      <c r="K77" s="8"/>
      <c r="AQ77" s="33"/>
    </row>
    <row r="78" spans="1:46" ht="15" thickBot="1">
      <c r="A78" s="62"/>
      <c r="H78" s="8"/>
      <c r="I78" s="8"/>
      <c r="J78" s="8"/>
      <c r="K78" s="8"/>
      <c r="AD78"/>
      <c r="AE78" s="75"/>
      <c r="AF78" s="75"/>
      <c r="AG78" s="75"/>
      <c r="AH78" s="75"/>
      <c r="AI78" s="76"/>
      <c r="AJ78" s="75"/>
      <c r="AK78" s="75"/>
      <c r="AL78" s="75"/>
      <c r="AM78" s="76"/>
      <c r="AN78" s="75"/>
      <c r="AO78" s="75"/>
      <c r="AP78" s="75"/>
      <c r="AQ78" s="76"/>
      <c r="AR78" s="75"/>
      <c r="AS78" s="75"/>
      <c r="AT78" s="75"/>
    </row>
    <row r="79" spans="1:46" ht="15" thickBot="1">
      <c r="A79" s="62"/>
      <c r="H79" s="8"/>
      <c r="I79" s="8"/>
      <c r="J79" s="8"/>
      <c r="K79" s="8"/>
      <c r="AD79" s="2"/>
      <c r="AE79" s="94"/>
      <c r="AF79" s="75"/>
      <c r="AG79" s="75"/>
      <c r="AH79" s="94"/>
      <c r="AI79" s="75"/>
      <c r="AJ79" s="75"/>
      <c r="AK79" s="75"/>
      <c r="AL79" s="75"/>
      <c r="AM79" s="76"/>
      <c r="AN79" s="75"/>
      <c r="AO79" s="75"/>
      <c r="AP79" s="75"/>
      <c r="AQ79" s="76"/>
      <c r="AR79" s="75"/>
      <c r="AS79" s="75"/>
      <c r="AT79" s="75"/>
    </row>
    <row r="80" spans="1:46">
      <c r="A80" s="62"/>
      <c r="H80" s="8"/>
      <c r="I80" s="8"/>
      <c r="J80" s="8"/>
      <c r="K80" s="8"/>
      <c r="AD80"/>
      <c r="AE80" s="75"/>
      <c r="AF80" s="75"/>
      <c r="AG80" s="75"/>
      <c r="AH80" s="75"/>
      <c r="AI80" s="76"/>
      <c r="AJ80" s="75"/>
      <c r="AK80" s="75"/>
      <c r="AL80" s="75"/>
      <c r="AM80" s="76"/>
      <c r="AN80" s="75"/>
      <c r="AO80" s="75"/>
      <c r="AP80" s="75"/>
      <c r="AQ80" s="76"/>
      <c r="AR80" s="75"/>
      <c r="AS80" s="75"/>
      <c r="AT80" s="75"/>
    </row>
    <row r="81" spans="1:46">
      <c r="A81" s="62"/>
      <c r="H81" s="8"/>
      <c r="I81" s="8"/>
      <c r="J81" s="8"/>
      <c r="K81" s="8"/>
      <c r="AD81" s="70"/>
      <c r="AE81" s="77"/>
      <c r="AF81" s="77"/>
      <c r="AG81" s="77"/>
      <c r="AH81" s="77"/>
      <c r="AI81" s="78"/>
      <c r="AJ81" s="77"/>
      <c r="AK81" s="77"/>
      <c r="AL81" s="77"/>
      <c r="AM81" s="78"/>
      <c r="AN81" s="77"/>
      <c r="AO81" s="77"/>
      <c r="AP81" s="77"/>
      <c r="AQ81" s="78"/>
      <c r="AR81" s="77"/>
      <c r="AS81" s="77"/>
      <c r="AT81" s="85"/>
    </row>
    <row r="82" spans="1:46">
      <c r="A82" s="62"/>
      <c r="H82" s="8"/>
      <c r="I82" s="8"/>
      <c r="J82" s="8"/>
      <c r="K82" s="8"/>
    </row>
    <row r="83" spans="1:46">
      <c r="A83" s="62"/>
      <c r="H83" s="8"/>
      <c r="I83" s="8"/>
      <c r="J83" s="8"/>
      <c r="K83" s="8"/>
      <c r="AR83" s="33"/>
    </row>
    <row r="84" spans="1:46" ht="15" thickBot="1">
      <c r="A84" s="62"/>
      <c r="H84" s="8"/>
      <c r="I84" s="8"/>
      <c r="J84" s="8"/>
      <c r="K84" s="8"/>
      <c r="AD84"/>
      <c r="AE84" s="75"/>
      <c r="AF84" s="75"/>
      <c r="AG84" s="75"/>
      <c r="AH84" s="75"/>
      <c r="AI84" s="76"/>
      <c r="AJ84" s="75"/>
      <c r="AK84" s="75"/>
      <c r="AL84" s="75"/>
      <c r="AM84" s="76"/>
      <c r="AN84" s="75"/>
      <c r="AO84" s="75"/>
      <c r="AP84" s="75"/>
      <c r="AQ84" s="76"/>
      <c r="AR84" s="75"/>
      <c r="AS84" s="75"/>
      <c r="AT84" s="75"/>
    </row>
    <row r="85" spans="1:46" ht="15" thickBot="1">
      <c r="A85" s="62"/>
      <c r="H85" s="8"/>
      <c r="I85" s="8"/>
      <c r="J85" s="8"/>
      <c r="K85" s="8"/>
      <c r="AD85" s="2"/>
      <c r="AE85" s="94"/>
      <c r="AF85" s="75"/>
      <c r="AG85" s="75"/>
      <c r="AH85" s="94"/>
      <c r="AI85" s="75"/>
      <c r="AJ85" s="75"/>
      <c r="AK85" s="75"/>
      <c r="AL85" s="75"/>
      <c r="AM85" s="76"/>
      <c r="AN85" s="75"/>
      <c r="AO85" s="75"/>
      <c r="AP85" s="75"/>
      <c r="AQ85" s="76"/>
      <c r="AR85" s="75"/>
      <c r="AS85" s="75"/>
      <c r="AT85" s="75"/>
    </row>
    <row r="86" spans="1:46">
      <c r="A86" s="62"/>
      <c r="H86" s="8"/>
      <c r="I86" s="8"/>
      <c r="J86" s="8"/>
      <c r="K86" s="8"/>
      <c r="AD86"/>
      <c r="AE86" s="75"/>
      <c r="AF86" s="75"/>
      <c r="AG86" s="75"/>
      <c r="AH86" s="75"/>
      <c r="AI86" s="76"/>
      <c r="AJ86" s="75"/>
      <c r="AK86" s="75"/>
      <c r="AL86" s="75"/>
      <c r="AM86" s="76"/>
      <c r="AN86" s="75"/>
      <c r="AO86" s="75"/>
      <c r="AP86" s="75"/>
      <c r="AQ86" s="76"/>
      <c r="AR86" s="75"/>
      <c r="AS86" s="75"/>
      <c r="AT86" s="75"/>
    </row>
    <row r="87" spans="1:46" ht="16.8" customHeight="1">
      <c r="A87" s="83"/>
      <c r="D87" s="48"/>
      <c r="H87" s="8"/>
      <c r="I87" s="8"/>
      <c r="J87" s="8"/>
      <c r="K87" s="8"/>
      <c r="AD87" s="70"/>
      <c r="AE87" s="77"/>
      <c r="AF87" s="77"/>
      <c r="AG87" s="77"/>
      <c r="AH87" s="77"/>
      <c r="AI87" s="78"/>
      <c r="AJ87" s="77"/>
      <c r="AK87" s="77"/>
      <c r="AL87" s="77"/>
      <c r="AM87" s="78"/>
      <c r="AN87" s="77"/>
      <c r="AO87" s="77"/>
      <c r="AP87" s="77"/>
      <c r="AQ87" s="78"/>
      <c r="AR87" s="77"/>
      <c r="AS87" s="77"/>
      <c r="AT87" s="85"/>
    </row>
    <row r="88" spans="1:46">
      <c r="A88" s="83"/>
      <c r="D88" s="48"/>
      <c r="H88" s="8"/>
      <c r="I88" s="8"/>
      <c r="J88" s="8"/>
      <c r="K88" s="8"/>
    </row>
    <row r="89" spans="1:46">
      <c r="A89" s="83"/>
      <c r="D89" s="48"/>
      <c r="H89" s="8"/>
      <c r="I89" s="8"/>
      <c r="J89" s="8"/>
      <c r="K89" s="8"/>
    </row>
    <row r="90" spans="1:46">
      <c r="A90" s="83"/>
      <c r="D90" s="48"/>
      <c r="H90" s="8"/>
      <c r="I90" s="8"/>
      <c r="J90" s="8"/>
      <c r="K90" s="8"/>
    </row>
    <row r="91" spans="1:46">
      <c r="A91" s="83"/>
      <c r="D91" s="48"/>
      <c r="H91" s="8"/>
      <c r="I91" s="8"/>
      <c r="J91" s="8"/>
      <c r="K91" s="8"/>
    </row>
    <row r="92" spans="1:46">
      <c r="A92" s="67"/>
      <c r="H92" s="8"/>
      <c r="I92" s="8"/>
      <c r="J92" s="8"/>
      <c r="K92" s="8"/>
    </row>
    <row r="93" spans="1:46">
      <c r="A93" s="3"/>
      <c r="D93" s="48"/>
      <c r="H93" s="8"/>
      <c r="I93" s="8"/>
      <c r="J93" s="8"/>
      <c r="K93" s="8"/>
      <c r="AH93" s="8"/>
      <c r="AI93" s="8"/>
      <c r="AJ93" s="8"/>
      <c r="AK93" s="8"/>
    </row>
    <row r="94" spans="1:46">
      <c r="A94" s="3"/>
      <c r="D94" s="48"/>
      <c r="H94" s="8"/>
      <c r="I94" s="8"/>
      <c r="J94" s="8"/>
      <c r="K94" s="8"/>
      <c r="AH94" s="8"/>
      <c r="AI94" s="8"/>
      <c r="AJ94" s="8"/>
      <c r="AK94" s="8"/>
    </row>
    <row r="95" spans="1:46">
      <c r="A95" s="83"/>
      <c r="D95" s="48"/>
      <c r="H95" s="8"/>
      <c r="I95" s="8"/>
      <c r="J95" s="8"/>
      <c r="K95" s="8"/>
      <c r="AH95" s="8"/>
      <c r="AI95" s="8"/>
      <c r="AJ95" s="8"/>
      <c r="AK95" s="8"/>
    </row>
    <row r="96" spans="1:46">
      <c r="A96" s="62"/>
      <c r="H96" s="8"/>
      <c r="I96" s="8"/>
      <c r="J96" s="8"/>
      <c r="K96" s="8"/>
      <c r="AH96" s="8"/>
      <c r="AI96" s="8"/>
      <c r="AJ96" s="8"/>
      <c r="AK96" s="8"/>
    </row>
    <row r="97" spans="1:37">
      <c r="A97" s="62"/>
      <c r="H97" s="8"/>
      <c r="I97" s="8"/>
      <c r="J97" s="8"/>
      <c r="K97" s="8"/>
      <c r="AH97" s="8"/>
      <c r="AI97" s="8"/>
      <c r="AJ97" s="8"/>
      <c r="AK97" s="8"/>
    </row>
    <row r="98" spans="1:37">
      <c r="A98" s="62"/>
      <c r="H98" s="8"/>
      <c r="I98" s="8"/>
      <c r="J98" s="8"/>
      <c r="K98" s="8"/>
      <c r="AH98" s="8"/>
      <c r="AI98" s="8"/>
      <c r="AJ98" s="8"/>
    </row>
    <row r="99" spans="1:37">
      <c r="A99" s="62"/>
      <c r="H99" s="8"/>
      <c r="I99" s="8"/>
      <c r="J99" s="8"/>
      <c r="K99" s="8"/>
    </row>
    <row r="100" spans="1:37">
      <c r="A100" s="62"/>
      <c r="H100" s="8"/>
      <c r="I100" s="8"/>
      <c r="J100" s="8"/>
      <c r="K100" s="8"/>
    </row>
    <row r="101" spans="1:37">
      <c r="A101" s="62"/>
      <c r="H101" s="8"/>
      <c r="I101" s="8"/>
      <c r="J101" s="8"/>
      <c r="K101" s="8"/>
    </row>
    <row r="102" spans="1:37">
      <c r="A102" s="62"/>
      <c r="H102" s="8"/>
      <c r="I102" s="8"/>
      <c r="J102" s="8"/>
      <c r="K102" s="8"/>
      <c r="AD102" s="48"/>
    </row>
    <row r="103" spans="1:37">
      <c r="A103" s="62"/>
      <c r="H103" s="8"/>
      <c r="I103" s="8"/>
      <c r="J103" s="8"/>
      <c r="K103" s="8"/>
      <c r="AD103" s="48"/>
    </row>
    <row r="104" spans="1:37">
      <c r="A104" s="68"/>
      <c r="D104" s="48"/>
      <c r="H104" s="8"/>
      <c r="I104" s="8"/>
      <c r="J104" s="8"/>
      <c r="K104" s="8"/>
      <c r="AD104" s="48"/>
    </row>
    <row r="105" spans="1:37" ht="16.8" customHeight="1">
      <c r="A105" s="68"/>
      <c r="D105" s="48"/>
      <c r="H105" s="8"/>
      <c r="I105" s="8"/>
      <c r="J105" s="8"/>
      <c r="K105" s="8"/>
      <c r="AC105" s="8"/>
    </row>
    <row r="106" spans="1:37">
      <c r="A106" s="68"/>
      <c r="D106" s="48"/>
      <c r="H106" s="8"/>
      <c r="I106" s="8"/>
      <c r="J106" s="8"/>
      <c r="K106" s="8"/>
    </row>
    <row r="107" spans="1:37">
      <c r="A107" s="62"/>
      <c r="H107" s="8"/>
      <c r="I107" s="8"/>
      <c r="J107" s="8"/>
      <c r="K107" s="8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37" ht="16.8" customHeight="1">
      <c r="A108" s="67"/>
      <c r="H108" s="8"/>
      <c r="I108" s="8"/>
      <c r="J108" s="8"/>
      <c r="K108" s="8"/>
    </row>
    <row r="109" spans="1:37">
      <c r="A109" s="83"/>
      <c r="D109" s="48"/>
      <c r="H109" s="8"/>
      <c r="I109" s="8"/>
      <c r="J109" s="8"/>
      <c r="K109" s="8"/>
    </row>
    <row r="110" spans="1:37">
      <c r="A110" s="67"/>
      <c r="H110" s="8"/>
      <c r="I110" s="8"/>
      <c r="J110" s="8"/>
      <c r="K110" s="8"/>
    </row>
    <row r="111" spans="1:37">
      <c r="A111" s="67"/>
      <c r="H111" s="8"/>
      <c r="I111" s="8"/>
      <c r="J111" s="8"/>
      <c r="K111" s="8"/>
    </row>
    <row r="112" spans="1:37">
      <c r="A112" s="67"/>
      <c r="H112" s="8"/>
      <c r="I112" s="8"/>
      <c r="J112" s="8"/>
      <c r="K112" s="8"/>
    </row>
    <row r="113" spans="1:22">
      <c r="A113" s="67"/>
      <c r="H113" s="8"/>
      <c r="I113" s="8"/>
      <c r="J113" s="8"/>
      <c r="K113" s="8"/>
    </row>
    <row r="114" spans="1:22">
      <c r="A114" s="67"/>
      <c r="H114" s="8"/>
      <c r="I114" s="8"/>
      <c r="J114" s="8"/>
      <c r="K114" s="8"/>
    </row>
    <row r="115" spans="1:22">
      <c r="A115" s="67"/>
      <c r="H115" s="8"/>
      <c r="I115" s="8"/>
      <c r="J115" s="8"/>
      <c r="K115" s="8"/>
    </row>
    <row r="116" spans="1:22">
      <c r="A116" s="83"/>
      <c r="D116" s="48"/>
      <c r="H116" s="8"/>
      <c r="I116" s="8"/>
      <c r="J116" s="8"/>
      <c r="K116" s="8"/>
    </row>
    <row r="117" spans="1:22">
      <c r="A117" s="68"/>
      <c r="D117" s="48"/>
      <c r="H117" s="8"/>
      <c r="I117" s="8"/>
      <c r="J117" s="8"/>
      <c r="K117" s="8"/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22">
      <c r="A118" s="62"/>
      <c r="H118" s="8"/>
      <c r="I118" s="8"/>
      <c r="J118" s="8"/>
      <c r="K118" s="8"/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22">
      <c r="A119" s="62"/>
      <c r="H119" s="8"/>
      <c r="I119" s="8"/>
      <c r="J119" s="8"/>
      <c r="K119" s="8"/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22" ht="16.8" customHeight="1">
      <c r="A120" s="68"/>
      <c r="D120" s="48"/>
      <c r="H120" s="8"/>
      <c r="I120" s="8"/>
      <c r="J120" s="8"/>
      <c r="K120" s="8"/>
    </row>
    <row r="121" spans="1:22">
      <c r="A121" s="62"/>
      <c r="H121" s="8"/>
      <c r="I121" s="8"/>
      <c r="J121" s="8"/>
      <c r="K121" s="8"/>
    </row>
    <row r="122" spans="1:22">
      <c r="A122" s="68"/>
      <c r="D122" s="48"/>
      <c r="H122" s="8"/>
      <c r="I122" s="8"/>
      <c r="J122" s="8"/>
      <c r="K122" s="8"/>
    </row>
    <row r="123" spans="1:22">
      <c r="A123" s="62"/>
      <c r="H123" s="8"/>
      <c r="I123" s="8"/>
      <c r="J123" s="8"/>
      <c r="K123" s="8"/>
    </row>
    <row r="124" spans="1:22">
      <c r="A124" s="68"/>
      <c r="D124" s="48"/>
      <c r="H124" s="8"/>
      <c r="I124" s="8"/>
      <c r="J124" s="8"/>
      <c r="K124" s="8"/>
    </row>
    <row r="125" spans="1:22">
      <c r="A125" s="62"/>
      <c r="H125" s="8"/>
      <c r="I125" s="8"/>
      <c r="J125" s="8"/>
      <c r="K125" s="8"/>
    </row>
    <row r="126" spans="1:22">
      <c r="A126" s="62"/>
      <c r="H126" s="8"/>
      <c r="I126" s="8"/>
      <c r="J126" s="8"/>
      <c r="K126" s="8"/>
    </row>
    <row r="127" spans="1:22">
      <c r="A127" s="62"/>
      <c r="H127" s="8"/>
      <c r="I127" s="8"/>
      <c r="J127" s="8"/>
      <c r="K127" s="8"/>
    </row>
    <row r="128" spans="1:22">
      <c r="A128" s="68"/>
      <c r="D128" s="48"/>
      <c r="H128" s="8"/>
      <c r="I128" s="8"/>
      <c r="J128" s="8"/>
      <c r="K128" s="8"/>
    </row>
    <row r="129" spans="1:38" ht="16.8" customHeight="1">
      <c r="A129" s="67"/>
      <c r="H129" s="8"/>
      <c r="I129" s="8"/>
      <c r="J129" s="8"/>
      <c r="K129" s="8"/>
    </row>
    <row r="130" spans="1:38">
      <c r="A130" s="83"/>
      <c r="D130" s="48"/>
      <c r="H130" s="8"/>
      <c r="I130" s="8"/>
      <c r="J130" s="8"/>
      <c r="K130" s="8"/>
    </row>
    <row r="131" spans="1:38">
      <c r="A131" s="83"/>
      <c r="D131" s="48"/>
      <c r="H131" s="8"/>
      <c r="I131" s="8"/>
      <c r="J131" s="8"/>
      <c r="K131" s="8"/>
    </row>
    <row r="132" spans="1:38">
      <c r="A132" s="83"/>
      <c r="D132" s="48"/>
      <c r="H132" s="8"/>
      <c r="I132" s="8"/>
      <c r="J132" s="8"/>
      <c r="K132" s="8"/>
    </row>
    <row r="133" spans="1:38">
      <c r="A133" s="67"/>
      <c r="H133" s="8"/>
      <c r="I133" s="8"/>
      <c r="J133" s="8"/>
      <c r="K133" s="8"/>
    </row>
    <row r="134" spans="1:38">
      <c r="A134" s="83"/>
      <c r="D134" s="48"/>
      <c r="H134" s="8"/>
      <c r="I134" s="8"/>
      <c r="J134" s="8"/>
      <c r="K134" s="8"/>
    </row>
    <row r="135" spans="1:38">
      <c r="A135" s="67"/>
      <c r="H135" s="8"/>
      <c r="I135" s="8"/>
      <c r="J135" s="8"/>
      <c r="K135" s="8"/>
      <c r="AI135" s="8"/>
      <c r="AJ135" s="8"/>
      <c r="AK135" s="8"/>
      <c r="AL135" s="8"/>
    </row>
    <row r="136" spans="1:38">
      <c r="A136" s="67"/>
      <c r="H136" s="8"/>
      <c r="I136" s="8"/>
      <c r="J136" s="8"/>
      <c r="K136" s="8"/>
    </row>
    <row r="137" spans="1:38">
      <c r="A137" s="83"/>
      <c r="D137" s="48"/>
      <c r="H137" s="8"/>
      <c r="I137" s="8"/>
      <c r="J137" s="8"/>
      <c r="K137" s="8"/>
    </row>
    <row r="138" spans="1:38">
      <c r="A138" s="68"/>
      <c r="D138" s="48"/>
      <c r="H138" s="8"/>
      <c r="I138" s="8"/>
      <c r="J138" s="8"/>
      <c r="K138" s="8"/>
    </row>
    <row r="139" spans="1:38">
      <c r="A139" s="62"/>
      <c r="H139" s="8"/>
      <c r="I139" s="8"/>
      <c r="J139" s="8"/>
      <c r="K139" s="8"/>
    </row>
    <row r="140" spans="1:38">
      <c r="A140" s="62"/>
      <c r="H140" s="8"/>
      <c r="I140" s="8"/>
      <c r="J140" s="8"/>
      <c r="K140" s="8"/>
    </row>
    <row r="141" spans="1:38">
      <c r="A141" s="68"/>
      <c r="D141" s="48"/>
      <c r="H141" s="8"/>
      <c r="I141" s="8"/>
      <c r="J141" s="8"/>
      <c r="K141" s="8"/>
    </row>
    <row r="142" spans="1:38">
      <c r="A142" s="62"/>
      <c r="H142" s="8"/>
      <c r="I142" s="8"/>
      <c r="J142" s="8"/>
      <c r="K142" s="8"/>
    </row>
    <row r="143" spans="1:38">
      <c r="A143" s="62"/>
      <c r="H143" s="8"/>
      <c r="I143" s="8"/>
      <c r="J143" s="8"/>
      <c r="K143" s="8"/>
    </row>
    <row r="144" spans="1:38" ht="16.8" customHeight="1">
      <c r="A144" s="68"/>
      <c r="D144" s="48"/>
      <c r="H144" s="8"/>
      <c r="I144" s="8"/>
      <c r="J144" s="8"/>
      <c r="K144" s="8"/>
      <c r="AD144" s="8"/>
      <c r="AE144" s="8"/>
      <c r="AF144" s="8"/>
      <c r="AG144" s="8"/>
    </row>
    <row r="145" spans="1:33">
      <c r="A145" s="62"/>
      <c r="H145" s="8"/>
      <c r="I145" s="8"/>
      <c r="J145" s="8"/>
      <c r="K145" s="8"/>
      <c r="W145" s="67"/>
      <c r="X145"/>
      <c r="Y145"/>
      <c r="Z145" s="8"/>
      <c r="AA145" s="8"/>
      <c r="AB145" s="8"/>
      <c r="AC145" s="8"/>
    </row>
    <row r="146" spans="1:33">
      <c r="A146" s="68"/>
      <c r="D146" s="48"/>
      <c r="H146" s="8"/>
      <c r="I146" s="8"/>
      <c r="J146" s="8"/>
      <c r="K146" s="8"/>
      <c r="AD146" s="8"/>
      <c r="AE146" s="8"/>
      <c r="AF146" s="8"/>
      <c r="AG146" s="8"/>
    </row>
    <row r="147" spans="1:33">
      <c r="A147" s="68"/>
      <c r="D147" s="48"/>
      <c r="H147" s="8"/>
      <c r="I147" s="8"/>
      <c r="J147" s="8"/>
      <c r="K147" s="8"/>
      <c r="W147" s="67"/>
      <c r="X147"/>
      <c r="Y147"/>
      <c r="Z147" s="8"/>
      <c r="AA147" s="8"/>
      <c r="AB147" s="8"/>
      <c r="AC147" s="8"/>
      <c r="AD147" s="8"/>
      <c r="AE147" s="8"/>
      <c r="AF147" s="8"/>
      <c r="AG147" s="8"/>
    </row>
    <row r="148" spans="1:33">
      <c r="A148" s="62"/>
      <c r="H148" s="8"/>
      <c r="I148" s="8"/>
      <c r="J148" s="8"/>
      <c r="K148" s="8"/>
      <c r="W148" s="67"/>
      <c r="X148"/>
      <c r="Y148"/>
      <c r="Z148" s="8"/>
      <c r="AA148" s="8"/>
      <c r="AB148" s="8"/>
      <c r="AC148" s="8"/>
      <c r="AD148" s="8"/>
      <c r="AE148" s="8"/>
      <c r="AF148" s="8"/>
      <c r="AG148" s="8"/>
    </row>
    <row r="149" spans="1:33">
      <c r="A149" s="68"/>
      <c r="D149" s="48"/>
      <c r="H149" s="8"/>
      <c r="I149" s="8"/>
      <c r="J149" s="8"/>
      <c r="K149" s="8"/>
      <c r="L149" s="67"/>
      <c r="M149"/>
      <c r="N149"/>
      <c r="O149" s="8"/>
      <c r="P149" s="8"/>
      <c r="Q149" s="8"/>
      <c r="R149" s="8"/>
      <c r="S149" s="8"/>
      <c r="T149" s="8"/>
      <c r="U149" s="8"/>
      <c r="V149" s="8"/>
      <c r="W149" s="67"/>
      <c r="X149"/>
      <c r="Y149"/>
      <c r="Z149" s="8"/>
      <c r="AA149" s="8"/>
      <c r="AB149" s="8"/>
      <c r="AC149" s="8"/>
    </row>
    <row r="150" spans="1:33">
      <c r="A150" s="68"/>
      <c r="D150" s="48"/>
      <c r="H150" s="8"/>
      <c r="I150" s="8"/>
      <c r="J150" s="8"/>
      <c r="K150" s="8"/>
      <c r="AD150" s="8"/>
      <c r="AE150" s="8"/>
      <c r="AF150" s="8"/>
      <c r="AG150" s="8"/>
    </row>
    <row r="151" spans="1:33">
      <c r="A151" s="68"/>
      <c r="D151" s="48"/>
      <c r="H151" s="8"/>
      <c r="I151" s="8"/>
      <c r="J151" s="8"/>
      <c r="K151" s="8"/>
      <c r="N151" s="91"/>
      <c r="AC151" s="8"/>
      <c r="AD151" s="8"/>
      <c r="AE151" s="8"/>
      <c r="AF151" s="8"/>
      <c r="AG151" s="8"/>
    </row>
    <row r="152" spans="1:33">
      <c r="A152" s="62"/>
      <c r="H152" s="8"/>
      <c r="I152" s="8"/>
      <c r="J152" s="8"/>
      <c r="K152" s="8"/>
      <c r="N152" s="91"/>
      <c r="W152" s="67"/>
      <c r="X152"/>
      <c r="Y152"/>
      <c r="Z152" s="8"/>
      <c r="AA152" s="8"/>
      <c r="AB152" s="8"/>
      <c r="AC152" s="8"/>
      <c r="AD152" s="8"/>
      <c r="AE152" s="8"/>
      <c r="AF152" s="8"/>
      <c r="AG152" s="8"/>
    </row>
    <row r="153" spans="1:33" ht="16.8" customHeight="1">
      <c r="A153" s="68"/>
      <c r="D153" s="48"/>
      <c r="H153" s="8"/>
      <c r="I153" s="8"/>
      <c r="J153" s="8"/>
      <c r="K153" s="8"/>
      <c r="W153" s="62"/>
      <c r="X153"/>
      <c r="Y153"/>
      <c r="Z153" s="8"/>
      <c r="AA153" s="8"/>
      <c r="AB153" s="8"/>
      <c r="AC153" s="8"/>
      <c r="AD153" s="8"/>
      <c r="AE153" s="8"/>
      <c r="AF153" s="8"/>
      <c r="AG153" s="8"/>
    </row>
    <row r="154" spans="1:33">
      <c r="A154" s="62"/>
      <c r="H154" s="8"/>
      <c r="I154" s="8"/>
      <c r="J154" s="8"/>
      <c r="K154" s="8"/>
      <c r="W154" s="62"/>
      <c r="X154"/>
      <c r="Y154"/>
      <c r="Z154" s="8"/>
      <c r="AA154" s="8"/>
      <c r="AB154" s="8"/>
      <c r="AC154" s="8"/>
    </row>
    <row r="155" spans="1:33">
      <c r="A155" s="62"/>
      <c r="H155" s="8"/>
      <c r="I155" s="8"/>
      <c r="J155" s="8"/>
      <c r="K155" s="8"/>
      <c r="W155" s="89"/>
    </row>
    <row r="156" spans="1:33">
      <c r="A156" s="62"/>
      <c r="H156" s="8"/>
      <c r="I156" s="8"/>
      <c r="J156" s="8"/>
      <c r="K156" s="8"/>
      <c r="W156" s="89"/>
    </row>
    <row r="157" spans="1:33">
      <c r="A157" s="68"/>
      <c r="D157" s="48"/>
      <c r="H157" s="8"/>
      <c r="I157" s="8"/>
      <c r="J157" s="8"/>
      <c r="K157" s="8"/>
      <c r="W157" s="89"/>
      <c r="AD157" s="8"/>
      <c r="AE157" s="8"/>
      <c r="AF157" s="8"/>
      <c r="AG157" s="8"/>
    </row>
    <row r="158" spans="1:33">
      <c r="A158" s="68"/>
      <c r="D158" s="48"/>
      <c r="H158" s="8"/>
      <c r="I158" s="8"/>
      <c r="J158" s="8"/>
      <c r="K158" s="8"/>
      <c r="W158" s="62"/>
      <c r="X158"/>
      <c r="Y158"/>
      <c r="Z158" s="8"/>
      <c r="AA158" s="8"/>
      <c r="AB158" s="8"/>
      <c r="AC158" s="8"/>
    </row>
    <row r="159" spans="1:33">
      <c r="A159" s="62"/>
      <c r="H159" s="8"/>
      <c r="I159" s="8"/>
      <c r="J159" s="8"/>
      <c r="K159" s="8"/>
      <c r="W159" s="89"/>
      <c r="AD159" s="8"/>
      <c r="AE159" s="8"/>
      <c r="AF159" s="8"/>
      <c r="AG159" s="8"/>
    </row>
    <row r="160" spans="1:33">
      <c r="A160" s="62"/>
      <c r="H160" s="8"/>
      <c r="I160" s="8"/>
      <c r="J160" s="8"/>
      <c r="K160" s="8"/>
      <c r="W160" s="62"/>
      <c r="X160"/>
      <c r="Y160"/>
      <c r="Z160" s="8"/>
      <c r="AA160" s="8"/>
      <c r="AB160" s="8"/>
      <c r="AC160" s="8"/>
    </row>
    <row r="161" spans="1:36">
      <c r="A161" s="62"/>
      <c r="H161" s="8"/>
      <c r="I161" s="8"/>
      <c r="J161" s="8"/>
      <c r="K161" s="8"/>
      <c r="W161" s="89"/>
    </row>
    <row r="162" spans="1:36" ht="16.8" customHeight="1">
      <c r="A162" s="62"/>
      <c r="H162" s="8"/>
      <c r="I162" s="8"/>
      <c r="J162" s="8"/>
      <c r="K162" s="8"/>
      <c r="W162" s="89"/>
    </row>
    <row r="163" spans="1:36">
      <c r="A163" s="62"/>
      <c r="H163" s="8"/>
      <c r="I163" s="8"/>
      <c r="J163" s="8"/>
      <c r="K163" s="8"/>
      <c r="W163" s="89"/>
    </row>
    <row r="164" spans="1:36">
      <c r="A164" s="62"/>
      <c r="H164" s="8"/>
      <c r="I164" s="8"/>
      <c r="J164" s="8"/>
      <c r="K164" s="8"/>
      <c r="W164" s="89"/>
      <c r="AD164" s="8"/>
      <c r="AE164" s="8"/>
      <c r="AF164" s="8"/>
      <c r="AG164" s="8"/>
    </row>
    <row r="165" spans="1:36">
      <c r="A165" s="62"/>
      <c r="H165" s="8"/>
      <c r="I165" s="8"/>
      <c r="J165" s="8"/>
      <c r="K165" s="8"/>
      <c r="W165" s="62"/>
      <c r="X165"/>
      <c r="Y165"/>
      <c r="Z165" s="8"/>
      <c r="AA165" s="8"/>
      <c r="AB165" s="8"/>
      <c r="AC165" s="8"/>
    </row>
    <row r="166" spans="1:36">
      <c r="A166" s="62"/>
      <c r="H166" s="8"/>
      <c r="I166" s="8"/>
      <c r="J166" s="8"/>
      <c r="K166" s="8"/>
      <c r="W166" s="89"/>
    </row>
    <row r="167" spans="1:36">
      <c r="A167" s="62"/>
      <c r="H167" s="8"/>
      <c r="I167" s="8"/>
      <c r="J167" s="8"/>
      <c r="K167" s="8"/>
      <c r="W167" s="89"/>
      <c r="AD167" s="8"/>
      <c r="AE167" s="8"/>
      <c r="AF167" s="8"/>
      <c r="AG167" s="8"/>
    </row>
    <row r="168" spans="1:36">
      <c r="A168" s="67"/>
      <c r="H168" s="8"/>
      <c r="I168" s="8"/>
      <c r="J168" s="8"/>
      <c r="K168" s="8"/>
      <c r="L168" s="62"/>
      <c r="W168" s="62"/>
      <c r="X168"/>
      <c r="Y168"/>
      <c r="Z168" s="8"/>
      <c r="AA168" s="8"/>
      <c r="AB168" s="8"/>
      <c r="AC168" s="8"/>
      <c r="AD168" s="8"/>
      <c r="AE168" s="8"/>
      <c r="AF168" s="8"/>
      <c r="AG168" s="8"/>
    </row>
    <row r="169" spans="1:36">
      <c r="A169" s="67"/>
      <c r="H169" s="8"/>
      <c r="I169" s="8"/>
      <c r="J169" s="8"/>
      <c r="K169" s="8"/>
      <c r="L169" s="62"/>
      <c r="P169" s="95"/>
      <c r="W169" s="62"/>
      <c r="X169"/>
      <c r="Y169"/>
      <c r="Z169" s="8"/>
      <c r="AA169" s="8"/>
      <c r="AB169" s="8"/>
      <c r="AC169" s="8"/>
    </row>
    <row r="170" spans="1:36">
      <c r="A170" s="67"/>
      <c r="H170" s="8"/>
      <c r="I170" s="8"/>
      <c r="J170" s="8"/>
      <c r="K170" s="8"/>
      <c r="L170" s="62"/>
      <c r="W170" s="89"/>
    </row>
    <row r="171" spans="1:36" ht="16.8" customHeight="1">
      <c r="A171" s="67"/>
      <c r="H171" s="8"/>
      <c r="I171" s="8"/>
      <c r="J171" s="8"/>
      <c r="K171" s="8"/>
      <c r="AD171" s="8"/>
      <c r="AE171" s="8"/>
      <c r="AF171" s="8"/>
      <c r="AG171" s="8"/>
    </row>
    <row r="172" spans="1:36">
      <c r="A172" s="83"/>
      <c r="D172" s="48"/>
      <c r="H172" s="8"/>
      <c r="I172" s="8"/>
      <c r="J172" s="8"/>
      <c r="K172" s="8"/>
      <c r="W172" s="67"/>
      <c r="X172"/>
      <c r="Y172"/>
      <c r="Z172" s="8"/>
      <c r="AA172" s="8"/>
      <c r="AB172" s="8"/>
      <c r="AC172" s="8"/>
    </row>
    <row r="173" spans="1:36">
      <c r="A173" s="83"/>
      <c r="D173" s="48"/>
      <c r="H173" s="8"/>
      <c r="I173" s="8"/>
      <c r="J173" s="8"/>
      <c r="K173" s="8"/>
    </row>
    <row r="174" spans="1:36">
      <c r="A174" s="83"/>
      <c r="D174" s="48"/>
      <c r="H174" s="8"/>
      <c r="I174" s="8"/>
      <c r="J174" s="8"/>
      <c r="K174" s="8"/>
      <c r="AG174" s="8"/>
      <c r="AH174" s="8"/>
      <c r="AI174" s="8"/>
      <c r="AJ174" s="8"/>
    </row>
    <row r="175" spans="1:36">
      <c r="A175" s="83"/>
      <c r="D175" s="48"/>
      <c r="H175" s="8"/>
      <c r="I175" s="8"/>
      <c r="J175" s="8"/>
      <c r="K175" s="8"/>
      <c r="AD175" s="8"/>
      <c r="AE175" s="8"/>
      <c r="AF175" s="8"/>
      <c r="AG175" s="8"/>
    </row>
    <row r="176" spans="1:36">
      <c r="A176" s="67"/>
      <c r="H176" s="8"/>
      <c r="I176" s="8"/>
      <c r="J176" s="8"/>
      <c r="K176" s="8"/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  <c r="AC176" s="8"/>
    </row>
    <row r="177" spans="1:38">
      <c r="A177" s="83"/>
      <c r="D177" s="48"/>
      <c r="H177" s="8"/>
      <c r="I177" s="8"/>
      <c r="J177" s="8"/>
      <c r="K177" s="8"/>
      <c r="AD177" s="8"/>
      <c r="AE177" s="8"/>
      <c r="AF177" s="8"/>
      <c r="AG177" s="8"/>
    </row>
    <row r="178" spans="1:38">
      <c r="A178" s="62"/>
      <c r="H178" s="8"/>
      <c r="I178" s="8"/>
      <c r="J178" s="8"/>
      <c r="K178" s="8"/>
      <c r="W178" s="67"/>
      <c r="X178"/>
      <c r="Y178"/>
      <c r="Z178" s="8"/>
      <c r="AA178" s="8"/>
      <c r="AB178" s="8"/>
      <c r="AC178" s="8"/>
      <c r="AD178" s="8"/>
      <c r="AE178" s="8"/>
      <c r="AF178" s="8"/>
      <c r="AG178" s="8"/>
    </row>
    <row r="179" spans="1:38">
      <c r="A179" s="67"/>
      <c r="H179" s="8"/>
      <c r="I179" s="8"/>
      <c r="J179" s="8"/>
      <c r="K179" s="8"/>
      <c r="L179" s="67"/>
      <c r="M179"/>
      <c r="N179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  <c r="AC179" s="8"/>
      <c r="AD179" s="8"/>
      <c r="AE179" s="8"/>
      <c r="AF179" s="8"/>
      <c r="AG179" s="8"/>
    </row>
    <row r="180" spans="1:38">
      <c r="A180" s="62"/>
      <c r="H180" s="8"/>
      <c r="I180" s="8"/>
      <c r="J180" s="8"/>
      <c r="K180" s="8"/>
      <c r="AC180" s="8"/>
    </row>
    <row r="181" spans="1:38">
      <c r="A181" s="68"/>
      <c r="D181" s="48"/>
      <c r="H181" s="8"/>
      <c r="I181" s="8"/>
      <c r="J181" s="8"/>
      <c r="K181" s="8"/>
    </row>
    <row r="182" spans="1:38">
      <c r="A182" s="68"/>
      <c r="D182" s="48"/>
      <c r="H182" s="8"/>
      <c r="I182" s="8"/>
      <c r="J182" s="8"/>
      <c r="K182" s="8"/>
      <c r="AD182" s="8"/>
      <c r="AE182" s="8"/>
      <c r="AF182" s="8"/>
      <c r="AG182" s="8"/>
    </row>
    <row r="183" spans="1:38">
      <c r="A183" s="68"/>
      <c r="D183" s="48"/>
      <c r="H183" s="8"/>
      <c r="I183" s="8"/>
      <c r="J183" s="8"/>
      <c r="K183" s="8"/>
      <c r="W183" s="67"/>
      <c r="X183"/>
      <c r="Y183"/>
      <c r="Z183" s="8"/>
      <c r="AA183" s="8"/>
      <c r="AB183" s="8"/>
      <c r="AC183" s="8"/>
      <c r="AD183" s="8"/>
      <c r="AE183" s="8"/>
      <c r="AF183" s="8"/>
      <c r="AG183" s="8"/>
    </row>
    <row r="184" spans="1:38">
      <c r="A184" s="68"/>
      <c r="D184" s="48"/>
      <c r="H184" s="8"/>
      <c r="I184" s="8"/>
      <c r="J184" s="8"/>
      <c r="K184" s="8"/>
      <c r="W184" s="67"/>
      <c r="X184"/>
      <c r="Y184"/>
      <c r="Z184" s="8"/>
      <c r="AA184" s="8"/>
      <c r="AB184" s="8"/>
      <c r="AC184" s="8"/>
      <c r="AD184" s="48"/>
      <c r="AI184" s="8"/>
      <c r="AJ184" s="8"/>
      <c r="AK184" s="8"/>
      <c r="AL184" s="8"/>
    </row>
    <row r="185" spans="1:38">
      <c r="A185" s="62"/>
      <c r="H185" s="8"/>
      <c r="I185" s="8"/>
      <c r="J185" s="8"/>
      <c r="K185" s="8"/>
      <c r="W185" s="67"/>
      <c r="X185"/>
      <c r="Y185"/>
      <c r="Z185" s="8"/>
      <c r="AA185" s="8"/>
      <c r="AB185" s="8"/>
    </row>
    <row r="186" spans="1:38">
      <c r="A186" s="68"/>
      <c r="D186" s="48"/>
      <c r="H186" s="8"/>
      <c r="I186" s="8"/>
      <c r="J186" s="8"/>
      <c r="K186" s="8"/>
    </row>
    <row r="187" spans="1:38">
      <c r="A187" s="62"/>
      <c r="H187" s="8"/>
      <c r="I187" s="8"/>
      <c r="J187" s="8"/>
      <c r="K187" s="8"/>
    </row>
    <row r="188" spans="1:38">
      <c r="A188" s="68"/>
      <c r="D188" s="48"/>
      <c r="H188" s="8"/>
      <c r="I188" s="8"/>
      <c r="J188" s="8"/>
      <c r="K188" s="8"/>
    </row>
    <row r="189" spans="1:38">
      <c r="A189" s="68"/>
      <c r="D189" s="48"/>
      <c r="H189" s="8"/>
      <c r="I189" s="8"/>
      <c r="J189" s="8"/>
      <c r="K189" s="8"/>
    </row>
    <row r="190" spans="1:38">
      <c r="A190" s="62"/>
      <c r="H190" s="8"/>
      <c r="I190" s="8"/>
      <c r="J190" s="8"/>
      <c r="K190" s="8"/>
    </row>
    <row r="191" spans="1:38">
      <c r="A191" s="62"/>
      <c r="H191" s="8"/>
      <c r="I191" s="8"/>
      <c r="J191" s="8"/>
      <c r="K191" s="8"/>
    </row>
    <row r="192" spans="1:38" ht="16.8" customHeight="1">
      <c r="A192" s="67"/>
      <c r="H192" s="8"/>
      <c r="I192" s="8"/>
      <c r="J192" s="8"/>
      <c r="K192" s="8"/>
      <c r="W192" s="89"/>
      <c r="AD192" s="8"/>
      <c r="AE192" s="8"/>
      <c r="AF192" s="8"/>
      <c r="AG192" s="8"/>
    </row>
    <row r="193" spans="1:36">
      <c r="A193" s="67"/>
      <c r="H193" s="8"/>
      <c r="I193" s="8"/>
      <c r="J193" s="8"/>
      <c r="K193" s="8"/>
      <c r="W193" s="62"/>
      <c r="X193"/>
      <c r="Y193"/>
      <c r="Z193" s="8"/>
      <c r="AA193" s="8"/>
      <c r="AB193" s="8"/>
      <c r="AC193" s="8"/>
      <c r="AD193" s="8"/>
      <c r="AE193" s="8"/>
      <c r="AF193" s="8"/>
      <c r="AG193" s="8"/>
    </row>
    <row r="194" spans="1:36">
      <c r="A194" s="67"/>
      <c r="H194" s="8"/>
      <c r="I194" s="8"/>
      <c r="J194" s="8"/>
      <c r="K194" s="8"/>
      <c r="W194" s="62"/>
      <c r="X194"/>
      <c r="Y194"/>
      <c r="Z194" s="8"/>
      <c r="AA194" s="8"/>
      <c r="AB194" s="8"/>
      <c r="AC194" s="8"/>
    </row>
    <row r="195" spans="1:36">
      <c r="A195" s="67"/>
      <c r="H195" s="8"/>
      <c r="I195" s="8"/>
      <c r="J195" s="8"/>
      <c r="K195" s="8"/>
      <c r="W195" s="89"/>
    </row>
    <row r="196" spans="1:36">
      <c r="A196" s="67"/>
      <c r="H196" s="8"/>
      <c r="I196" s="8"/>
      <c r="J196" s="8"/>
      <c r="K196" s="8"/>
      <c r="W196" s="89"/>
      <c r="AG196" s="8"/>
      <c r="AH196" s="8"/>
      <c r="AI196" s="8"/>
      <c r="AJ196" s="8"/>
    </row>
    <row r="197" spans="1:36">
      <c r="A197" s="83"/>
      <c r="D197" s="48"/>
      <c r="H197" s="8"/>
      <c r="I197" s="8"/>
      <c r="J197" s="8"/>
      <c r="K197" s="8"/>
      <c r="W197" s="89"/>
      <c r="AD197" s="8"/>
      <c r="AE197" s="8"/>
      <c r="AF197" s="8"/>
      <c r="AG197" s="8"/>
    </row>
    <row r="198" spans="1:36">
      <c r="A198" s="83"/>
      <c r="D198" s="48"/>
      <c r="H198" s="8"/>
      <c r="I198" s="8"/>
      <c r="J198" s="8"/>
      <c r="K198" s="8"/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"/>
    </row>
    <row r="199" spans="1:36">
      <c r="A199" s="83"/>
      <c r="D199" s="48"/>
      <c r="H199" s="8"/>
      <c r="I199" s="8"/>
      <c r="J199" s="8"/>
      <c r="K199" s="8"/>
      <c r="L199" s="62"/>
      <c r="W199" s="89"/>
      <c r="AD199" s="8"/>
      <c r="AE199" s="8"/>
      <c r="AF199" s="8"/>
      <c r="AG199" s="8"/>
    </row>
    <row r="200" spans="1:36">
      <c r="A200" s="83"/>
      <c r="D200" s="48"/>
      <c r="H200" s="8"/>
      <c r="I200" s="8"/>
      <c r="J200" s="8"/>
      <c r="K200" s="8"/>
      <c r="L200" s="62"/>
      <c r="M200"/>
      <c r="N200"/>
      <c r="O200" s="8"/>
      <c r="P200" s="8"/>
      <c r="Q200" s="8"/>
      <c r="R200" s="8"/>
      <c r="S200" s="8"/>
      <c r="T200" s="8"/>
      <c r="U200" s="8"/>
      <c r="V200" s="8"/>
      <c r="W200" s="62"/>
      <c r="X200"/>
      <c r="Y200"/>
      <c r="Z200" s="8"/>
      <c r="AA200" s="8"/>
      <c r="AB200" s="8"/>
      <c r="AC200" s="8"/>
      <c r="AG200" s="8"/>
      <c r="AH200" s="8"/>
      <c r="AI200" s="8"/>
      <c r="AJ200" s="8"/>
    </row>
    <row r="201" spans="1:36" ht="16.8" customHeight="1">
      <c r="A201" s="62"/>
      <c r="H201" s="8"/>
      <c r="I201" s="8"/>
      <c r="J201" s="8"/>
      <c r="K201" s="8"/>
    </row>
    <row r="202" spans="1:36">
      <c r="A202" s="62"/>
      <c r="H202" s="8"/>
      <c r="I202" s="8"/>
      <c r="J202" s="8"/>
      <c r="K202" s="8"/>
      <c r="AD202" s="8"/>
      <c r="AE202" s="8"/>
      <c r="AF202" s="8"/>
      <c r="AG202" s="8"/>
    </row>
    <row r="203" spans="1:36">
      <c r="A203" s="62"/>
      <c r="H203" s="8"/>
      <c r="I203" s="8"/>
      <c r="J203" s="8"/>
      <c r="K203" s="8"/>
      <c r="W203" s="67"/>
      <c r="X203"/>
      <c r="Y203"/>
      <c r="Z203" s="8"/>
      <c r="AA203" s="8"/>
      <c r="AB203" s="8"/>
      <c r="AC203" s="8"/>
      <c r="AD203" s="48"/>
    </row>
    <row r="204" spans="1:36">
      <c r="A204" s="68"/>
      <c r="D204" s="48"/>
      <c r="H204" s="8"/>
      <c r="I204" s="8"/>
      <c r="J204" s="8"/>
      <c r="K204" s="8"/>
      <c r="W204" s="67"/>
      <c r="X204"/>
      <c r="Y204"/>
      <c r="Z204" s="8"/>
      <c r="AA204" s="8"/>
      <c r="AB204" s="8"/>
      <c r="AD204" s="8"/>
      <c r="AE204" s="8"/>
      <c r="AF204" s="8"/>
      <c r="AG204" s="8"/>
    </row>
    <row r="205" spans="1:36">
      <c r="A205" s="62"/>
      <c r="H205" s="8"/>
      <c r="I205" s="8"/>
      <c r="J205" s="8"/>
      <c r="K205" s="8"/>
      <c r="W205" s="67"/>
      <c r="X205"/>
      <c r="Y205"/>
      <c r="Z205" s="8"/>
      <c r="AA205" s="8"/>
      <c r="AB205" s="8"/>
      <c r="AC205" s="8"/>
      <c r="AD205" s="8"/>
      <c r="AE205" s="8"/>
      <c r="AF205" s="8"/>
      <c r="AG205" s="8"/>
    </row>
    <row r="206" spans="1:36">
      <c r="A206" s="62"/>
      <c r="H206" s="8"/>
      <c r="I206" s="8"/>
      <c r="J206" s="8"/>
      <c r="K206" s="8"/>
      <c r="L206" s="67"/>
      <c r="M206"/>
      <c r="N206"/>
      <c r="O206" s="8"/>
      <c r="P206" s="8"/>
      <c r="Q206" s="8"/>
      <c r="R206" s="8"/>
      <c r="S206" s="8"/>
      <c r="T206" s="8"/>
      <c r="U206" s="8"/>
      <c r="V206" s="8"/>
      <c r="W206" s="67"/>
      <c r="X206"/>
      <c r="Y206"/>
      <c r="Z206" s="8"/>
      <c r="AA206" s="8"/>
      <c r="AB206" s="8"/>
      <c r="AC206" s="8"/>
      <c r="AG206" s="8"/>
      <c r="AH206" s="8"/>
      <c r="AI206" s="8"/>
      <c r="AJ206" s="8"/>
    </row>
    <row r="207" spans="1:36" ht="16.8" customHeight="1">
      <c r="A207" s="3"/>
      <c r="D207" s="48"/>
      <c r="H207" s="8"/>
      <c r="I207" s="8"/>
      <c r="J207" s="8"/>
      <c r="K207" s="8"/>
    </row>
    <row r="208" spans="1:36">
      <c r="A208" s="67"/>
      <c r="H208" s="8"/>
      <c r="I208" s="8"/>
      <c r="J208" s="8"/>
      <c r="K208" s="8"/>
    </row>
    <row r="209" spans="1:11">
      <c r="A209" s="67"/>
      <c r="H209" s="8"/>
      <c r="I209" s="8"/>
      <c r="J209" s="8"/>
      <c r="K209" s="8"/>
    </row>
    <row r="210" spans="1:11">
      <c r="A210" s="67"/>
      <c r="H210" s="8"/>
      <c r="I210" s="8"/>
      <c r="J210" s="8"/>
      <c r="K210" s="8"/>
    </row>
    <row r="211" spans="1:11">
      <c r="A211" s="67"/>
      <c r="H211" s="8"/>
      <c r="I211" s="8"/>
      <c r="J211" s="8"/>
      <c r="K211" s="8"/>
    </row>
    <row r="212" spans="1:11">
      <c r="A212" s="67"/>
      <c r="H212" s="8"/>
      <c r="I212" s="8"/>
      <c r="J212" s="8"/>
      <c r="K212" s="8"/>
    </row>
    <row r="213" spans="1:11">
      <c r="A213" s="68"/>
      <c r="D213" s="48"/>
      <c r="H213" s="8"/>
      <c r="I213" s="8"/>
      <c r="J213" s="8"/>
      <c r="K213" s="8"/>
    </row>
    <row r="214" spans="1:11" ht="16.8" customHeight="1">
      <c r="A214" s="83"/>
      <c r="D214" s="48"/>
      <c r="H214" s="8"/>
      <c r="I214" s="8"/>
      <c r="J214" s="8"/>
      <c r="K214" s="8"/>
    </row>
    <row r="215" spans="1:11">
      <c r="A215" s="67"/>
      <c r="H215" s="8"/>
      <c r="I215" s="8"/>
      <c r="J215" s="8"/>
      <c r="K215" s="8"/>
    </row>
    <row r="216" spans="1:11">
      <c r="A216" s="83"/>
      <c r="D216" s="48"/>
      <c r="H216" s="8"/>
      <c r="I216" s="8"/>
      <c r="J216" s="8"/>
      <c r="K216" s="8"/>
    </row>
    <row r="217" spans="1:11">
      <c r="A217" s="67"/>
      <c r="H217" s="8"/>
      <c r="I217" s="8"/>
      <c r="J217" s="8"/>
      <c r="K217" s="8"/>
    </row>
    <row r="218" spans="1:11">
      <c r="A218" s="67"/>
      <c r="H218" s="8"/>
      <c r="I218" s="8"/>
      <c r="J218" s="8"/>
      <c r="K218" s="8"/>
    </row>
    <row r="219" spans="1:11">
      <c r="A219" s="67"/>
      <c r="H219" s="8"/>
      <c r="I219" s="8"/>
      <c r="J219" s="8"/>
      <c r="K219" s="8"/>
    </row>
    <row r="220" spans="1:11">
      <c r="A220" s="67"/>
      <c r="H220" s="8"/>
      <c r="I220" s="8"/>
      <c r="J220" s="8"/>
      <c r="K220" s="8"/>
    </row>
    <row r="221" spans="1:11">
      <c r="A221" s="67"/>
      <c r="H221" s="8"/>
      <c r="I221" s="8"/>
      <c r="J221" s="8"/>
      <c r="K221" s="8"/>
    </row>
    <row r="222" spans="1:11">
      <c r="A222" s="83"/>
      <c r="D222" s="48"/>
      <c r="H222" s="8"/>
      <c r="I222" s="8"/>
      <c r="J222" s="8"/>
      <c r="K222" s="8"/>
    </row>
    <row r="223" spans="1:11">
      <c r="A223" s="62"/>
      <c r="H223" s="8"/>
      <c r="I223" s="8"/>
      <c r="J223" s="8"/>
      <c r="K223" s="8"/>
    </row>
    <row r="224" spans="1:11">
      <c r="A224" s="62"/>
      <c r="H224" s="8"/>
      <c r="I224" s="8"/>
      <c r="J224" s="8"/>
      <c r="K224" s="8"/>
    </row>
    <row r="225" spans="1:11">
      <c r="A225" s="68"/>
      <c r="D225" s="48"/>
      <c r="H225" s="8"/>
      <c r="I225" s="8"/>
      <c r="J225" s="8"/>
      <c r="K225" s="8"/>
    </row>
    <row r="226" spans="1:11">
      <c r="A226" s="62"/>
      <c r="H226" s="8"/>
      <c r="I226" s="8"/>
      <c r="J226" s="8"/>
      <c r="K226" s="8"/>
    </row>
    <row r="227" spans="1:11">
      <c r="A227" s="62"/>
      <c r="H227" s="8"/>
      <c r="I227" s="8"/>
      <c r="J227" s="8"/>
      <c r="K227" s="8"/>
    </row>
    <row r="228" spans="1:11">
      <c r="A228" s="68"/>
      <c r="D228" s="48"/>
      <c r="H228" s="8"/>
      <c r="I228" s="8"/>
      <c r="J228" s="8"/>
      <c r="K228" s="8"/>
    </row>
    <row r="229" spans="1:11">
      <c r="A229" s="62"/>
      <c r="H229" s="8"/>
      <c r="I229" s="8"/>
      <c r="J229" s="8"/>
      <c r="K229" s="8"/>
    </row>
    <row r="230" spans="1:11">
      <c r="A230" s="68"/>
      <c r="D230" s="48"/>
      <c r="H230" s="8"/>
      <c r="I230" s="8"/>
      <c r="J230" s="8"/>
      <c r="K230" s="8"/>
    </row>
    <row r="231" spans="1:11">
      <c r="A231" s="62"/>
      <c r="H231" s="8"/>
      <c r="I231" s="8"/>
      <c r="J231" s="8"/>
      <c r="K231" s="8"/>
    </row>
    <row r="232" spans="1:11">
      <c r="A232" s="68"/>
      <c r="D232" s="48"/>
      <c r="H232" s="8"/>
      <c r="I232" s="8"/>
      <c r="J232" s="8"/>
      <c r="K232" s="8"/>
    </row>
    <row r="233" spans="1:11">
      <c r="A233" s="68"/>
      <c r="D233" s="48"/>
      <c r="H233" s="8"/>
      <c r="I233" s="8"/>
      <c r="J233" s="8"/>
      <c r="K233" s="8"/>
    </row>
    <row r="234" spans="1:11">
      <c r="A234" s="62"/>
      <c r="H234" s="8"/>
      <c r="I234" s="8"/>
      <c r="J234" s="8"/>
      <c r="K234" s="8"/>
    </row>
    <row r="235" spans="1:11">
      <c r="A235" s="68"/>
      <c r="D235" s="48"/>
      <c r="H235" s="8"/>
      <c r="I235" s="8"/>
      <c r="J235" s="8"/>
      <c r="K235" s="8"/>
    </row>
    <row r="236" spans="1:11">
      <c r="A236" s="68"/>
      <c r="D236" s="48"/>
      <c r="H236" s="8"/>
      <c r="I236" s="8"/>
      <c r="J236" s="8"/>
      <c r="K236" s="8"/>
    </row>
    <row r="237" spans="1:11">
      <c r="A237" s="62"/>
      <c r="H237" s="8"/>
      <c r="I237" s="8"/>
      <c r="J237" s="8"/>
      <c r="K237" s="8"/>
    </row>
    <row r="238" spans="1:11">
      <c r="A238" s="83"/>
      <c r="D238" s="48"/>
      <c r="H238" s="8"/>
      <c r="I238" s="8"/>
      <c r="J238" s="8"/>
      <c r="K238" s="8"/>
    </row>
    <row r="239" spans="1:11">
      <c r="A239" s="67"/>
      <c r="H239" s="8"/>
      <c r="I239" s="8"/>
      <c r="J239" s="8"/>
      <c r="K239" s="8"/>
    </row>
    <row r="240" spans="1:11">
      <c r="A240" s="67"/>
      <c r="H240" s="8"/>
      <c r="I240" s="8"/>
      <c r="J240" s="8"/>
      <c r="K240" s="8"/>
    </row>
    <row r="241" spans="1:11">
      <c r="A241" s="83"/>
      <c r="D241" s="48"/>
      <c r="H241" s="8"/>
      <c r="I241" s="8"/>
      <c r="J241" s="8"/>
      <c r="K241" s="8"/>
    </row>
    <row r="242" spans="1:11">
      <c r="A242" s="67"/>
      <c r="H242" s="8"/>
      <c r="I242" s="8"/>
      <c r="J242" s="8"/>
      <c r="K242" s="8"/>
    </row>
    <row r="243" spans="1:11">
      <c r="A243" s="83"/>
      <c r="D243" s="48"/>
      <c r="H243" s="8"/>
      <c r="I243" s="8"/>
      <c r="J243" s="8"/>
      <c r="K243" s="8"/>
    </row>
    <row r="244" spans="1:11">
      <c r="A244" s="83"/>
      <c r="D244" s="48"/>
      <c r="H244" s="8"/>
      <c r="I244" s="8"/>
      <c r="J244" s="8"/>
      <c r="K244" s="8"/>
    </row>
    <row r="245" spans="1:11">
      <c r="A245" s="83"/>
      <c r="D245" s="48"/>
      <c r="H245" s="8"/>
      <c r="I245" s="8"/>
      <c r="J245" s="8"/>
      <c r="K245" s="8"/>
    </row>
    <row r="246" spans="1:11">
      <c r="A246" s="67"/>
      <c r="H246" s="8"/>
      <c r="I246" s="8"/>
      <c r="J246" s="8"/>
      <c r="K246" s="8"/>
    </row>
    <row r="247" spans="1:11">
      <c r="A247" s="62"/>
      <c r="H247" s="8"/>
      <c r="I247" s="8"/>
      <c r="J247" s="8"/>
      <c r="K247" s="8"/>
    </row>
    <row r="248" spans="1:11">
      <c r="A248" s="68"/>
      <c r="D248" s="48"/>
      <c r="H248" s="8"/>
      <c r="I248" s="8"/>
      <c r="J248" s="8"/>
      <c r="K248" s="8"/>
    </row>
    <row r="249" spans="1:11">
      <c r="A249" s="68"/>
      <c r="D249" s="48"/>
      <c r="H249" s="8"/>
      <c r="I249" s="8"/>
      <c r="J249" s="8"/>
      <c r="K249" s="8"/>
    </row>
    <row r="250" spans="1:11">
      <c r="A250" s="62"/>
      <c r="H250" s="8"/>
      <c r="I250" s="8"/>
      <c r="J250" s="8"/>
      <c r="K250" s="8"/>
    </row>
    <row r="251" spans="1:11">
      <c r="A251" s="68"/>
      <c r="D251" s="48"/>
      <c r="H251" s="8"/>
      <c r="I251" s="8"/>
      <c r="J251" s="8"/>
      <c r="K251" s="8"/>
    </row>
    <row r="252" spans="1:11">
      <c r="A252" s="62"/>
      <c r="H252" s="8"/>
      <c r="I252" s="8"/>
      <c r="J252" s="8"/>
      <c r="K252" s="8"/>
    </row>
    <row r="253" spans="1:11">
      <c r="A253" s="62"/>
      <c r="H253" s="8"/>
      <c r="I253" s="8"/>
      <c r="J253" s="8"/>
      <c r="K253" s="8"/>
    </row>
    <row r="254" spans="1:11">
      <c r="A254" s="62"/>
      <c r="H254" s="8"/>
      <c r="I254" s="8"/>
      <c r="J254" s="8"/>
      <c r="K254" s="8"/>
    </row>
    <row r="255" spans="1:11">
      <c r="A255" s="62"/>
      <c r="H255" s="8"/>
      <c r="I255" s="8"/>
      <c r="J255" s="8"/>
      <c r="K255" s="8"/>
    </row>
    <row r="256" spans="1:11">
      <c r="A256" s="67"/>
      <c r="H256" s="8"/>
      <c r="I256" s="8"/>
      <c r="J256" s="8"/>
      <c r="K256" s="8"/>
    </row>
    <row r="257" spans="1:11">
      <c r="A257" s="67"/>
      <c r="H257" s="8"/>
      <c r="I257" s="8"/>
      <c r="J257" s="8"/>
      <c r="K257" s="8"/>
    </row>
    <row r="258" spans="1:11">
      <c r="A258" s="67"/>
      <c r="H258" s="8"/>
      <c r="I258" s="8"/>
      <c r="J258" s="8"/>
      <c r="K258" s="8"/>
    </row>
    <row r="259" spans="1:11">
      <c r="A259" s="67"/>
      <c r="H259" s="8"/>
      <c r="I259" s="8"/>
      <c r="J259" s="8"/>
      <c r="K259" s="8"/>
    </row>
    <row r="260" spans="1:11">
      <c r="A260" s="67"/>
      <c r="H260" s="8"/>
      <c r="I260" s="8"/>
      <c r="J260" s="8"/>
      <c r="K260" s="8"/>
    </row>
    <row r="261" spans="1:11">
      <c r="A261" s="67"/>
      <c r="H261" s="8"/>
      <c r="I261" s="8"/>
      <c r="J261" s="8"/>
      <c r="K261" s="8"/>
    </row>
    <row r="262" spans="1:11">
      <c r="A262" s="67"/>
      <c r="H262" s="8"/>
      <c r="I262" s="8"/>
      <c r="J262" s="8"/>
      <c r="K262" s="8"/>
    </row>
    <row r="263" spans="1:11">
      <c r="A263" s="67"/>
      <c r="H263" s="8"/>
      <c r="I263" s="8"/>
      <c r="J263" s="8"/>
      <c r="K263" s="8"/>
    </row>
    <row r="264" spans="1:11">
      <c r="A264" s="67"/>
      <c r="H264" s="8"/>
      <c r="I264" s="8"/>
      <c r="J264" s="8"/>
      <c r="K264" s="8"/>
    </row>
    <row r="265" spans="1:11">
      <c r="A265" s="68"/>
      <c r="D265" s="48"/>
      <c r="H265" s="8"/>
      <c r="I265" s="8"/>
      <c r="J265" s="8"/>
      <c r="K265" s="8"/>
    </row>
    <row r="266" spans="1:11">
      <c r="A266" s="68"/>
      <c r="D266" s="48"/>
      <c r="H266" s="8"/>
      <c r="I266" s="8"/>
      <c r="J266" s="8"/>
      <c r="K266" s="8"/>
    </row>
    <row r="267" spans="1:11">
      <c r="A267" s="68"/>
      <c r="D267" s="48"/>
      <c r="H267" s="8"/>
      <c r="I267" s="8"/>
      <c r="J267" s="8"/>
      <c r="K267" s="8"/>
    </row>
    <row r="268" spans="1:11">
      <c r="A268" s="62"/>
      <c r="H268" s="8"/>
      <c r="I268" s="8"/>
      <c r="J268" s="8"/>
      <c r="K268" s="8"/>
    </row>
    <row r="269" spans="1:11">
      <c r="A269" s="62"/>
      <c r="H269" s="8"/>
      <c r="I269" s="8"/>
      <c r="J269" s="8"/>
      <c r="K269" s="8"/>
    </row>
    <row r="270" spans="1:11">
      <c r="A270" s="62"/>
      <c r="H270" s="8"/>
      <c r="I270" s="8"/>
      <c r="J270" s="8"/>
      <c r="K270" s="8"/>
    </row>
    <row r="271" spans="1:11">
      <c r="A271" s="62"/>
      <c r="H271" s="8"/>
      <c r="I271" s="8"/>
      <c r="J271" s="8"/>
      <c r="K271" s="8"/>
    </row>
    <row r="272" spans="1:11">
      <c r="A272" s="62"/>
      <c r="H272" s="8"/>
      <c r="I272" s="8"/>
      <c r="J272" s="8"/>
      <c r="K272" s="8"/>
    </row>
    <row r="273" spans="1:11">
      <c r="A273" s="62"/>
      <c r="H273" s="8"/>
      <c r="I273" s="8"/>
      <c r="J273" s="8"/>
      <c r="K273" s="8"/>
    </row>
  </sheetData>
  <sortState ref="A22:K75">
    <sortCondition ref="A22:A75"/>
  </sortState>
  <conditionalFormatting sqref="AK12:AN13 AJ13">
    <cfRule type="cellIs" dxfId="525" priority="49" operator="between">
      <formula>0.5</formula>
      <formula>0.99</formula>
    </cfRule>
    <cfRule type="top10" dxfId="524" priority="50" percent="1" bottom="1" rank="10"/>
  </conditionalFormatting>
  <conditionalFormatting sqref="AM29:AN29">
    <cfRule type="cellIs" dxfId="523" priority="51" operator="between">
      <formula>0.5</formula>
      <formula>0.99</formula>
    </cfRule>
    <cfRule type="top10" dxfId="522" priority="52" percent="1" bottom="1" rank="10"/>
  </conditionalFormatting>
  <conditionalFormatting sqref="AL36:AN36 AM35:AN35">
    <cfRule type="cellIs" dxfId="521" priority="53" operator="between">
      <formula>0.5</formula>
      <formula>0.99</formula>
    </cfRule>
    <cfRule type="top10" dxfId="520" priority="54" percent="1" bottom="1" rank="10"/>
  </conditionalFormatting>
  <conditionalFormatting sqref="AK52:AN52 AJ53:AL53 AN53">
    <cfRule type="cellIs" dxfId="519" priority="55" operator="between">
      <formula>0.5</formula>
      <formula>0.99</formula>
    </cfRule>
    <cfRule type="top10" dxfId="518" priority="56" percent="1" bottom="1" rank="10"/>
  </conditionalFormatting>
  <conditionalFormatting sqref="AK47:AL47 AN47">
    <cfRule type="cellIs" dxfId="517" priority="57" operator="between">
      <formula>0.5</formula>
      <formula>0.99</formula>
    </cfRule>
    <cfRule type="top10" dxfId="516" priority="58" percent="1" bottom="1" rank="10"/>
  </conditionalFormatting>
  <conditionalFormatting sqref="AK59:AM59">
    <cfRule type="cellIs" dxfId="515" priority="59" operator="between">
      <formula>0.5</formula>
      <formula>0.99</formula>
    </cfRule>
    <cfRule type="top10" dxfId="514" priority="60" percent="1" bottom="1" rank="10"/>
  </conditionalFormatting>
  <conditionalFormatting sqref="AJ70">
    <cfRule type="cellIs" dxfId="513" priority="47" operator="between">
      <formula>0.5</formula>
      <formula>0.99</formula>
    </cfRule>
    <cfRule type="top10" dxfId="512" priority="48" percent="1" bottom="1" rank="10"/>
  </conditionalFormatting>
  <conditionalFormatting sqref="AF12:AH12 AH13 AH18">
    <cfRule type="cellIs" dxfId="511" priority="46" operator="between">
      <formula>0.5</formula>
      <formula>0.99</formula>
    </cfRule>
  </conditionalFormatting>
  <conditionalFormatting sqref="M1:O1 M26:P39 M60:P62 M72:P86 M98:P107 M143:P143 M168:P168 M180:P191 M198:P206 M223:P237 M247:P255 M265:P1048576 B265:E273 B247:E255 B225:E228 M6:P16 M170:P170 M169:O169 M42:P46 M40:M41 O40:P41">
    <cfRule type="top10" dxfId="510" priority="45" percent="1" rank="25"/>
  </conditionalFormatting>
  <conditionalFormatting sqref="AF24:AH24">
    <cfRule type="top10" dxfId="509" priority="44" percent="1" rank="25"/>
  </conditionalFormatting>
  <conditionalFormatting sqref="Q1:S1">
    <cfRule type="top10" dxfId="508" priority="43" percent="1" rank="25"/>
  </conditionalFormatting>
  <conditionalFormatting sqref="U1:W1">
    <cfRule type="top10" dxfId="507" priority="42" percent="1" rank="25"/>
  </conditionalFormatting>
  <conditionalFormatting sqref="Y1:AA1">
    <cfRule type="top10" dxfId="506" priority="41" percent="1" rank="25"/>
  </conditionalFormatting>
  <conditionalFormatting sqref="M2:AC5">
    <cfRule type="top10" dxfId="505" priority="40" percent="1" rank="10"/>
  </conditionalFormatting>
  <conditionalFormatting sqref="AE1:AG1">
    <cfRule type="top10" dxfId="504" priority="39" percent="1" rank="25"/>
  </conditionalFormatting>
  <conditionalFormatting sqref="AI1:AK1">
    <cfRule type="top10" dxfId="503" priority="38" percent="1" rank="25"/>
  </conditionalFormatting>
  <conditionalFormatting sqref="AM1:AO1">
    <cfRule type="top10" dxfId="502" priority="37" percent="1" rank="25"/>
  </conditionalFormatting>
  <conditionalFormatting sqref="AQ1:AS1">
    <cfRule type="top10" dxfId="501" priority="36" percent="1" rank="25"/>
  </conditionalFormatting>
  <conditionalFormatting sqref="AE2:AT5">
    <cfRule type="top10" dxfId="500" priority="35" percent="1" rank="10"/>
  </conditionalFormatting>
  <conditionalFormatting sqref="AE8:AT11">
    <cfRule type="top10" dxfId="499" priority="34" percent="1" rank="10"/>
  </conditionalFormatting>
  <conditionalFormatting sqref="AE14:AT17">
    <cfRule type="top10" dxfId="498" priority="33" percent="1" rank="10"/>
  </conditionalFormatting>
  <conditionalFormatting sqref="AE19:AT22">
    <cfRule type="top10" dxfId="497" priority="32" percent="1" rank="10"/>
  </conditionalFormatting>
  <conditionalFormatting sqref="AE25:AT28">
    <cfRule type="top10" dxfId="496" priority="31" percent="1" rank="10"/>
  </conditionalFormatting>
  <conditionalFormatting sqref="M2:AB5">
    <cfRule type="top10" dxfId="495" priority="30" rank="2"/>
  </conditionalFormatting>
  <conditionalFormatting sqref="AE31:AT34">
    <cfRule type="top10" dxfId="494" priority="29" percent="1" rank="10"/>
  </conditionalFormatting>
  <conditionalFormatting sqref="AE31:AT34">
    <cfRule type="top10" dxfId="493" priority="28" rank="1"/>
  </conditionalFormatting>
  <conditionalFormatting sqref="AE37:AT40">
    <cfRule type="top10" dxfId="492" priority="27" percent="1" rank="10"/>
  </conditionalFormatting>
  <conditionalFormatting sqref="AE37:AT40">
    <cfRule type="top10" dxfId="491" priority="26" rank="2"/>
  </conditionalFormatting>
  <conditionalFormatting sqref="AE43:AT46">
    <cfRule type="top10" dxfId="490" priority="25" percent="1" rank="10"/>
  </conditionalFormatting>
  <conditionalFormatting sqref="AE43:AT46">
    <cfRule type="top10" dxfId="489" priority="24" rank="2"/>
  </conditionalFormatting>
  <conditionalFormatting sqref="AM41:AN41">
    <cfRule type="cellIs" dxfId="488" priority="61" operator="between">
      <formula>0.5</formula>
      <formula>0.99</formula>
    </cfRule>
    <cfRule type="top10" dxfId="487" priority="62" percent="1" bottom="1" rank="10"/>
  </conditionalFormatting>
  <conditionalFormatting sqref="M3:AB3">
    <cfRule type="top10" dxfId="486" priority="23" rank="1"/>
  </conditionalFormatting>
  <conditionalFormatting sqref="AE48:AT51">
    <cfRule type="top10" dxfId="485" priority="22" percent="1" rank="10"/>
  </conditionalFormatting>
  <conditionalFormatting sqref="AE48:AT51">
    <cfRule type="top10" dxfId="484" priority="21" rank="2"/>
  </conditionalFormatting>
  <conditionalFormatting sqref="AE49:AT49 AE50:AE51 AG50:AT51">
    <cfRule type="top10" dxfId="483" priority="20" rank="1"/>
  </conditionalFormatting>
  <conditionalFormatting sqref="AE54:AT57">
    <cfRule type="top10" dxfId="482" priority="19" percent="1" rank="10"/>
  </conditionalFormatting>
  <conditionalFormatting sqref="AE54:AT57">
    <cfRule type="top10" dxfId="481" priority="18" rank="2"/>
  </conditionalFormatting>
  <conditionalFormatting sqref="AE55:AT55">
    <cfRule type="top10" dxfId="480" priority="17" rank="1"/>
  </conditionalFormatting>
  <conditionalFormatting sqref="AE60:AT63">
    <cfRule type="top10" dxfId="479" priority="16" percent="1" rank="10"/>
  </conditionalFormatting>
  <conditionalFormatting sqref="AE60:AT63">
    <cfRule type="top10" dxfId="478" priority="15" rank="2"/>
  </conditionalFormatting>
  <conditionalFormatting sqref="AE61:AT61">
    <cfRule type="top10" dxfId="477" priority="14" rank="1"/>
  </conditionalFormatting>
  <conditionalFormatting sqref="AE66:AT69">
    <cfRule type="top10" dxfId="476" priority="13" percent="1" rank="10"/>
  </conditionalFormatting>
  <conditionalFormatting sqref="AE66:AT69">
    <cfRule type="top10" dxfId="475" priority="12" rank="2"/>
  </conditionalFormatting>
  <conditionalFormatting sqref="AE67:AT67">
    <cfRule type="top10" dxfId="474" priority="11" rank="1"/>
  </conditionalFormatting>
  <conditionalFormatting sqref="J2:J58">
    <cfRule type="top10" dxfId="473" priority="10" percent="1" rank="10"/>
  </conditionalFormatting>
  <conditionalFormatting sqref="AE72:AT75">
    <cfRule type="top10" dxfId="472" priority="9" percent="1" rank="10"/>
  </conditionalFormatting>
  <conditionalFormatting sqref="AE72:AT75">
    <cfRule type="top10" dxfId="471" priority="8" rank="2"/>
  </conditionalFormatting>
  <conditionalFormatting sqref="AE73:AT73">
    <cfRule type="top10" dxfId="470" priority="7" rank="1"/>
  </conditionalFormatting>
  <conditionalFormatting sqref="AE78:AT81">
    <cfRule type="top10" dxfId="469" priority="6" percent="1" rank="10"/>
  </conditionalFormatting>
  <conditionalFormatting sqref="AE78:AT81">
    <cfRule type="top10" dxfId="468" priority="5" rank="2"/>
  </conditionalFormatting>
  <conditionalFormatting sqref="AE79:AT79">
    <cfRule type="top10" dxfId="467" priority="4" rank="1"/>
  </conditionalFormatting>
  <conditionalFormatting sqref="AE84:AT87">
    <cfRule type="top10" dxfId="466" priority="3" percent="1" rank="10"/>
  </conditionalFormatting>
  <conditionalFormatting sqref="AE84:AT87">
    <cfRule type="top10" dxfId="465" priority="2" rank="2"/>
  </conditionalFormatting>
  <conditionalFormatting sqref="AE85:AT85">
    <cfRule type="top10" dxfId="464" priority="1" rank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"/>
  <sheetViews>
    <sheetView zoomScaleNormal="100" workbookViewId="0">
      <pane ySplit="1" topLeftCell="A222" activePane="bottomLeft" state="frozen"/>
      <selection activeCell="L22" sqref="L22"/>
      <selection pane="bottomLeft" activeCell="L22" sqref="L22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13" width="7" style="81" customWidth="1"/>
    <col min="14" max="14" width="10.33203125" style="81" customWidth="1"/>
    <col min="15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A2" s="3" t="s">
        <v>73</v>
      </c>
      <c r="B2" s="7">
        <v>2006</v>
      </c>
      <c r="C2" t="s">
        <v>50</v>
      </c>
      <c r="D2" s="49">
        <v>63.117992525360393</v>
      </c>
      <c r="E2" s="9">
        <v>2.9371428571428573</v>
      </c>
      <c r="F2" s="9">
        <v>2.4171191709844559</v>
      </c>
      <c r="G2" s="9">
        <v>0.26199779500669707</v>
      </c>
      <c r="H2" s="9">
        <v>0.27271549887338148</v>
      </c>
      <c r="I2" s="9">
        <v>0.17789673442137047</v>
      </c>
      <c r="J2" s="9">
        <v>0.26798489179056112</v>
      </c>
      <c r="K2" s="9">
        <v>2.1589689358889621</v>
      </c>
      <c r="L2" s="62" t="s">
        <v>61</v>
      </c>
      <c r="M2" s="176">
        <f t="array" ref="M2">CORREL(IF(NOT(ISBLANK(C2:C1166)),D2:D1166),IF(NOT(ISBLANK(C2:C1166)),G2:G1166))</f>
        <v>0.20238817965464267</v>
      </c>
      <c r="N2" s="175">
        <f t="array" ref="N2">CORREL(IF(NOT(ISBLANK(C2:C1166)),E2:E1166),IF(NOT(ISBLANK(C2:C1166)),G2:G1166))</f>
        <v>0.26603468595668561</v>
      </c>
      <c r="O2" s="166">
        <f t="array" ref="O2">CORREL(IF(NOT(ISBLANK(C2:C1006)),F2:F1006),IF(NOT(ISBLANK(C2:C1006)),G2:G1006))</f>
        <v>0.21588822802896082</v>
      </c>
      <c r="P2" s="166">
        <f t="array" ref="P2">CORREL(IF(NOT(ISBLANK(C2:C1166)),G2:G1166),IF(NOT(ISBLANK(C2:C1166)),K2:K1166))</f>
        <v>0.17267838164376043</v>
      </c>
      <c r="Q2" s="165">
        <f t="array" ref="Q2">CORREL(IF(NOT(ISBLANK(C2:C1000)),D2:D1000),IF(NOT(ISBLANK(C2:C1000)),H2:H1000))</f>
        <v>0.26443557358041492</v>
      </c>
      <c r="R2" s="166">
        <f t="array" ref="R2">CORREL(IF(NOT(ISBLANK(C2:C1000)),H2:H1000),IF(NOT(ISBLANK(C2:C1000)),E2:E1000))</f>
        <v>0.30004945119287901</v>
      </c>
      <c r="S2" s="166">
        <f t="array" ref="S2">CORREL(IF(NOT(ISBLANK(C2:C1006)),E2:E1006),IF(NOT(ISBLANK(C2:C1006)),H2:H1006))</f>
        <v>0.30004945119287901</v>
      </c>
      <c r="T2" s="167">
        <f>CORREL(IF(NOT(ISBLANK(C2:C1006)),H2:H1006),IF(NOT(ISBLANK(C2:C1006)),K2:K1006))</f>
        <v>0.24398846125878837</v>
      </c>
      <c r="U2" s="165">
        <f t="array" ref="U2">CORREL(IF(NOT(ISBLANK(C2:C1000)),D2:D1000),IF(NOT(ISBLANK(C2:C1000)),I2:I1000))</f>
        <v>0.26074935677012701</v>
      </c>
      <c r="V2" s="166">
        <f t="array" ref="V2">CORREL(IF(NOT(ISBLANK(C2:C1000)),I2:I1000),IF(NOT(ISBLANK(C2:C1000)),E2:E1000))</f>
        <v>0.21369248362882151</v>
      </c>
      <c r="W2" s="166">
        <f t="array" ref="W2">CORREL(IF(NOT(ISBLANK(C2:C1006)),F2:F1006),IF(NOT(ISBLANK(C2:C1006)),I2:I1006))</f>
        <v>0.23524891720895116</v>
      </c>
      <c r="X2" s="167">
        <f t="array" ref="X2">CORREL(IF(NOT(ISBLANK(C2:C1006)),I2:I1006),IF(NOT(ISBLANK(C2:C1006)),K2:K1006))</f>
        <v>0.20640648547802221</v>
      </c>
      <c r="Y2" s="165">
        <f t="array" ref="Y2">CORREL(IF(NOT(ISBLANK(C2:C1000)),D2:D1000),IF(NOT(ISBLANK(C2:C1000)),J2:J1000))</f>
        <v>0.2513872971968274</v>
      </c>
      <c r="Z2" s="166">
        <f t="array" ref="Z2">CORREL(IF(NOT(ISBLANK(C2:C1000)),J2:J1000),IF(NOT(ISBLANK(C2:C1000)),E2:E1000))</f>
        <v>0.16022129673069502</v>
      </c>
      <c r="AA2" s="166">
        <f>CORREL(IF(NOT(ISBLANK(C2:C1006)),F2:F1006),IF(NOT(ISBLANK(C2:C1006)),J2:J1006))</f>
        <v>0.28605795237501358</v>
      </c>
      <c r="AB2" s="167">
        <f>CORREL(IF(NOT(ISBLANK(C2:C1006)),J2:J1006),IF(NOT(ISBLANK(C2:C1006)),K2:K1006))</f>
        <v>0.31057714222319743</v>
      </c>
      <c r="AC2" s="143"/>
      <c r="AD2" s="45"/>
      <c r="AJ2" s="33" t="s">
        <v>127</v>
      </c>
    </row>
    <row r="3" spans="1:46" s="2" customFormat="1" ht="15.6" thickTop="1" thickBot="1">
      <c r="A3" s="67" t="s">
        <v>73</v>
      </c>
      <c r="B3" s="7">
        <v>2005</v>
      </c>
      <c r="C3" t="s">
        <v>50</v>
      </c>
      <c r="D3" s="9">
        <v>68.590678357175818</v>
      </c>
      <c r="E3" s="9">
        <v>2.3555625990491285</v>
      </c>
      <c r="F3" s="9">
        <v>2.6077199281867145</v>
      </c>
      <c r="G3" s="9">
        <v>0.26805806597998261</v>
      </c>
      <c r="H3" s="9">
        <v>0.45982523876616455</v>
      </c>
      <c r="I3" s="9">
        <v>0.46766997566259932</v>
      </c>
      <c r="J3" s="9">
        <v>0.39826814582820591</v>
      </c>
      <c r="K3" s="9">
        <v>2.392781954887218</v>
      </c>
      <c r="L3" s="162" t="s">
        <v>50</v>
      </c>
      <c r="M3" s="163">
        <f t="array" ref="M3">CORREL(IF($C2:$C1166=$L3,D2:D1166),IF($C2:$C1166=$L3,$G2:$G1166))</f>
        <v>0.31778156124009693</v>
      </c>
      <c r="N3" s="164">
        <f t="array" ref="N3">CORREL(IF($C2:$C1166=$L3,E2:E1166),IF($C2:$C1166=$L3,$G2:$G1166))</f>
        <v>0.35061951740289432</v>
      </c>
      <c r="O3" s="75">
        <f t="array" ref="O3">CORREL(IF($C2:$C1166=$L3,F2:F1166),IF($C2:$C1166=$L3,$G2:$G1166))</f>
        <v>0.29705321076737606</v>
      </c>
      <c r="P3" s="75">
        <f t="array" ref="P3">CORREL(IF($C2:$C1166=$L3,K2:K1166),IF($C2:$C1166=$L3,$G2:$G1166))</f>
        <v>0.24938845822982642</v>
      </c>
      <c r="Q3" s="168">
        <f t="array" ref="Q3">CORREL(IF($C2:$C1166=$L3,D2:D1166),IF($C2:$C1166=$L3,$H2:$H1166))</f>
        <v>0.32604737618584528</v>
      </c>
      <c r="R3" s="75">
        <f t="array" ref="R3">CORREL(IF($C2:$C1166=$L3,E2:E1166),IF($C2:$C1166=$L3,$H2:$H1166))</f>
        <v>0.33484866672814589</v>
      </c>
      <c r="S3" s="75">
        <f t="array" ref="S3">CORREL(IF($C2:$C1166=$L3,F2:F1166),IF($C2:$C1166=$L3,$H2:$H1166))</f>
        <v>0.33375146573081232</v>
      </c>
      <c r="T3" s="169">
        <f t="array" ref="T3">CORREL(IF($C2:$C1166=$L3,K2:K1166),IF($C2:$C1166=$L3,$H2:$H1166))</f>
        <v>0.29800230716294929</v>
      </c>
      <c r="U3" s="168">
        <f t="array" ref="U3">CORREL(IF($C$2:$C$1166=$L3,D$2:D$1166),IF($C$2:$C$1166=$L3,$I$2:$I$1166))</f>
        <v>0.23357762979064586</v>
      </c>
      <c r="V3" s="75">
        <f t="array" ref="V3">CORREL(IF($C$2:$C$1166=$L3,E$2:E$1166),IF($C$2:$C$1166=$L3,$I$2:$I$1166))</f>
        <v>0.16877490574673268</v>
      </c>
      <c r="W3" s="75">
        <f t="array" ref="W3">CORREL(IF($C$2:$C$1166=$L3,F$2:F$1166),IF($C$2:$C$1166=$L3,$I$2:$I$1166))</f>
        <v>0.20961827764422489</v>
      </c>
      <c r="X3" s="169">
        <f t="array" ref="X3">CORREL(IF($C$2:$C$1166=$L3,K$2:K$1166),IF($C$2:$C$1166=$L3,$I$2:$I$1166))</f>
        <v>0.20004044404104157</v>
      </c>
      <c r="Y3" s="168">
        <f t="array" ref="Y3">CORREL(IF($C2:$C1000=$L3,D2:D1000),IF($C2:$C1000=$L3,$J2:J$1000))</f>
        <v>0.1614623468092008</v>
      </c>
      <c r="Z3" s="75">
        <f t="array" ref="Z3">CORREL(IF($C$2:$C$1000=$L3,J$2:J$1000),IF($C$2:$C$1000=$L3,$E$2:$E$1000))</f>
        <v>8.3769568698997959E-2</v>
      </c>
      <c r="AA3" s="75">
        <f t="array" ref="AA3">CORREL(IF($C$2:$C$1000=$L3,J$2:J$1000),IF($C$2:$C$1000=$L3,$F$2:$F$1000))</f>
        <v>0.16793832686659921</v>
      </c>
      <c r="AB3" s="169">
        <f t="array" ref="AB3">CORREL(IF($C$2:$C$1166=$L3,K$2:K$1166),IF($C$2:$C$1166=$L3,$J$2:$J$1166))</f>
        <v>0.19277771502335186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3" t="s">
        <v>73</v>
      </c>
      <c r="B4" s="7">
        <v>2007</v>
      </c>
      <c r="C4" t="s">
        <v>50</v>
      </c>
      <c r="D4" s="49">
        <v>40.152899824253076</v>
      </c>
      <c r="E4" s="9">
        <v>1.8960165975103733</v>
      </c>
      <c r="F4" s="9">
        <v>1.7940582524271846</v>
      </c>
      <c r="G4" s="9">
        <v>1.4522590575161837E-2</v>
      </c>
      <c r="H4" s="9">
        <v>-0.11395773619143834</v>
      </c>
      <c r="I4" s="9">
        <v>8.1125730293968197E-3</v>
      </c>
      <c r="J4" s="9">
        <v>0.18147079845256409</v>
      </c>
      <c r="K4" s="9">
        <v>1.3290414878397712</v>
      </c>
      <c r="L4" s="62" t="s">
        <v>51</v>
      </c>
      <c r="M4" s="168">
        <f t="array" ref="M4">CORREL(IF($C3:$C1167=$L4,D3:D1167),IF($C3:$C1167=$L4,$G3:$G1167))</f>
        <v>0.10675828309823161</v>
      </c>
      <c r="N4" s="75">
        <f t="array" ref="N4">CORREL(IF($C3:$C1167=$L4,E3:E1167),IF($C3:$C1167=$L4,$G3:$G1167))</f>
        <v>0.18908583797633549</v>
      </c>
      <c r="O4" s="75">
        <f t="array" ref="O4">CORREL(IF($C3:$C1167=$L4,F3:F1167),IF($C3:$C1167=$L4,$G3:$G1167))</f>
        <v>0.14300931621486707</v>
      </c>
      <c r="P4" s="75">
        <f t="array" ref="P4">CORREL(IF($C3:$C1167=$L4,K3:K1167),IF($C3:$C1167=$L4,$G3:$G1167))</f>
        <v>6.6209365988733282E-2</v>
      </c>
      <c r="Q4" s="168">
        <f t="array" ref="Q4">CORREL(IF($C3:$C1167=$L4,D3:D1167),IF($C3:$C1167=$L4,$H3:$H1167))</f>
        <v>0.21609231842530285</v>
      </c>
      <c r="R4" s="75">
        <f t="array" ref="R4">CORREL(IF($C3:$C1167=$L4,E3:E1167),IF($C3:$C1167=$L4,$H3:$H1167))</f>
        <v>0.2503105544914217</v>
      </c>
      <c r="S4" s="75">
        <f t="array" ref="S4">CORREL(IF($C3:$C1167=$L4,F3:F1167),IF($C3:$C1167=$L4,$H3:$H1167))</f>
        <v>0.23904565126474819</v>
      </c>
      <c r="T4" s="169">
        <f t="array" ref="T4">CORREL(IF($C3:$C1167=$L4,K3:K1167),IF($C3:$C1167=$L4,$H3:$H1167))</f>
        <v>0.14539378044238357</v>
      </c>
      <c r="U4" s="168">
        <f t="array" ref="U4">CORREL(IF($C$2:$C$1166=$L4,D$2:D$1166),IF($C$2:$C$1166=$L4,$I$2:$I$1166))</f>
        <v>0.31765184313356515</v>
      </c>
      <c r="V4" s="75">
        <f t="array" ref="V4">CORREL(IF($C$2:$C$1166=$L4,E$2:E$1166),IF($C$2:$C$1166=$L4,$I$2:$I$1166))</f>
        <v>0.27091717310423019</v>
      </c>
      <c r="W4" s="75">
        <f t="array" ref="W4">CORREL(IF($C$2:$C$1166=$L4,F$2:F$1166),IF($C$2:$C$1166=$L4,$I$2:$I$1166))</f>
        <v>0.27016062861818074</v>
      </c>
      <c r="X4" s="169">
        <f t="array" ref="X4">CORREL(IF($C$2:$C$1166=$L4,K$2:K$1166),IF($C$2:$C$1166=$L4,$I$2:$I$1166))</f>
        <v>0.17120319173256127</v>
      </c>
      <c r="Y4" s="168">
        <f t="array" ref="Y4">CORREL(IF($C2:$C1001=$L4,D2:D1001),IF($C2:$C1001=$L4,$J2:J$1000))</f>
        <v>0.44251364624471234</v>
      </c>
      <c r="Z4" s="75">
        <f t="array" ref="Z4">CORREL(IF($C$2:$C$1000=$L4,J$2:J$1000),IF($C$2:$C$1000=$L4,$E$2:$E$1000))</f>
        <v>0.32429281451141156</v>
      </c>
      <c r="AA4" s="75">
        <f t="array" ref="AA4">CORREL(IF($C$2:$C$1000=$L4,J$2:J$1000),IF($C$2:$C$1000=$L4,$F$2:$F$1000))</f>
        <v>0.31652151619884311</v>
      </c>
      <c r="AB4" s="169">
        <f t="array" ref="AB4">CORREL(IF($C$2:$C$1166=$L4,K$2:K$1166),IF($C$2:$C$1166=$L4,$J$2:$J$1166))</f>
        <v>0.22830394836763171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3" t="s">
        <v>73</v>
      </c>
      <c r="B5" s="7">
        <v>2008</v>
      </c>
      <c r="C5" t="s">
        <v>50</v>
      </c>
      <c r="D5" s="49">
        <v>40.800279573650187</v>
      </c>
      <c r="E5" s="9">
        <v>1.7043795620437956</v>
      </c>
      <c r="F5" s="9">
        <v>1.4655004859086491</v>
      </c>
      <c r="G5" s="9">
        <v>-0.13037369049543829</v>
      </c>
      <c r="H5" s="9">
        <v>-6.5044794375409831E-3</v>
      </c>
      <c r="I5" s="9">
        <v>0.16940845754631709</v>
      </c>
      <c r="J5" s="9">
        <v>-0.12546279465268689</v>
      </c>
      <c r="K5" s="9">
        <v>1.3290414878397712</v>
      </c>
      <c r="L5" s="120" t="s">
        <v>30</v>
      </c>
      <c r="M5" s="170">
        <f t="array" ref="M5">CORREL(IF($C4:$C1168=$L5,D4:D1168),IF($C4:$C1168=$L5,$G4:$G1168))</f>
        <v>0.2087996018001794</v>
      </c>
      <c r="N5" s="171">
        <f t="array" ref="N5">CORREL(IF($C2:$C1166=$L5,E2:E1166),IF($C4:$C1168=$L5,$G4:$G1168))</f>
        <v>0.26063462222866191</v>
      </c>
      <c r="O5" s="171">
        <f t="array" ref="O5">CORREL(IF($C4:$C1168=$L5,F4:F1168),IF($C4:$C1168=$L5,$G4:$G1168))</f>
        <v>0.22562486693479564</v>
      </c>
      <c r="P5" s="171">
        <f t="array" ref="P5">CORREL(IF($C4:$C1168=$L5,K4:K1168),IF($C4:$C1168=$L5,$G4:$G1168))</f>
        <v>0.18849442429992555</v>
      </c>
      <c r="Q5" s="170">
        <f t="array" ref="Q5">CORREL(IF($C4:$C1168=$L5,D4:D1168),IF($C4:$C1168=$L5,$H4:$H1168))</f>
        <v>0.27701875579383978</v>
      </c>
      <c r="R5" s="171">
        <f t="array" ref="R5">CORREL(IF($C4:$C1168=$L5,E4:E1168),IF($C4:$C1168=$L5,$H4:$H1168))</f>
        <v>0.33921627260538312</v>
      </c>
      <c r="S5" s="171">
        <f t="array" ref="S5">CORREL(IF($C4:$C1168=$L5,F4:F1168),IF($C4:$C1168=$L5,$H4:$H1168))</f>
        <v>0.30235464722790034</v>
      </c>
      <c r="T5" s="172">
        <f t="array" ref="T5">CORREL(IF($C4:$C1168=$L5,K4:K1168),IF($C4:$C1168=$L5,$H4:$H1168))</f>
        <v>0.23199309602821966</v>
      </c>
      <c r="U5" s="170">
        <f t="array" ref="U5">CORREL(IF($C$2:$C$1166=$L5,D$2:D$1166),IF($C$2:$C$1166=$L5,$I$2:$I$1166))</f>
        <v>0.28689626893196207</v>
      </c>
      <c r="V5" s="171">
        <f t="array" ref="V5">CORREL(IF($C$2:$C$1166=$L5,E$2:E$1166),IF($C$2:$C$1166=$L5,$I$2:$I$1166))</f>
        <v>0.32120906352679712</v>
      </c>
      <c r="W5" s="171">
        <f t="array" ref="W5">CORREL(IF($C$2:$C$1166=$L5,F$2:F$1166),IF($C$2:$C$1166=$L5,$I$2:$I$1166))</f>
        <v>0.33362171124195056</v>
      </c>
      <c r="X5" s="172">
        <f t="array" ref="X5">CORREL(IF($C$2:$C$1166=$L5,K$2:K$1166),IF($C$2:$C$1166=$L5,$I$2:$I$1166))</f>
        <v>0.26902037286162789</v>
      </c>
      <c r="Y5" s="170">
        <f t="array" ref="Y5">CORREL(IF($C2:$C1002=$L5,D2:D1002),IF($C2:$C1002=$L5,$J2:J$1000))</f>
        <v>0.27766029449896262</v>
      </c>
      <c r="Z5" s="171">
        <f t="array" ref="Z5">CORREL(IF($C$2:$C$1000=$L5,J$2:J$1000),IF($C$2:$C$1000=$L5,$E$2:$E$1000))</f>
        <v>0.22804570665767868</v>
      </c>
      <c r="AA5" s="171">
        <f t="array" ref="AA5">CORREL(IF($C$2:$C$1000=$L5,J$2:J$1000),IF($C$2:$C$1000=$L5,$F$2:$F$1000))</f>
        <v>0.29186922845035385</v>
      </c>
      <c r="AB5" s="172">
        <f t="array" ref="AB5">CORREL(IF($C$2:$C$1166=$L5,K$2:K$1166),IF($C$2:$C$1166=$L5,$J$2:$J$1166))</f>
        <v>0.25897863228603851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127">
        <v>32211</v>
      </c>
      <c r="B6" s="7">
        <v>2008</v>
      </c>
      <c r="C6" s="8" t="s">
        <v>50</v>
      </c>
      <c r="D6" s="9">
        <v>23.229046771999581</v>
      </c>
      <c r="E6" s="9">
        <v>1.6691729323308271</v>
      </c>
      <c r="F6" s="9">
        <v>2.9018987341772151</v>
      </c>
      <c r="G6" s="9">
        <v>0.11774461028192355</v>
      </c>
      <c r="H6" s="9">
        <v>0.31011608623548909</v>
      </c>
      <c r="I6" s="9"/>
      <c r="J6" s="9"/>
      <c r="K6" s="9">
        <v>2.9018987341772151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127">
        <v>32233</v>
      </c>
      <c r="B7" s="7">
        <v>2008</v>
      </c>
      <c r="C7" s="8" t="s">
        <v>50</v>
      </c>
      <c r="D7" s="9">
        <v>21.110181019148268</v>
      </c>
      <c r="E7" s="9">
        <v>1.627016129032258</v>
      </c>
      <c r="F7" s="9">
        <v>1.2321839080459771</v>
      </c>
      <c r="G7" s="9">
        <v>-9.0109890109890081E-2</v>
      </c>
      <c r="H7" s="9">
        <v>0.17802197802197803</v>
      </c>
      <c r="I7" s="9"/>
      <c r="J7" s="9"/>
      <c r="K7" s="9">
        <v>1.2321839080459771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127">
        <v>32244</v>
      </c>
      <c r="B8" s="7">
        <v>2008</v>
      </c>
      <c r="C8" s="8" t="s">
        <v>50</v>
      </c>
      <c r="D8" s="9">
        <v>32.332321858323745</v>
      </c>
      <c r="E8" s="9">
        <v>1.5508155583437893</v>
      </c>
      <c r="F8" s="9">
        <v>0.80155642023346307</v>
      </c>
      <c r="G8" s="9">
        <v>0.26340110905730119</v>
      </c>
      <c r="H8" s="9">
        <v>0.31146025878003697</v>
      </c>
      <c r="I8" s="9"/>
      <c r="J8" s="9"/>
      <c r="K8" s="9">
        <v>0.80155642023346307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83" t="s">
        <v>75</v>
      </c>
      <c r="B9" s="7">
        <v>2006</v>
      </c>
      <c r="C9" t="s">
        <v>50</v>
      </c>
      <c r="D9" s="49">
        <v>26.655007735252575</v>
      </c>
      <c r="E9" s="9">
        <v>1.3933895921237693</v>
      </c>
      <c r="F9" s="9">
        <v>1.3820884429580083</v>
      </c>
      <c r="G9" s="9">
        <v>0.12874025188116536</v>
      </c>
      <c r="H9" s="9">
        <v>0.24648222347857104</v>
      </c>
      <c r="I9" s="9">
        <v>9.4469359154162852E-2</v>
      </c>
      <c r="J9" s="9">
        <v>6.0840497041333104E-2</v>
      </c>
      <c r="K9" s="9">
        <v>1.2253345855834705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83" t="s">
        <v>75</v>
      </c>
      <c r="B10" s="7">
        <v>2007</v>
      </c>
      <c r="C10" t="s">
        <v>50</v>
      </c>
      <c r="D10" s="49">
        <v>22.656367132753171</v>
      </c>
      <c r="E10" s="9">
        <v>1.3694247438928291</v>
      </c>
      <c r="F10" s="9">
        <v>1.1410997532604865</v>
      </c>
      <c r="G10" s="9">
        <v>0.1351399187803938</v>
      </c>
      <c r="H10" s="9">
        <v>-3.9334874359796747E-2</v>
      </c>
      <c r="I10" s="9">
        <v>-7.7932849516389166E-2</v>
      </c>
      <c r="J10" s="9">
        <v>-6.317693317901249E-2</v>
      </c>
      <c r="K10" s="9">
        <v>0.79479979199167972</v>
      </c>
      <c r="L10" s="120" t="s">
        <v>30</v>
      </c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62" t="s">
        <v>73</v>
      </c>
      <c r="B11" s="7">
        <v>2009</v>
      </c>
      <c r="C11" t="s">
        <v>50</v>
      </c>
      <c r="D11" s="9">
        <v>25.436497385447133</v>
      </c>
      <c r="E11" s="9">
        <v>1.1933471933471933</v>
      </c>
      <c r="F11" s="9">
        <v>1.0870588235294119</v>
      </c>
      <c r="G11" s="9">
        <v>0.10958253195331</v>
      </c>
      <c r="H11" s="9">
        <v>0.26520623273738975</v>
      </c>
      <c r="I11" s="9">
        <v>4.3444888040511465E-3</v>
      </c>
      <c r="J11" s="9"/>
      <c r="K11" s="9">
        <v>1.0918518518518519</v>
      </c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62" t="s">
        <v>75</v>
      </c>
      <c r="B12" s="7">
        <v>2005</v>
      </c>
      <c r="C12" t="s">
        <v>50</v>
      </c>
      <c r="D12" s="9">
        <v>22.354960911451315</v>
      </c>
      <c r="E12" s="9">
        <v>1.0181583198707593</v>
      </c>
      <c r="F12" s="9">
        <v>1.1978447550092608</v>
      </c>
      <c r="G12" s="9">
        <v>0.10301738672666086</v>
      </c>
      <c r="H12" s="9">
        <v>0.2184951542924965</v>
      </c>
      <c r="I12" s="9">
        <v>0.32410765566789274</v>
      </c>
      <c r="J12" s="9">
        <v>0.18775475937501948</v>
      </c>
      <c r="K12" s="9">
        <v>1.2492155243600331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8" t="s">
        <v>75</v>
      </c>
      <c r="B13" s="7">
        <v>2008</v>
      </c>
      <c r="C13" t="s">
        <v>50</v>
      </c>
      <c r="D13" s="49">
        <v>19.013504089266469</v>
      </c>
      <c r="E13" s="9">
        <v>0.95631377551020413</v>
      </c>
      <c r="F13" s="9">
        <v>0.86062119556734817</v>
      </c>
      <c r="G13" s="9">
        <v>-0.20173759539710764</v>
      </c>
      <c r="H13" s="9">
        <v>-0.24636675101978642</v>
      </c>
      <c r="I13" s="9">
        <v>-0.22930512838532718</v>
      </c>
      <c r="J13" s="9">
        <v>-0.32357229222036155</v>
      </c>
      <c r="K13" s="9">
        <v>0.79479979199167972</v>
      </c>
      <c r="AR13" s="2"/>
      <c r="AS13" s="2"/>
      <c r="AT13" s="2"/>
    </row>
    <row r="14" spans="1:46">
      <c r="A14" s="62" t="s">
        <v>73</v>
      </c>
      <c r="B14" s="7">
        <v>2010</v>
      </c>
      <c r="C14" t="s">
        <v>50</v>
      </c>
      <c r="D14" s="9">
        <v>16.684145295071026</v>
      </c>
      <c r="E14" s="9">
        <v>0.948509485094851</v>
      </c>
      <c r="F14" s="9">
        <v>1.0356731875719218</v>
      </c>
      <c r="G14" s="9">
        <v>0.1747761093742598</v>
      </c>
      <c r="H14" s="9">
        <v>-0.11818955369341494</v>
      </c>
      <c r="I14" s="9"/>
      <c r="J14" s="9"/>
      <c r="K14" s="9">
        <v>1.6294591484464902</v>
      </c>
      <c r="AG14" s="49" t="s">
        <v>132</v>
      </c>
    </row>
    <row r="15" spans="1:46">
      <c r="A15" s="62" t="s">
        <v>75</v>
      </c>
      <c r="B15" s="7">
        <v>2009</v>
      </c>
      <c r="C15" t="s">
        <v>50</v>
      </c>
      <c r="D15" s="9">
        <v>15.854604139217923</v>
      </c>
      <c r="E15" s="9">
        <v>0.76887801895444818</v>
      </c>
      <c r="F15" s="9">
        <v>0.71662293563821577</v>
      </c>
      <c r="G15" s="9">
        <v>-3.7137188512381791E-2</v>
      </c>
      <c r="H15" s="9">
        <v>-2.2939727519392463E-2</v>
      </c>
      <c r="I15" s="9">
        <v>-0.10138211310847296</v>
      </c>
      <c r="J15" s="9"/>
      <c r="K15" s="9">
        <v>0.66565992147387498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62" t="s">
        <v>73</v>
      </c>
      <c r="B16" s="7">
        <v>2004</v>
      </c>
      <c r="C16" t="s">
        <v>50</v>
      </c>
      <c r="D16" s="9">
        <v>26.688579079790987</v>
      </c>
      <c r="E16" s="9">
        <v>0.67085959171469856</v>
      </c>
      <c r="F16" s="9">
        <v>1.3925483884750689</v>
      </c>
      <c r="G16" s="9">
        <v>0.17355777488773821</v>
      </c>
      <c r="H16" s="9">
        <v>0.39509227939552455</v>
      </c>
      <c r="I16" s="9">
        <v>0.55357676837642433</v>
      </c>
      <c r="J16" s="9">
        <v>0.56005999019253416</v>
      </c>
      <c r="K16" s="9">
        <v>1.7739589857994769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62" t="s">
        <v>75</v>
      </c>
      <c r="B17" s="7">
        <v>2010</v>
      </c>
      <c r="C17" t="s">
        <v>50</v>
      </c>
      <c r="D17" s="9">
        <v>13.491152770821579</v>
      </c>
      <c r="E17" s="9">
        <v>0.66334164588528677</v>
      </c>
      <c r="F17" s="9">
        <v>0.61498048634043834</v>
      </c>
      <c r="G17" s="9">
        <v>1.3689086796080914E-2</v>
      </c>
      <c r="H17" s="9">
        <v>-6.1944480737635983E-2</v>
      </c>
      <c r="I17" s="9"/>
      <c r="J17" s="9"/>
      <c r="K17" s="9">
        <v>0.89147403182227558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62" t="s">
        <v>130</v>
      </c>
      <c r="B18" s="149">
        <v>2010</v>
      </c>
      <c r="C18" s="81" t="s">
        <v>50</v>
      </c>
      <c r="D18" s="148">
        <v>18.812250152449352</v>
      </c>
      <c r="E18" s="148">
        <v>0.64701427323041072</v>
      </c>
      <c r="F18" s="148">
        <v>0.74746143477609694</v>
      </c>
      <c r="G18" s="148">
        <v>5.2181115405853129E-2</v>
      </c>
      <c r="H18" s="148">
        <v>0.10436223081170626</v>
      </c>
      <c r="I18" s="148"/>
      <c r="J18" s="148"/>
      <c r="K18" s="148">
        <v>0.8968698517298187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119" t="s">
        <v>130</v>
      </c>
      <c r="B19" s="29">
        <v>2009</v>
      </c>
      <c r="C19" s="2" t="s">
        <v>50</v>
      </c>
      <c r="D19" s="45">
        <v>19.523680466156243</v>
      </c>
      <c r="E19" s="45">
        <v>0.6364439536167863</v>
      </c>
      <c r="F19" s="45">
        <v>0.64158752657689577</v>
      </c>
      <c r="G19" s="45">
        <v>6.7528193877900546E-3</v>
      </c>
      <c r="H19" s="45">
        <v>5.8581565145854025E-2</v>
      </c>
      <c r="I19" s="45">
        <v>0.11041031090391799</v>
      </c>
      <c r="J19" s="45"/>
      <c r="K19" s="45">
        <v>0.70841829303815906</v>
      </c>
    </row>
    <row r="20" spans="1:46">
      <c r="A20" s="62" t="s">
        <v>57</v>
      </c>
      <c r="B20" s="149">
        <v>2009</v>
      </c>
      <c r="C20" s="81" t="s">
        <v>50</v>
      </c>
      <c r="D20" s="148">
        <v>12.832033897454176</v>
      </c>
      <c r="E20" s="148">
        <v>0.60770328102710414</v>
      </c>
      <c r="F20" s="148">
        <v>0.31356192111881248</v>
      </c>
      <c r="G20" s="148">
        <v>7.328171210661738E-2</v>
      </c>
      <c r="H20" s="148">
        <v>0.1438395013719872</v>
      </c>
      <c r="I20" s="148">
        <v>0.32014932398895851</v>
      </c>
      <c r="J20" s="148"/>
      <c r="K20" s="148">
        <v>0.22650538349062874</v>
      </c>
      <c r="AK20" s="33" t="s">
        <v>255</v>
      </c>
      <c r="AL20" s="9"/>
      <c r="AM20" s="9"/>
      <c r="AN20" s="9"/>
    </row>
    <row r="21" spans="1:46">
      <c r="A21" s="62" t="s">
        <v>77</v>
      </c>
      <c r="B21" s="149">
        <v>2010</v>
      </c>
      <c r="C21" s="81" t="s">
        <v>50</v>
      </c>
      <c r="D21" s="148">
        <v>9.267079219323433</v>
      </c>
      <c r="E21" s="148">
        <v>0.52364425162689809</v>
      </c>
      <c r="F21" s="148">
        <v>0.59387195881424892</v>
      </c>
      <c r="G21" s="148">
        <v>-2.3947693550561179E-2</v>
      </c>
      <c r="H21" s="148">
        <v>0.24066467497797867</v>
      </c>
      <c r="I21" s="148"/>
      <c r="J21" s="148"/>
      <c r="K21" s="148">
        <v>0.87893382047662538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64" t="s">
        <v>84</v>
      </c>
      <c r="B22" s="7">
        <v>2009</v>
      </c>
      <c r="C22" s="8" t="s">
        <v>50</v>
      </c>
      <c r="D22" s="9">
        <v>5.1066027056545558</v>
      </c>
      <c r="E22" s="9">
        <v>0.51346047467270761</v>
      </c>
      <c r="F22" s="9">
        <v>0.25164276216418585</v>
      </c>
      <c r="G22" s="9">
        <v>1.8028970512157398E-2</v>
      </c>
      <c r="H22" s="9">
        <v>-2.1676151060527594E-2</v>
      </c>
      <c r="I22" s="9">
        <v>9.7146276489932432E-2</v>
      </c>
      <c r="J22" s="9"/>
      <c r="K22" s="9">
        <v>0.17347433479605676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4" t="s">
        <v>57</v>
      </c>
      <c r="B23" s="7">
        <v>2008</v>
      </c>
      <c r="C23" s="8" t="s">
        <v>50</v>
      </c>
      <c r="D23" s="9">
        <v>10.672401899119427</v>
      </c>
      <c r="E23" s="9">
        <v>0.46838824577025823</v>
      </c>
      <c r="F23" s="9">
        <v>0.53575534605656472</v>
      </c>
      <c r="G23" s="9">
        <v>5.2181948827547835E-2</v>
      </c>
      <c r="H23" s="9">
        <v>0.12163967838302261</v>
      </c>
      <c r="I23" s="9">
        <v>0.18851562469956201</v>
      </c>
      <c r="J23" s="9">
        <v>0.35562525717494048</v>
      </c>
      <c r="K23" s="9">
        <v>0.3685688298335113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62" t="s">
        <v>57</v>
      </c>
      <c r="B24" s="7">
        <v>2003</v>
      </c>
      <c r="C24" t="s">
        <v>50</v>
      </c>
      <c r="D24" s="9">
        <v>10.107326329180795</v>
      </c>
      <c r="E24" s="9">
        <v>0.45821114369501464</v>
      </c>
      <c r="F24" s="9">
        <v>0.41260126012601261</v>
      </c>
      <c r="G24" s="9">
        <v>-2.9274165511735006E-2</v>
      </c>
      <c r="H24" s="9">
        <v>-6.4709898223763621E-2</v>
      </c>
      <c r="I24" s="9">
        <v>-0.22602200737386016</v>
      </c>
      <c r="J24" s="9">
        <v>-0.14292656454052377</v>
      </c>
      <c r="K24" s="9">
        <v>0.33889998869076787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2" t="s">
        <v>130</v>
      </c>
      <c r="B25" s="7">
        <v>2008</v>
      </c>
      <c r="C25" t="s">
        <v>50</v>
      </c>
      <c r="D25" s="9">
        <v>13.456196219256048</v>
      </c>
      <c r="E25" s="9">
        <v>0.43569053576937578</v>
      </c>
      <c r="F25" s="9">
        <v>0.53572718361450755</v>
      </c>
      <c r="G25" s="9">
        <v>6.7075246850528637E-3</v>
      </c>
      <c r="H25" s="9">
        <v>1.3415049370105613E-2</v>
      </c>
      <c r="I25" s="9">
        <v>6.4896152536602039E-2</v>
      </c>
      <c r="J25" s="9">
        <v>0.11637725570309847</v>
      </c>
      <c r="K25" s="9">
        <v>0.57142723651781857</v>
      </c>
    </row>
    <row r="26" spans="1:46">
      <c r="A26" s="161" t="s">
        <v>195</v>
      </c>
      <c r="B26" s="149">
        <v>2005</v>
      </c>
      <c r="C26" s="81" t="s">
        <v>50</v>
      </c>
      <c r="D26" s="148">
        <v>6.3038392523433968</v>
      </c>
      <c r="E26" s="148">
        <v>0.41143777025756723</v>
      </c>
      <c r="F26" s="148">
        <v>0.40690753772362848</v>
      </c>
      <c r="G26" s="9">
        <v>3.82676006982791E-2</v>
      </c>
      <c r="H26" s="49">
        <v>2.50458143288604E-2</v>
      </c>
      <c r="I26" s="9">
        <v>8.8001858657092688E-2</v>
      </c>
      <c r="J26" s="9">
        <v>6.3261862238930308E-2</v>
      </c>
      <c r="K26" s="9">
        <v>0.32987412776052144</v>
      </c>
      <c r="AD26" s="9"/>
      <c r="AL26" s="33" t="s">
        <v>256</v>
      </c>
    </row>
    <row r="27" spans="1:46">
      <c r="A27" s="138" t="s">
        <v>195</v>
      </c>
      <c r="B27" s="7">
        <v>2006</v>
      </c>
      <c r="C27" s="8" t="s">
        <v>50</v>
      </c>
      <c r="D27" s="49">
        <v>6.2507296541871407</v>
      </c>
      <c r="E27" s="9">
        <v>0.4024387416834736</v>
      </c>
      <c r="F27" s="9">
        <v>0.2883031794798086</v>
      </c>
      <c r="G27" s="9">
        <v>-1.374788494077829E-2</v>
      </c>
      <c r="H27" s="9">
        <v>5.1713197969543122E-2</v>
      </c>
      <c r="I27" s="9">
        <v>2.5988790186125203E-2</v>
      </c>
      <c r="J27" s="9">
        <v>-0.12909792724196284</v>
      </c>
      <c r="K27" s="9">
        <v>0.2488351407786272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138" t="s">
        <v>57</v>
      </c>
      <c r="B28" s="7">
        <v>2007</v>
      </c>
      <c r="C28" s="8" t="s">
        <v>50</v>
      </c>
      <c r="D28" s="49">
        <v>9.615927921634297</v>
      </c>
      <c r="E28" s="9">
        <v>0.4</v>
      </c>
      <c r="F28" s="9">
        <v>0.43349324029655473</v>
      </c>
      <c r="G28" s="9">
        <v>1.8538399502766211E-2</v>
      </c>
      <c r="H28" s="9">
        <v>6.975297851611606E-2</v>
      </c>
      <c r="I28" s="9">
        <v>0.13792307293253636</v>
      </c>
      <c r="J28" s="9">
        <v>0.20355924623913421</v>
      </c>
      <c r="K28" s="9">
        <v>0.3685688298335113</v>
      </c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161" t="s">
        <v>195</v>
      </c>
      <c r="B29" s="149">
        <v>2004</v>
      </c>
      <c r="C29" s="81" t="s">
        <v>50</v>
      </c>
      <c r="D29" s="148">
        <v>6.1991992859555252</v>
      </c>
      <c r="E29" s="148">
        <v>0.3891247659318301</v>
      </c>
      <c r="F29" s="148">
        <v>0.40019826951533305</v>
      </c>
      <c r="G29" s="9">
        <v>1.4499198006163993E-2</v>
      </c>
      <c r="H29" s="49">
        <v>5.2211949184697924E-2</v>
      </c>
      <c r="I29" s="9">
        <v>3.918186811384463E-2</v>
      </c>
      <c r="J29" s="9">
        <v>0.10122510028967703</v>
      </c>
      <c r="K29" s="9">
        <v>0.40094817711591596</v>
      </c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67" t="s">
        <v>82</v>
      </c>
      <c r="B30" s="7">
        <v>2007</v>
      </c>
      <c r="C30" t="s">
        <v>50</v>
      </c>
      <c r="D30" s="9">
        <v>9.3136093440089667</v>
      </c>
      <c r="E30" s="9">
        <v>0.38651824366110082</v>
      </c>
      <c r="F30" s="9">
        <v>0.3771562679764156</v>
      </c>
      <c r="G30" s="9">
        <v>-3.4501774806183029E-2</v>
      </c>
      <c r="H30" s="9">
        <v>-0.16350785944746088</v>
      </c>
      <c r="I30" s="9">
        <v>-0.17255654718310198</v>
      </c>
      <c r="J30" s="9">
        <v>-5.9681957944140829E-2</v>
      </c>
      <c r="K30" s="9">
        <v>0.24454574521998371</v>
      </c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127" t="s">
        <v>57</v>
      </c>
      <c r="B31" s="7">
        <v>2006</v>
      </c>
      <c r="C31" s="8" t="s">
        <v>50</v>
      </c>
      <c r="D31" s="9">
        <v>9.3579249272510321</v>
      </c>
      <c r="E31" s="9">
        <v>0.38205128205128203</v>
      </c>
      <c r="F31" s="9">
        <v>0.39102564102564102</v>
      </c>
      <c r="G31" s="9">
        <v>6.7776469209820223E-2</v>
      </c>
      <c r="H31" s="9">
        <v>8.5058401449487855E-2</v>
      </c>
      <c r="I31" s="9">
        <v>0.13280183712524549</v>
      </c>
      <c r="J31" s="9">
        <v>0.19635160323642073</v>
      </c>
      <c r="K31" s="9">
        <v>0.41611319665030322</v>
      </c>
      <c r="AD31" s="9"/>
    </row>
    <row r="32" spans="1:46">
      <c r="A32" s="83" t="s">
        <v>82</v>
      </c>
      <c r="B32" s="7">
        <v>2008</v>
      </c>
      <c r="C32" t="s">
        <v>50</v>
      </c>
      <c r="D32" s="49">
        <v>9.9993170466457144</v>
      </c>
      <c r="E32" s="9">
        <v>0.36896420678230002</v>
      </c>
      <c r="F32" s="9">
        <v>0.3592400819104517</v>
      </c>
      <c r="G32" s="9">
        <v>-0.12470358947953235</v>
      </c>
      <c r="H32" s="9">
        <v>-0.13345049350232766</v>
      </c>
      <c r="I32" s="9">
        <v>-2.4340396267251822E-2</v>
      </c>
      <c r="J32" s="9">
        <v>0.103029779978067</v>
      </c>
      <c r="K32" s="9">
        <v>0.24454574521998371</v>
      </c>
      <c r="AD32" s="9"/>
      <c r="AT32" s="33" t="s">
        <v>281</v>
      </c>
    </row>
    <row r="33" spans="1:46" s="2" customFormat="1" ht="58.2" thickBot="1">
      <c r="A33" s="161" t="s">
        <v>57</v>
      </c>
      <c r="B33" s="149">
        <v>2004</v>
      </c>
      <c r="C33" s="81" t="s">
        <v>50</v>
      </c>
      <c r="D33" s="148">
        <v>8.4103248440888265</v>
      </c>
      <c r="E33" s="148">
        <v>0.36858860983374603</v>
      </c>
      <c r="F33" s="148">
        <v>0.28566755710625308</v>
      </c>
      <c r="G33" s="9">
        <v>-3.4427885105238851E-2</v>
      </c>
      <c r="H33" s="9">
        <v>-0.19115202582035662</v>
      </c>
      <c r="I33" s="9">
        <v>-0.11041994721812823</v>
      </c>
      <c r="J33" s="9">
        <v>-8.9834538620757992E-2</v>
      </c>
      <c r="K33" s="9">
        <v>0.31823268238096958</v>
      </c>
      <c r="O33" s="45"/>
      <c r="P33" s="45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67" t="s">
        <v>82</v>
      </c>
      <c r="B34" s="149">
        <v>2009</v>
      </c>
      <c r="C34" s="81" t="s">
        <v>50</v>
      </c>
      <c r="D34" s="148">
        <v>9.5425203480213305</v>
      </c>
      <c r="E34" s="148">
        <v>0.34939164748438012</v>
      </c>
      <c r="F34" s="148">
        <v>0.17972681524083392</v>
      </c>
      <c r="G34" s="148">
        <v>-7.7770748707604075E-3</v>
      </c>
      <c r="H34" s="148">
        <v>8.9235238645165679E-2</v>
      </c>
      <c r="I34" s="148">
        <v>0.20248301115761994</v>
      </c>
      <c r="J34" s="148"/>
      <c r="K34" s="148">
        <v>0.12602114189980579</v>
      </c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64" t="s">
        <v>91</v>
      </c>
      <c r="B35" s="7">
        <v>2010</v>
      </c>
      <c r="C35" s="8" t="s">
        <v>50</v>
      </c>
      <c r="D35" s="9">
        <v>4.5500940102068226</v>
      </c>
      <c r="E35" s="9">
        <v>0.34884678747940689</v>
      </c>
      <c r="F35" s="9">
        <v>0.20759803921568629</v>
      </c>
      <c r="G35" s="9">
        <v>0.35630965005302234</v>
      </c>
      <c r="H35" s="9">
        <v>0.56203605514316024</v>
      </c>
      <c r="I35" s="9"/>
      <c r="J35" s="9"/>
      <c r="K35" s="9">
        <v>0.20759803921568629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62" t="s">
        <v>94</v>
      </c>
      <c r="B36" s="7">
        <v>2009</v>
      </c>
      <c r="C36" t="s">
        <v>50</v>
      </c>
      <c r="D36" s="9">
        <v>8.8047273704002151</v>
      </c>
      <c r="E36" s="9">
        <v>0.32074363992172211</v>
      </c>
      <c r="F36" s="9">
        <v>0.30636967565455259</v>
      </c>
      <c r="G36" s="9">
        <v>-0.13253546099290769</v>
      </c>
      <c r="H36" s="9">
        <v>-0.13608156028368795</v>
      </c>
      <c r="I36" s="9">
        <v>0.19459219858156038</v>
      </c>
      <c r="J36" s="9"/>
      <c r="K36" s="9">
        <v>0.22609949531362653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89" t="s">
        <v>195</v>
      </c>
      <c r="B37" s="149">
        <v>2003</v>
      </c>
      <c r="C37" s="81" t="s">
        <v>50</v>
      </c>
      <c r="D37" s="148">
        <v>5.1192522349065008</v>
      </c>
      <c r="E37" s="148">
        <v>0.31667719187453952</v>
      </c>
      <c r="F37" s="148">
        <v>0.35308448051428615</v>
      </c>
      <c r="G37" s="9">
        <v>2.7323347269715456E-2</v>
      </c>
      <c r="H37" s="49">
        <v>4.1426378653624668E-2</v>
      </c>
      <c r="I37" s="9">
        <v>7.810869123521115E-2</v>
      </c>
      <c r="J37" s="9">
        <v>6.5434635594409318E-2</v>
      </c>
      <c r="K37" s="9">
        <v>0.3724083656056445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129" t="s">
        <v>84</v>
      </c>
      <c r="B38" s="7">
        <v>2007</v>
      </c>
      <c r="C38" s="8" t="s">
        <v>50</v>
      </c>
      <c r="D38" s="49">
        <v>2.8869956042741158</v>
      </c>
      <c r="E38" s="9">
        <v>0.30533928126125626</v>
      </c>
      <c r="F38" s="9">
        <v>0.18958943693060962</v>
      </c>
      <c r="G38" s="9">
        <v>0.20954780235409673</v>
      </c>
      <c r="H38" s="9">
        <v>0.15328248147763646</v>
      </c>
      <c r="I38" s="9">
        <v>0.16854792665120324</v>
      </c>
      <c r="J38" s="9">
        <v>0.13492890464055063</v>
      </c>
      <c r="K38" s="9">
        <v>0.19500779359461251</v>
      </c>
      <c r="AD38" s="9"/>
    </row>
    <row r="39" spans="1:46" ht="15" thickBot="1">
      <c r="A39" s="64" t="s">
        <v>86</v>
      </c>
      <c r="B39" s="7">
        <v>2010</v>
      </c>
      <c r="C39" s="8" t="s">
        <v>50</v>
      </c>
      <c r="D39" s="9">
        <v>2.4642861762816231</v>
      </c>
      <c r="E39" s="9">
        <v>0.29819984346464912</v>
      </c>
      <c r="F39" s="9">
        <v>0.30948028205797856</v>
      </c>
      <c r="G39" s="9">
        <v>1.8186475409836086E-2</v>
      </c>
      <c r="H39" s="9">
        <v>2.0235655737705003E-2</v>
      </c>
      <c r="I39" s="9"/>
      <c r="J39" s="9"/>
      <c r="K39" s="9">
        <v>0.30948028205797856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62" t="s">
        <v>94</v>
      </c>
      <c r="B40" s="7">
        <v>2010</v>
      </c>
      <c r="C40" t="s">
        <v>50</v>
      </c>
      <c r="D40" s="9">
        <v>8.041901692183723</v>
      </c>
      <c r="E40" s="9">
        <v>0.29204057744830275</v>
      </c>
      <c r="F40" s="9">
        <v>0.17089041095890412</v>
      </c>
      <c r="G40" s="9">
        <v>-3.1311154598826821E-3</v>
      </c>
      <c r="H40" s="9">
        <v>0.28884540117416829</v>
      </c>
      <c r="I40" s="9"/>
      <c r="J40" s="9"/>
      <c r="K40" s="9">
        <v>0.17089041095890412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89" t="s">
        <v>130</v>
      </c>
      <c r="B41" s="149">
        <v>2004</v>
      </c>
      <c r="C41" s="81" t="s">
        <v>50</v>
      </c>
      <c r="D41" s="148">
        <v>7.683447388034419</v>
      </c>
      <c r="E41" s="148">
        <v>0.27048300536672626</v>
      </c>
      <c r="F41" s="148">
        <v>0.22010938157341184</v>
      </c>
      <c r="G41" s="9">
        <v>0.20142857142857146</v>
      </c>
      <c r="H41" s="49">
        <v>0.10071428571428573</v>
      </c>
      <c r="I41" s="9">
        <v>0.15107142857142858</v>
      </c>
      <c r="J41" s="9">
        <v>0.12589285714285711</v>
      </c>
      <c r="K41" s="9">
        <v>0.18196606366568502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89" t="s">
        <v>252</v>
      </c>
      <c r="B42" s="149">
        <v>2001</v>
      </c>
      <c r="C42" s="81" t="s">
        <v>50</v>
      </c>
      <c r="D42" s="148">
        <v>2.0690323785832687</v>
      </c>
      <c r="E42" s="148">
        <v>0.26250656266406658</v>
      </c>
      <c r="F42" s="148">
        <v>0.20662060278235742</v>
      </c>
      <c r="G42" s="9">
        <v>0.29645415743332865</v>
      </c>
      <c r="H42" s="49">
        <v>0.27221921534478521</v>
      </c>
      <c r="I42" s="9">
        <v>0.25300597882048942</v>
      </c>
      <c r="J42" s="9">
        <v>0.3182536192124239</v>
      </c>
      <c r="K42" s="9">
        <v>0.18679454796158682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129" t="s">
        <v>84</v>
      </c>
      <c r="B43" s="7">
        <v>2006</v>
      </c>
      <c r="C43" s="8" t="s">
        <v>50</v>
      </c>
      <c r="D43" s="49">
        <v>2.9351995236195272</v>
      </c>
      <c r="E43" s="9">
        <v>0.24538600821325812</v>
      </c>
      <c r="F43" s="9">
        <v>0.27185429175590953</v>
      </c>
      <c r="G43" s="9">
        <v>1.6941340256612921E-2</v>
      </c>
      <c r="H43" s="9">
        <v>0.22293912199100341</v>
      </c>
      <c r="I43" s="9">
        <v>0.16762701106015876</v>
      </c>
      <c r="J43" s="9">
        <v>0.18263383913287148</v>
      </c>
      <c r="K43" s="9">
        <v>0.21074718454941641</v>
      </c>
      <c r="AD43" s="9"/>
    </row>
    <row r="44" spans="1:46" ht="16.8" customHeight="1">
      <c r="A44" s="62" t="s">
        <v>195</v>
      </c>
      <c r="B44" s="149">
        <v>2009</v>
      </c>
      <c r="C44" s="81" t="s">
        <v>50</v>
      </c>
      <c r="D44" s="148">
        <v>3.9701675028502859</v>
      </c>
      <c r="E44" s="148">
        <v>0.22949659566607608</v>
      </c>
      <c r="F44" s="148">
        <v>0.32149936218231778</v>
      </c>
      <c r="G44" s="148">
        <v>-0.15922477674330235</v>
      </c>
      <c r="H44" s="148">
        <v>-0.14595152140278489</v>
      </c>
      <c r="I44" s="148">
        <v>-0.10444884775114675</v>
      </c>
      <c r="J44" s="148"/>
      <c r="K44" s="148">
        <v>0.37454246961149062</v>
      </c>
      <c r="M44" s="182">
        <f>AVERAGE(G2:G227)</f>
        <v>3.2331586836120453E-3</v>
      </c>
      <c r="N44" s="182">
        <f>AVERAGE(H2:H227)</f>
        <v>2.7258448874974434E-2</v>
      </c>
      <c r="O44" s="182">
        <f>AVERAGE(I2:I227)</f>
        <v>4.2372010852735335E-2</v>
      </c>
      <c r="P44" s="182">
        <f>AVERAGE(J2:J227)</f>
        <v>6.7930063709942451E-2</v>
      </c>
      <c r="AD44" s="9"/>
    </row>
    <row r="45" spans="1:46">
      <c r="A45" s="64" t="s">
        <v>91</v>
      </c>
      <c r="B45" s="7">
        <v>2009</v>
      </c>
      <c r="C45" s="8" t="s">
        <v>50</v>
      </c>
      <c r="D45" s="9">
        <v>4.5715820574805264</v>
      </c>
      <c r="E45" s="9">
        <v>0.22560975609756098</v>
      </c>
      <c r="F45" s="9">
        <v>0.27387096774193548</v>
      </c>
      <c r="G45" s="9">
        <v>-2.1253985122211085E-3</v>
      </c>
      <c r="H45" s="9">
        <v>0.35494155154091395</v>
      </c>
      <c r="I45" s="9">
        <v>0.56110520722635493</v>
      </c>
      <c r="J45" s="9"/>
      <c r="K45" s="9">
        <v>0.2162506367804381</v>
      </c>
      <c r="AD45" s="9"/>
    </row>
    <row r="46" spans="1:46">
      <c r="A46" s="89" t="s">
        <v>130</v>
      </c>
      <c r="B46" s="149">
        <v>2003</v>
      </c>
      <c r="C46" s="81" t="s">
        <v>50</v>
      </c>
      <c r="D46" s="148">
        <v>7.8155701605799841</v>
      </c>
      <c r="E46" s="148">
        <v>0.2197142857142857</v>
      </c>
      <c r="F46" s="148">
        <v>0.24225575853852263</v>
      </c>
      <c r="G46" s="9">
        <v>-0.22448979591836737</v>
      </c>
      <c r="H46" s="49">
        <v>2.2157434402332372E-2</v>
      </c>
      <c r="I46" s="9">
        <v>-0.1011661807580175</v>
      </c>
      <c r="J46" s="9">
        <v>-3.9504373177842562E-2</v>
      </c>
      <c r="K46" s="9">
        <v>0.21996293354514165</v>
      </c>
      <c r="AD46" s="9"/>
    </row>
    <row r="47" spans="1:46" ht="16.8" customHeight="1">
      <c r="A47" s="65" t="s">
        <v>57</v>
      </c>
      <c r="B47" s="7">
        <v>2005</v>
      </c>
      <c r="C47" s="8" t="s">
        <v>50</v>
      </c>
      <c r="D47" s="9">
        <v>5.6321967698792035</v>
      </c>
      <c r="E47" s="9">
        <v>0.21435814236463191</v>
      </c>
      <c r="F47" s="9">
        <v>0.29601498283217148</v>
      </c>
      <c r="G47" s="9">
        <v>-0.15150803934406043</v>
      </c>
      <c r="H47" s="9">
        <v>-7.3462890170597261E-2</v>
      </c>
      <c r="I47" s="9">
        <v>-5.356260626122069E-2</v>
      </c>
      <c r="J47" s="9">
        <v>1.4143437453202614E-3</v>
      </c>
      <c r="K47" s="9">
        <v>0.33006787488629208</v>
      </c>
      <c r="AD47" s="9"/>
    </row>
    <row r="48" spans="1:46">
      <c r="A48" s="62" t="s">
        <v>130</v>
      </c>
      <c r="B48" s="7">
        <v>2007</v>
      </c>
      <c r="C48" t="s">
        <v>50</v>
      </c>
      <c r="D48" s="9">
        <v>6.5756487566908319</v>
      </c>
      <c r="E48" s="9">
        <v>0.21148110316649643</v>
      </c>
      <c r="F48" s="9">
        <v>0.3232085817262525</v>
      </c>
      <c r="G48" s="9">
        <v>-2.9659234328986182E-2</v>
      </c>
      <c r="H48" s="9">
        <v>-2.2752769597531874E-2</v>
      </c>
      <c r="I48" s="9">
        <v>-1.5846304866077687E-2</v>
      </c>
      <c r="J48" s="9">
        <v>3.7161688402748569E-2</v>
      </c>
      <c r="K48" s="9">
        <v>0.57142723651781857</v>
      </c>
      <c r="AD48" s="9"/>
    </row>
    <row r="49" spans="1:30">
      <c r="A49" s="89" t="s">
        <v>130</v>
      </c>
      <c r="B49" s="149">
        <v>2005</v>
      </c>
      <c r="C49" s="81" t="s">
        <v>50</v>
      </c>
      <c r="D49" s="148">
        <v>5.6101361880886236</v>
      </c>
      <c r="E49" s="148">
        <v>0.17537728355837967</v>
      </c>
      <c r="F49" s="148">
        <v>0.14153217568947907</v>
      </c>
      <c r="G49" s="9">
        <v>-0.12611806797853312</v>
      </c>
      <c r="H49" s="49">
        <v>-6.3059033989266558E-2</v>
      </c>
      <c r="I49" s="9">
        <v>-9.4588550983899899E-2</v>
      </c>
      <c r="J49" s="9">
        <v>-8.7246571258199151E-2</v>
      </c>
      <c r="K49" s="9">
        <v>0.16484848484848483</v>
      </c>
      <c r="AD49" s="9"/>
    </row>
    <row r="50" spans="1:30">
      <c r="A50" s="129" t="s">
        <v>195</v>
      </c>
      <c r="B50" s="7">
        <v>2008</v>
      </c>
      <c r="C50" s="8" t="s">
        <v>50</v>
      </c>
      <c r="D50" s="49">
        <v>2.5269816851550759</v>
      </c>
      <c r="E50" s="9">
        <v>0.1693312704143029</v>
      </c>
      <c r="F50" s="9">
        <v>0.20163227792583654</v>
      </c>
      <c r="G50" s="9">
        <v>-2.7127244340359076E-2</v>
      </c>
      <c r="H50" s="9">
        <v>-0.19067135050741613</v>
      </c>
      <c r="I50" s="9">
        <v>-0.17703802832608445</v>
      </c>
      <c r="J50" s="9">
        <v>-0.13440950150552017</v>
      </c>
      <c r="K50" s="9">
        <v>0.2754600353683842</v>
      </c>
      <c r="AD50" s="9"/>
    </row>
    <row r="51" spans="1:30">
      <c r="A51" s="64" t="s">
        <v>195</v>
      </c>
      <c r="B51" s="7">
        <v>2007</v>
      </c>
      <c r="C51" s="8" t="s">
        <v>50</v>
      </c>
      <c r="D51" s="9">
        <v>2.4160366347693381</v>
      </c>
      <c r="E51" s="9">
        <v>0.16628873771730915</v>
      </c>
      <c r="F51" s="9">
        <v>0.16783036182285244</v>
      </c>
      <c r="G51" s="9">
        <v>6.4573336115167884E-2</v>
      </c>
      <c r="H51" s="9">
        <v>3.9197788441477095E-2</v>
      </c>
      <c r="I51" s="9">
        <v>-0.11378572918839987</v>
      </c>
      <c r="J51" s="9">
        <v>-0.10103275610264971</v>
      </c>
      <c r="K51" s="9">
        <v>0.2754600353683842</v>
      </c>
      <c r="AD51" s="9"/>
    </row>
    <row r="52" spans="1:30">
      <c r="A52" s="89" t="s">
        <v>252</v>
      </c>
      <c r="B52" s="149">
        <v>2000</v>
      </c>
      <c r="C52" s="81" t="s">
        <v>50</v>
      </c>
      <c r="D52" s="148">
        <v>1.8457959927125838</v>
      </c>
      <c r="E52" s="148">
        <v>0.16475893574887737</v>
      </c>
      <c r="F52" s="148">
        <v>0.20520424219645264</v>
      </c>
      <c r="G52" s="9">
        <v>2.116904972986371E-2</v>
      </c>
      <c r="H52" s="49">
        <v>0.31134755436186135</v>
      </c>
      <c r="I52" s="9">
        <v>0.28762564296759069</v>
      </c>
      <c r="J52" s="9">
        <v>0.26881913240274935</v>
      </c>
      <c r="K52" s="9">
        <v>0.18938561939553619</v>
      </c>
      <c r="AD52" s="9"/>
    </row>
    <row r="53" spans="1:30">
      <c r="A53" s="68" t="s">
        <v>94</v>
      </c>
      <c r="B53" s="7">
        <v>2008</v>
      </c>
      <c r="C53" t="s">
        <v>50</v>
      </c>
      <c r="D53" s="49">
        <v>3.8785925329035726</v>
      </c>
      <c r="E53" s="9">
        <v>0.1600177304964539</v>
      </c>
      <c r="F53" s="9">
        <v>0.24537518187487009</v>
      </c>
      <c r="G53" s="9">
        <v>-0.38916256157635476</v>
      </c>
      <c r="H53" s="9">
        <v>-0.57327586206896541</v>
      </c>
      <c r="I53" s="9">
        <v>-0.57820197044334987</v>
      </c>
      <c r="J53" s="9">
        <v>-0.11884236453201964</v>
      </c>
      <c r="K53" s="9">
        <v>0.26159479251423923</v>
      </c>
      <c r="AD53" s="9"/>
    </row>
    <row r="54" spans="1:30">
      <c r="A54" s="62" t="s">
        <v>79</v>
      </c>
      <c r="B54" s="149">
        <v>2010</v>
      </c>
      <c r="C54" s="81" t="s">
        <v>50</v>
      </c>
      <c r="D54" s="148">
        <v>2.3003085699638852</v>
      </c>
      <c r="E54" s="148">
        <v>0.15855039637599094</v>
      </c>
      <c r="F54" s="148">
        <v>8.2556905295435787E-2</v>
      </c>
      <c r="G54" s="148">
        <v>0.16901938641069073</v>
      </c>
      <c r="H54" s="148">
        <v>0.23508375682288732</v>
      </c>
      <c r="I54" s="148"/>
      <c r="J54" s="148"/>
      <c r="K54" s="148">
        <v>8.2556905295435787E-2</v>
      </c>
      <c r="AD54" s="9"/>
    </row>
    <row r="55" spans="1:30">
      <c r="A55" s="62" t="s">
        <v>73</v>
      </c>
      <c r="B55" s="7">
        <v>2003</v>
      </c>
      <c r="C55" t="s">
        <v>50</v>
      </c>
      <c r="D55" s="9">
        <v>7.5579866092778571</v>
      </c>
      <c r="E55" s="9">
        <v>0.15700909045750336</v>
      </c>
      <c r="F55" s="9">
        <v>0.39421420123522172</v>
      </c>
      <c r="G55" s="9">
        <v>-0.56030029459279662</v>
      </c>
      <c r="H55" s="9">
        <v>-0.2894980473065884</v>
      </c>
      <c r="I55" s="9">
        <v>5.6162305339379798E-2</v>
      </c>
      <c r="J55" s="9">
        <v>0.30344570018466654</v>
      </c>
      <c r="K55" s="9">
        <v>0.89833266926804256</v>
      </c>
      <c r="L55" s="62"/>
      <c r="M55"/>
      <c r="N55"/>
      <c r="O55" s="9"/>
      <c r="P55" s="9"/>
      <c r="Q55" s="9"/>
      <c r="R55" s="9"/>
      <c r="S55" s="9"/>
      <c r="T55" s="9"/>
      <c r="U55" s="9"/>
      <c r="V55" s="9"/>
      <c r="AD55" s="9"/>
    </row>
    <row r="56" spans="1:30">
      <c r="A56" s="89" t="s">
        <v>252</v>
      </c>
      <c r="B56" s="149">
        <v>2002</v>
      </c>
      <c r="C56" s="81" t="s">
        <v>50</v>
      </c>
      <c r="D56" s="148">
        <v>1.2398489974952305</v>
      </c>
      <c r="E56" s="148">
        <v>0.15206647874949666</v>
      </c>
      <c r="F56" s="148">
        <v>0.15027584335714933</v>
      </c>
      <c r="G56" s="9">
        <v>-3.4446855659227074E-2</v>
      </c>
      <c r="H56" s="49">
        <v>-6.1756002216333011E-2</v>
      </c>
      <c r="I56" s="9">
        <v>3.0985133391687205E-2</v>
      </c>
      <c r="J56" s="9">
        <v>5.6511564712510573E-3</v>
      </c>
      <c r="K56" s="9">
        <v>0.10276454944647165</v>
      </c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62" t="s">
        <v>186</v>
      </c>
      <c r="B57" s="149">
        <v>2010</v>
      </c>
      <c r="C57" s="81" t="s">
        <v>50</v>
      </c>
      <c r="D57" s="148">
        <v>1.7234328897758859</v>
      </c>
      <c r="E57" s="148">
        <v>0.15097931151432936</v>
      </c>
      <c r="F57" s="148">
        <v>0.28057977578983129</v>
      </c>
      <c r="G57" s="148">
        <v>5.4147679822125698E-2</v>
      </c>
      <c r="H57" s="148">
        <v>0.18255572798945896</v>
      </c>
      <c r="I57" s="148">
        <v>7.1793348654432057E-2</v>
      </c>
      <c r="J57" s="148"/>
      <c r="K57" s="148">
        <v>0.39975694777575232</v>
      </c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64" t="s">
        <v>252</v>
      </c>
      <c r="B58" s="7">
        <v>2003</v>
      </c>
      <c r="C58" s="8" t="s">
        <v>50</v>
      </c>
      <c r="D58" s="9">
        <v>1.2429593563660823</v>
      </c>
      <c r="E58" s="9">
        <v>0.14852688787185356</v>
      </c>
      <c r="F58" s="9">
        <v>7.7604244507547451E-2</v>
      </c>
      <c r="G58" s="9">
        <v>-2.6399757907043471E-2</v>
      </c>
      <c r="H58" s="9">
        <v>6.325311802433399E-2</v>
      </c>
      <c r="I58" s="9">
        <v>3.8762757033975102E-2</v>
      </c>
      <c r="J58" s="9">
        <v>5.2666571596859869E-2</v>
      </c>
      <c r="K58" s="9">
        <v>5.1934088465481462E-2</v>
      </c>
      <c r="Y58" s="82"/>
      <c r="AD58" s="9"/>
    </row>
    <row r="59" spans="1:30">
      <c r="A59" s="127" t="s">
        <v>89</v>
      </c>
      <c r="B59" s="7">
        <v>2009</v>
      </c>
      <c r="C59" s="8" t="s">
        <v>50</v>
      </c>
      <c r="D59" s="9">
        <v>2.4622134697424283</v>
      </c>
      <c r="E59" s="9">
        <v>0.14790102863497359</v>
      </c>
      <c r="F59" s="9">
        <v>7.9459318173331836E-2</v>
      </c>
      <c r="G59" s="9">
        <v>-1.7394993635977882E-2</v>
      </c>
      <c r="H59" s="9">
        <v>0.12367416207042845</v>
      </c>
      <c r="I59" s="9">
        <v>0.13322019516334316</v>
      </c>
      <c r="J59" s="9"/>
      <c r="K59" s="9">
        <v>5.4509592971131435E-2</v>
      </c>
      <c r="AD59" s="9"/>
    </row>
    <row r="60" spans="1:30">
      <c r="A60" s="67" t="s">
        <v>252</v>
      </c>
      <c r="B60" s="149">
        <v>1999</v>
      </c>
      <c r="C60" s="81" t="s">
        <v>50</v>
      </c>
      <c r="D60" s="148">
        <v>1.540498604837236</v>
      </c>
      <c r="E60" s="148">
        <v>0.13459665956954323</v>
      </c>
      <c r="F60" s="148">
        <v>0.14949209751960002</v>
      </c>
      <c r="G60" s="148">
        <v>8.9949468328944682E-2</v>
      </c>
      <c r="H60" s="148">
        <v>0.10921437329057815</v>
      </c>
      <c r="I60" s="148">
        <v>0.37329147571043941</v>
      </c>
      <c r="J60" s="148">
        <v>0.35170333763382972</v>
      </c>
      <c r="K60" s="148">
        <v>0.178703129307968</v>
      </c>
      <c r="L60" s="62"/>
      <c r="W60" s="82"/>
      <c r="X60" s="82"/>
      <c r="AD60" s="9"/>
    </row>
    <row r="61" spans="1:30">
      <c r="A61" s="67" t="s">
        <v>75</v>
      </c>
      <c r="B61" s="7">
        <v>2004</v>
      </c>
      <c r="C61" t="s">
        <v>50</v>
      </c>
      <c r="D61" s="9">
        <v>2.8266706443914082</v>
      </c>
      <c r="E61" s="9">
        <v>0.11547836684948203</v>
      </c>
      <c r="F61" s="9">
        <v>0.55358318958758046</v>
      </c>
      <c r="G61" s="9">
        <v>-0.24382476989370325</v>
      </c>
      <c r="H61" s="9">
        <v>-0.11568919255336366</v>
      </c>
      <c r="I61" s="9">
        <v>2.7944915117050394E-2</v>
      </c>
      <c r="J61" s="9">
        <v>0.159308360338201</v>
      </c>
      <c r="K61" s="9">
        <v>0.81260167010085671</v>
      </c>
      <c r="L61" s="62"/>
      <c r="W61" s="82"/>
      <c r="X61" s="82"/>
      <c r="AD61" s="9"/>
    </row>
    <row r="62" spans="1:30">
      <c r="A62" s="62" t="s">
        <v>252</v>
      </c>
      <c r="B62" s="149">
        <v>1998</v>
      </c>
      <c r="C62" s="81" t="s">
        <v>50</v>
      </c>
      <c r="D62" s="148">
        <v>1.4497160072238033</v>
      </c>
      <c r="E62" s="148">
        <v>0.11527135925890997</v>
      </c>
      <c r="F62" s="148">
        <v>0.12449454902680433</v>
      </c>
      <c r="G62" s="148">
        <v>-5.1586318501946705E-2</v>
      </c>
      <c r="H62" s="148">
        <v>4.3003311749295677E-2</v>
      </c>
      <c r="I62" s="148">
        <v>6.3262022234189724E-2</v>
      </c>
      <c r="J62" s="148">
        <v>0.34096189016855316</v>
      </c>
      <c r="K62" s="148">
        <v>0.1372868908062409</v>
      </c>
      <c r="L62" s="62"/>
      <c r="W62" s="82"/>
      <c r="X62" s="82"/>
      <c r="AD62" s="9"/>
    </row>
    <row r="63" spans="1:30" ht="16.8" customHeight="1">
      <c r="A63" s="67" t="s">
        <v>130</v>
      </c>
      <c r="B63" s="7">
        <v>2006</v>
      </c>
      <c r="C63" t="s">
        <v>50</v>
      </c>
      <c r="D63" s="9">
        <v>3.1912731214851959</v>
      </c>
      <c r="E63" s="9">
        <v>0.10567942785023139</v>
      </c>
      <c r="F63" s="9">
        <v>0.15935330086019278</v>
      </c>
      <c r="G63" s="9">
        <v>5.5996822875297864E-2</v>
      </c>
      <c r="H63" s="9">
        <v>2.7998411437648876E-2</v>
      </c>
      <c r="I63" s="9">
        <v>3.4518136086841442E-2</v>
      </c>
      <c r="J63" s="9">
        <v>4.1037860736033903E-2</v>
      </c>
      <c r="K63" s="9">
        <v>0.25194390526835653</v>
      </c>
      <c r="AD63" s="9"/>
    </row>
    <row r="64" spans="1:30">
      <c r="A64" s="127" t="s">
        <v>84</v>
      </c>
      <c r="B64" s="7">
        <v>2005</v>
      </c>
      <c r="C64" s="8" t="s">
        <v>50</v>
      </c>
      <c r="D64" s="9">
        <v>1.0932334534152346</v>
      </c>
      <c r="E64" s="9">
        <v>8.9847193037919215E-2</v>
      </c>
      <c r="F64" s="9">
        <v>0.16695221382642642</v>
      </c>
      <c r="G64" s="9">
        <v>-3.5565036967766556E-2</v>
      </c>
      <c r="H64" s="9">
        <v>-1.8021177318643684E-2</v>
      </c>
      <c r="I64" s="9">
        <v>0.19530292313840833</v>
      </c>
      <c r="J64" s="9">
        <v>0.13802363493754297</v>
      </c>
      <c r="K64" s="9">
        <v>0.2059125467595308</v>
      </c>
      <c r="AD64" s="9"/>
    </row>
    <row r="65" spans="1:30">
      <c r="A65" s="138" t="s">
        <v>84</v>
      </c>
      <c r="B65" s="7">
        <v>2008</v>
      </c>
      <c r="C65" s="8" t="s">
        <v>50</v>
      </c>
      <c r="D65" s="49">
        <v>0.82575409661270527</v>
      </c>
      <c r="E65" s="9">
        <v>8.1531298499741334E-2</v>
      </c>
      <c r="F65" s="9">
        <v>0.29553136786604545</v>
      </c>
      <c r="G65" s="9">
        <v>-7.118118090382651E-2</v>
      </c>
      <c r="H65" s="9">
        <v>-5.1868886980133484E-2</v>
      </c>
      <c r="I65" s="9">
        <v>-9.4400265994292187E-2</v>
      </c>
      <c r="J65" s="9">
        <v>3.2880082267068941E-2</v>
      </c>
      <c r="K65" s="9">
        <v>0.19500779359461251</v>
      </c>
      <c r="AD65" s="9"/>
    </row>
    <row r="66" spans="1:30">
      <c r="A66" t="s">
        <v>186</v>
      </c>
      <c r="B66" s="7">
        <v>2009</v>
      </c>
      <c r="C66" t="s">
        <v>50</v>
      </c>
      <c r="D66" s="9">
        <v>0.97440624555427147</v>
      </c>
      <c r="E66" s="9">
        <v>8.0739574502442374E-2</v>
      </c>
      <c r="F66" s="9">
        <v>0.11500031018011127</v>
      </c>
      <c r="G66" s="9">
        <v>3.9895184895131837E-2</v>
      </c>
      <c r="H66" s="9">
        <v>9.1882633019111426E-2</v>
      </c>
      <c r="I66" s="9">
        <v>0.21516781836278592</v>
      </c>
      <c r="J66" s="9">
        <v>0.10882432463075466</v>
      </c>
      <c r="K66" s="9">
        <v>0.20876011954850129</v>
      </c>
      <c r="AD66" s="9"/>
    </row>
    <row r="67" spans="1:30">
      <c r="A67" s="67" t="s">
        <v>79</v>
      </c>
      <c r="B67" s="149">
        <v>2009</v>
      </c>
      <c r="C67" s="81" t="s">
        <v>50</v>
      </c>
      <c r="D67" s="148">
        <v>0.89219110963599269</v>
      </c>
      <c r="E67" s="148">
        <v>5.1101072840203272E-2</v>
      </c>
      <c r="F67" s="148">
        <v>9.9866365131578941E-2</v>
      </c>
      <c r="G67" s="148">
        <v>-4.8549437537004136E-2</v>
      </c>
      <c r="H67" s="148">
        <v>0.1286757450167752</v>
      </c>
      <c r="I67" s="148">
        <v>0.19794750345372022</v>
      </c>
      <c r="J67" s="148"/>
      <c r="K67" s="148">
        <v>7.0439385150812064E-2</v>
      </c>
      <c r="AD67" s="9"/>
    </row>
    <row r="68" spans="1:30">
      <c r="A68" s="67" t="s">
        <v>186</v>
      </c>
      <c r="B68" s="7">
        <v>2008</v>
      </c>
      <c r="C68" t="s">
        <v>50</v>
      </c>
      <c r="D68" s="9">
        <v>0.49051707857838339</v>
      </c>
      <c r="E68" s="147">
        <v>3.9022867400296576E-2</v>
      </c>
      <c r="F68" s="147">
        <v>5.9527352818620156E-2</v>
      </c>
      <c r="G68" s="147">
        <v>7.1204117362225067E-2</v>
      </c>
      <c r="H68" s="147">
        <v>0.10825860082989626</v>
      </c>
      <c r="I68" s="147">
        <v>0.15654432859629341</v>
      </c>
      <c r="J68" s="147">
        <v>0.27105110113373326</v>
      </c>
      <c r="K68" s="147">
        <v>8.8684192741772E-2</v>
      </c>
      <c r="AD68" s="9"/>
    </row>
    <row r="69" spans="1:30">
      <c r="A69" s="138" t="s">
        <v>91</v>
      </c>
      <c r="B69" s="7">
        <v>2008</v>
      </c>
      <c r="C69" s="8" t="s">
        <v>50</v>
      </c>
      <c r="D69" s="49">
        <v>0.5855492882084341</v>
      </c>
      <c r="E69" s="9">
        <v>2.8958554729011689E-2</v>
      </c>
      <c r="F69" s="9">
        <v>0.12738853503184713</v>
      </c>
      <c r="G69" s="9">
        <v>-0.26393552719946278</v>
      </c>
      <c r="H69" s="9">
        <v>-0.26662189388851593</v>
      </c>
      <c r="I69" s="9">
        <v>0.18468770987239758</v>
      </c>
      <c r="J69" s="9">
        <v>0.445265278710544</v>
      </c>
      <c r="K69" s="9">
        <v>0.18135287033319952</v>
      </c>
      <c r="AD69" s="9"/>
    </row>
    <row r="70" spans="1:30">
      <c r="A70" s="67" t="s">
        <v>75</v>
      </c>
      <c r="B70" s="7">
        <v>2003</v>
      </c>
      <c r="C70" t="s">
        <v>50</v>
      </c>
      <c r="D70" s="9">
        <v>0.5040986757941337</v>
      </c>
      <c r="E70" s="9">
        <v>2.5615343399233381E-2</v>
      </c>
      <c r="F70" s="9">
        <v>7.6229800746704823E-2</v>
      </c>
      <c r="G70" s="9">
        <v>-5.0704245743841872E-2</v>
      </c>
      <c r="H70" s="9">
        <v>-0.30689196668867114</v>
      </c>
      <c r="I70" s="9">
        <v>-0.17225937154633791</v>
      </c>
      <c r="J70" s="9">
        <v>-2.1342404783405752E-2</v>
      </c>
      <c r="K70" s="9">
        <v>0.40298039105033051</v>
      </c>
      <c r="AD70" s="9"/>
    </row>
    <row r="71" spans="1:30">
      <c r="A71" s="127" t="s">
        <v>84</v>
      </c>
      <c r="B71" s="7">
        <v>2004</v>
      </c>
      <c r="C71" s="8" t="s">
        <v>50</v>
      </c>
      <c r="D71" s="9">
        <v>0.25700024390135279</v>
      </c>
      <c r="E71" s="9">
        <v>2.1872706004300833E-2</v>
      </c>
      <c r="F71" s="9">
        <v>5.645376870652323E-2</v>
      </c>
      <c r="G71" s="9">
        <v>-8.9846487037390968E-2</v>
      </c>
      <c r="H71" s="9">
        <v>-0.12860691763806628</v>
      </c>
      <c r="I71" s="9">
        <v>-0.10948680383039271</v>
      </c>
      <c r="J71" s="9">
        <v>0.12300371765313692</v>
      </c>
      <c r="K71" s="9">
        <v>0.11944102611429919</v>
      </c>
      <c r="AD71" s="9"/>
    </row>
    <row r="72" spans="1:30">
      <c r="A72" s="62" t="s">
        <v>77</v>
      </c>
      <c r="B72" s="149">
        <v>2009</v>
      </c>
      <c r="C72" s="81" t="s">
        <v>50</v>
      </c>
      <c r="D72" s="148">
        <v>0</v>
      </c>
      <c r="E72" s="148">
        <v>0</v>
      </c>
      <c r="F72" s="148">
        <v>0.26313494658818398</v>
      </c>
      <c r="G72" s="148">
        <v>1.3991310340997258E-2</v>
      </c>
      <c r="H72" s="148">
        <v>-9.6213235971469198E-3</v>
      </c>
      <c r="I72" s="148">
        <v>0.25128877116324377</v>
      </c>
      <c r="J72" s="148"/>
      <c r="K72" s="148">
        <v>0.37863306686431258</v>
      </c>
      <c r="AD72" s="9"/>
    </row>
    <row r="73" spans="1:30">
      <c r="A73" s="68" t="s">
        <v>82</v>
      </c>
      <c r="B73" s="7">
        <v>2006</v>
      </c>
      <c r="C73" t="s">
        <v>50</v>
      </c>
      <c r="D73" s="49">
        <v>0</v>
      </c>
      <c r="E73" s="9">
        <v>0</v>
      </c>
      <c r="F73" s="9">
        <v>0.19790380291947693</v>
      </c>
      <c r="G73" s="9">
        <v>0.14987222630475058</v>
      </c>
      <c r="H73" s="9">
        <v>0.12054130930023538</v>
      </c>
      <c r="I73" s="9">
        <v>1.086965377100492E-2</v>
      </c>
      <c r="J73" s="9">
        <v>3.1771130114408596E-3</v>
      </c>
      <c r="K73" s="9">
        <v>0.26104907223159729</v>
      </c>
      <c r="AD73" s="9"/>
    </row>
    <row r="74" spans="1:30">
      <c r="A74" s="62" t="s">
        <v>86</v>
      </c>
      <c r="B74" s="7">
        <v>2009</v>
      </c>
      <c r="C74" t="s">
        <v>50</v>
      </c>
      <c r="D74" s="9">
        <v>0</v>
      </c>
      <c r="E74" s="9">
        <v>0</v>
      </c>
      <c r="F74" s="9">
        <v>0.14773167894532765</v>
      </c>
      <c r="G74" s="9">
        <v>3.270564915758168E-2</v>
      </c>
      <c r="H74" s="9">
        <v>5.0297324083250682E-2</v>
      </c>
      <c r="I74" s="9">
        <v>5.2279484638255699E-2</v>
      </c>
      <c r="J74" s="9"/>
      <c r="K74" s="9">
        <v>0.20498183705241307</v>
      </c>
      <c r="N74" s="82"/>
      <c r="W74" s="82"/>
      <c r="X74" s="82"/>
      <c r="Y74" s="82"/>
      <c r="AD74" s="9"/>
    </row>
    <row r="75" spans="1:30">
      <c r="A75" s="43" t="s">
        <v>91</v>
      </c>
      <c r="B75" s="7">
        <v>2007</v>
      </c>
      <c r="C75" s="8" t="s">
        <v>50</v>
      </c>
      <c r="D75" s="49">
        <v>0</v>
      </c>
      <c r="E75" s="9">
        <v>0</v>
      </c>
      <c r="F75" s="9">
        <v>1.6167309403737763E-2</v>
      </c>
      <c r="G75" s="9">
        <v>-0.12177870390193662</v>
      </c>
      <c r="H75" s="9">
        <v>-0.41785595751742433</v>
      </c>
      <c r="I75" s="9">
        <v>-0.42086946646007573</v>
      </c>
      <c r="J75" s="9">
        <v>8.5400035905338442E-2</v>
      </c>
      <c r="K75" s="9">
        <v>0.18135287033319952</v>
      </c>
      <c r="N75" s="82"/>
      <c r="W75" s="82"/>
      <c r="X75" s="82"/>
      <c r="Y75" s="82"/>
      <c r="AD75" s="9"/>
    </row>
    <row r="76" spans="1:30">
      <c r="A76" s="127" t="s">
        <v>77</v>
      </c>
      <c r="B76" s="7">
        <v>2007</v>
      </c>
      <c r="C76" s="8" t="s">
        <v>50</v>
      </c>
      <c r="D76" s="9">
        <v>0</v>
      </c>
      <c r="E76" s="9">
        <v>0</v>
      </c>
      <c r="F76" s="9">
        <v>0</v>
      </c>
      <c r="G76" s="9">
        <v>6.216469072567412E-2</v>
      </c>
      <c r="H76" s="9">
        <v>7.8726248193444898E-2</v>
      </c>
      <c r="I76" s="9">
        <v>9.1616075163985303E-2</v>
      </c>
      <c r="J76" s="9">
        <v>6.9862375305756425E-2</v>
      </c>
      <c r="K76" s="9">
        <v>0.17571698937254332</v>
      </c>
      <c r="N76" s="82"/>
      <c r="W76" s="82"/>
      <c r="X76" s="82"/>
      <c r="Y76" s="82"/>
      <c r="AD76" s="9"/>
    </row>
    <row r="77" spans="1:30" ht="16.8" customHeight="1">
      <c r="A77" s="127" t="s">
        <v>77</v>
      </c>
      <c r="B77" s="7">
        <v>2008</v>
      </c>
      <c r="C77" s="8" t="s">
        <v>50</v>
      </c>
      <c r="D77" s="9">
        <v>0</v>
      </c>
      <c r="E77" s="9">
        <v>0</v>
      </c>
      <c r="F77" s="9">
        <v>0</v>
      </c>
      <c r="G77" s="9">
        <v>1.7659345200582943E-2</v>
      </c>
      <c r="H77" s="9">
        <v>3.1403578162460047E-2</v>
      </c>
      <c r="I77" s="9">
        <v>8.207927878124556E-3</v>
      </c>
      <c r="J77" s="9">
        <v>0.26451052120882473</v>
      </c>
      <c r="K77" s="9">
        <v>0.17571698937254332</v>
      </c>
      <c r="AD77" s="9"/>
    </row>
    <row r="78" spans="1:30">
      <c r="A78" s="161" t="s">
        <v>82</v>
      </c>
      <c r="B78" s="149">
        <v>2005</v>
      </c>
      <c r="C78" s="81" t="s">
        <v>50</v>
      </c>
      <c r="D78" s="148">
        <v>0</v>
      </c>
      <c r="E78" s="148">
        <v>0</v>
      </c>
      <c r="F78" s="148">
        <v>0</v>
      </c>
      <c r="G78" s="9">
        <v>-0.12405034163782651</v>
      </c>
      <c r="H78" s="9">
        <v>4.4413585542050049E-2</v>
      </c>
      <c r="I78" s="9">
        <v>1.1444158262573974E-2</v>
      </c>
      <c r="J78" s="9">
        <v>-0.11183230360304354</v>
      </c>
      <c r="K78" s="9">
        <v>0.12633536480599941</v>
      </c>
      <c r="AD78" s="9"/>
    </row>
    <row r="79" spans="1:30">
      <c r="A79" s="67" t="s">
        <v>186</v>
      </c>
      <c r="B79" s="7">
        <v>2007</v>
      </c>
      <c r="C79" t="s">
        <v>50</v>
      </c>
      <c r="D79" s="9">
        <v>0</v>
      </c>
      <c r="E79" s="147">
        <v>0</v>
      </c>
      <c r="F79" s="147">
        <v>1.8886454634735969E-2</v>
      </c>
      <c r="G79" s="147">
        <v>-3.7811731123506186E-2</v>
      </c>
      <c r="H79" s="147">
        <v>3.6084737179305909E-2</v>
      </c>
      <c r="I79" s="147">
        <v>7.4540314812777106E-2</v>
      </c>
      <c r="J79" s="147">
        <v>0.12465180953458009</v>
      </c>
      <c r="K79" s="147">
        <v>8.8684192741772E-2</v>
      </c>
      <c r="AD79" s="9"/>
    </row>
    <row r="80" spans="1:30">
      <c r="A80" s="62" t="s">
        <v>79</v>
      </c>
      <c r="B80" s="7">
        <v>2008</v>
      </c>
      <c r="C80" t="s">
        <v>50</v>
      </c>
      <c r="D80" s="9">
        <v>0</v>
      </c>
      <c r="E80" s="147">
        <v>0</v>
      </c>
      <c r="F80" s="147">
        <v>2.6156069364161851E-2</v>
      </c>
      <c r="G80" s="147">
        <v>-0.13508064516129029</v>
      </c>
      <c r="H80" s="147">
        <v>-0.19018817204301072</v>
      </c>
      <c r="I80" s="147">
        <v>1.0976702508960576E-2</v>
      </c>
      <c r="J80" s="147">
        <v>8.96057347670252E-2</v>
      </c>
      <c r="K80" s="147">
        <v>6.5664075701250421E-2</v>
      </c>
      <c r="AD80" s="9"/>
    </row>
    <row r="81" spans="1:30">
      <c r="A81" s="64" t="s">
        <v>84</v>
      </c>
      <c r="B81" s="7">
        <v>2003</v>
      </c>
      <c r="C81" s="8" t="s">
        <v>50</v>
      </c>
      <c r="D81" s="9">
        <v>0</v>
      </c>
      <c r="E81" s="9">
        <v>0</v>
      </c>
      <c r="F81" s="9">
        <v>1.140652767973498E-2</v>
      </c>
      <c r="G81" s="9">
        <v>0.11342651418890307</v>
      </c>
      <c r="H81" s="9">
        <v>3.3771000988281827E-2</v>
      </c>
      <c r="I81" s="9">
        <v>-5.929690808980072E-4</v>
      </c>
      <c r="J81" s="9">
        <v>1.6358416866676058E-2</v>
      </c>
      <c r="K81" s="9">
        <v>3.8913117465615821E-2</v>
      </c>
      <c r="AD81" s="9"/>
    </row>
    <row r="82" spans="1:30">
      <c r="A82" s="129" t="s">
        <v>91</v>
      </c>
      <c r="B82" s="7">
        <v>2006</v>
      </c>
      <c r="C82" s="8" t="s">
        <v>50</v>
      </c>
      <c r="D82" s="49">
        <v>0</v>
      </c>
      <c r="E82" s="9">
        <v>0</v>
      </c>
      <c r="F82" s="9">
        <v>0</v>
      </c>
      <c r="G82" s="9">
        <v>-0.13812560189112361</v>
      </c>
      <c r="H82" s="9">
        <v>-0.27672506256703616</v>
      </c>
      <c r="I82" s="9">
        <v>-0.61369816504443397</v>
      </c>
      <c r="J82" s="9">
        <v>-0.61712791672359335</v>
      </c>
      <c r="K82" s="9">
        <v>1.1599801468538931E-2</v>
      </c>
      <c r="AD82" s="9"/>
    </row>
    <row r="83" spans="1:30">
      <c r="A83" s="68" t="s">
        <v>94</v>
      </c>
      <c r="B83" s="7">
        <v>2008</v>
      </c>
      <c r="C83" t="s">
        <v>51</v>
      </c>
      <c r="D83" s="49">
        <v>19.102874026322858</v>
      </c>
      <c r="E83" s="9">
        <v>0.88545816733067728</v>
      </c>
      <c r="F83" s="9">
        <v>0.83993029624097582</v>
      </c>
      <c r="G83" s="9">
        <v>-4.9825610363716166E-4</v>
      </c>
      <c r="H83" s="9">
        <v>-9.9651220727448812E-4</v>
      </c>
      <c r="I83" s="9">
        <v>-1.4947683109118146E-3</v>
      </c>
      <c r="J83" s="9">
        <v>-1.993024414549141E-3</v>
      </c>
      <c r="K83" s="9">
        <v>0.76621868259498926</v>
      </c>
      <c r="AD83" s="9"/>
    </row>
    <row r="84" spans="1:30">
      <c r="A84" s="67" t="s">
        <v>94</v>
      </c>
      <c r="B84" s="7">
        <v>2009</v>
      </c>
      <c r="C84" t="s">
        <v>51</v>
      </c>
      <c r="D84" s="9">
        <v>17.147461724415795</v>
      </c>
      <c r="E84" s="9">
        <v>0.79442508710801396</v>
      </c>
      <c r="F84" s="9">
        <v>0.70664344364269716</v>
      </c>
      <c r="G84" s="9">
        <v>-4.9800796812754695E-4</v>
      </c>
      <c r="H84" s="9">
        <v>-9.960159362550939E-4</v>
      </c>
      <c r="I84" s="9">
        <v>-1.494023904382641E-3</v>
      </c>
      <c r="J84" s="9"/>
      <c r="K84" s="9">
        <v>0.65240464344941962</v>
      </c>
      <c r="AD84" s="9"/>
    </row>
    <row r="85" spans="1:30">
      <c r="A85" s="67" t="s">
        <v>94</v>
      </c>
      <c r="B85" s="7">
        <v>2010</v>
      </c>
      <c r="C85" t="s">
        <v>51</v>
      </c>
      <c r="D85" s="9">
        <v>13.36556540424389</v>
      </c>
      <c r="E85" s="9">
        <v>0.61890547263681595</v>
      </c>
      <c r="F85" s="9">
        <v>0.58144740114399407</v>
      </c>
      <c r="G85" s="9">
        <v>-4.9776007964166965E-4</v>
      </c>
      <c r="H85" s="9">
        <v>-9.9552015928333929E-4</v>
      </c>
      <c r="I85" s="9"/>
      <c r="J85" s="9"/>
      <c r="K85" s="9">
        <v>0.58144740114399407</v>
      </c>
      <c r="AD85" s="9"/>
    </row>
    <row r="86" spans="1:30">
      <c r="A86" s="83" t="s">
        <v>73</v>
      </c>
      <c r="B86" s="7">
        <v>2007</v>
      </c>
      <c r="C86" t="s">
        <v>51</v>
      </c>
      <c r="D86" s="49">
        <v>19.237697715289986</v>
      </c>
      <c r="E86" s="9">
        <v>0.58147410358565743</v>
      </c>
      <c r="F86" s="9">
        <v>0.44695994277539342</v>
      </c>
      <c r="G86" s="9">
        <v>0.13332862216869251</v>
      </c>
      <c r="H86" s="9">
        <v>0.26191273343116778</v>
      </c>
      <c r="I86" s="9">
        <v>0.34179646463613489</v>
      </c>
      <c r="J86" s="9">
        <v>0.61539194907485495</v>
      </c>
      <c r="K86" s="9">
        <v>0.3836386768447837</v>
      </c>
      <c r="AD86" s="9"/>
    </row>
    <row r="87" spans="1:30" ht="16.8" customHeight="1">
      <c r="A87" s="83" t="s">
        <v>73</v>
      </c>
      <c r="B87" s="7">
        <v>2006</v>
      </c>
      <c r="C87" t="s">
        <v>51</v>
      </c>
      <c r="D87" s="49">
        <v>18.763125111229758</v>
      </c>
      <c r="E87" s="9">
        <v>0.49151515151515146</v>
      </c>
      <c r="F87" s="9">
        <v>0.53356300434512716</v>
      </c>
      <c r="G87" s="9">
        <v>0.16356752899081572</v>
      </c>
      <c r="H87" s="9">
        <v>0.2750879178876251</v>
      </c>
      <c r="I87" s="9">
        <v>0.38263984380341715</v>
      </c>
      <c r="J87" s="9">
        <v>0.44945719048862132</v>
      </c>
      <c r="K87" s="9">
        <v>0.46390514184397158</v>
      </c>
      <c r="AD87" s="9"/>
    </row>
    <row r="88" spans="1:30">
      <c r="A88" s="67" t="s">
        <v>130</v>
      </c>
      <c r="B88" s="149">
        <v>2010</v>
      </c>
      <c r="C88" s="81" t="s">
        <v>51</v>
      </c>
      <c r="D88" s="148">
        <v>12.541500101632904</v>
      </c>
      <c r="E88" s="148">
        <v>0.40459016393442626</v>
      </c>
      <c r="F88" s="148">
        <v>0.47087461081234083</v>
      </c>
      <c r="G88" s="148">
        <v>9.0004972650422843E-2</v>
      </c>
      <c r="H88" s="148">
        <v>0.15315763301839888</v>
      </c>
      <c r="I88" s="148"/>
      <c r="J88" s="148"/>
      <c r="K88" s="148">
        <v>0.47087461081234083</v>
      </c>
      <c r="AD88" s="9"/>
    </row>
    <row r="89" spans="1:30">
      <c r="A89" s="67" t="s">
        <v>130</v>
      </c>
      <c r="B89" s="149">
        <v>2009</v>
      </c>
      <c r="C89" s="81" t="s">
        <v>51</v>
      </c>
      <c r="D89" s="148">
        <v>13.015786977437497</v>
      </c>
      <c r="E89" s="148">
        <v>0.38209845847836904</v>
      </c>
      <c r="F89" s="148">
        <v>0.39281437125748508</v>
      </c>
      <c r="G89" s="148">
        <v>1.638542430912206E-2</v>
      </c>
      <c r="H89" s="148">
        <v>0.1049156272927368</v>
      </c>
      <c r="I89" s="148">
        <v>0.16703350452433366</v>
      </c>
      <c r="J89" s="148"/>
      <c r="K89" s="148">
        <v>0.43867243867243866</v>
      </c>
      <c r="AD89" s="9"/>
    </row>
    <row r="90" spans="1:30">
      <c r="A90" s="67" t="s">
        <v>77</v>
      </c>
      <c r="B90" s="149">
        <v>2010</v>
      </c>
      <c r="C90" s="81" t="s">
        <v>51</v>
      </c>
      <c r="D90" s="148">
        <v>3.5471338851097158</v>
      </c>
      <c r="E90" s="148">
        <v>0.37632364919902256</v>
      </c>
      <c r="F90" s="148">
        <v>0.40988330211785046</v>
      </c>
      <c r="G90" s="148">
        <v>0.11631499016532548</v>
      </c>
      <c r="H90" s="148">
        <v>0.21828787346147976</v>
      </c>
      <c r="I90" s="148"/>
      <c r="J90" s="148"/>
      <c r="K90" s="148">
        <v>0.60826970177207895</v>
      </c>
      <c r="AD90" s="9"/>
    </row>
    <row r="91" spans="1:30">
      <c r="A91" t="s">
        <v>195</v>
      </c>
      <c r="B91" s="149">
        <v>2009</v>
      </c>
      <c r="C91" s="81" t="s">
        <v>51</v>
      </c>
      <c r="D91" s="148">
        <v>5.6717450180158888</v>
      </c>
      <c r="E91" s="148">
        <v>0.362486803991451</v>
      </c>
      <c r="F91" s="148">
        <v>0.37030040927242297</v>
      </c>
      <c r="G91" s="148">
        <v>3.9583281533603486E-2</v>
      </c>
      <c r="H91" s="148">
        <v>-4.0329197642905081E-2</v>
      </c>
      <c r="I91" s="148">
        <v>-4.0329197642905081E-2</v>
      </c>
      <c r="J91" s="148"/>
      <c r="K91" s="148">
        <v>0.37276806194874368</v>
      </c>
      <c r="AD91" s="9"/>
    </row>
    <row r="92" spans="1:30">
      <c r="A92" s="67" t="s">
        <v>73</v>
      </c>
      <c r="B92" s="7">
        <v>2005</v>
      </c>
      <c r="C92" t="s">
        <v>51</v>
      </c>
      <c r="D92" s="9">
        <v>16.08952468850946</v>
      </c>
      <c r="E92" s="9">
        <v>0.35253791708796761</v>
      </c>
      <c r="F92" s="9">
        <v>0.41709799675148884</v>
      </c>
      <c r="G92" s="9">
        <v>-0.38985933542045015</v>
      </c>
      <c r="H92" s="9">
        <v>-0.16252347828090977</v>
      </c>
      <c r="I92" s="9">
        <v>-7.5258246829601402E-3</v>
      </c>
      <c r="J92" s="9">
        <v>0.14195622359355209</v>
      </c>
      <c r="K92" s="9">
        <v>0.46470384615384613</v>
      </c>
      <c r="AD92" s="9"/>
    </row>
    <row r="93" spans="1:30">
      <c r="A93" s="67" t="s">
        <v>73</v>
      </c>
      <c r="B93" s="7">
        <v>2004</v>
      </c>
      <c r="C93" t="s">
        <v>51</v>
      </c>
      <c r="D93" s="9">
        <v>11.008740845735886</v>
      </c>
      <c r="E93" s="9">
        <v>0.33525179856115106</v>
      </c>
      <c r="F93" s="9">
        <v>0.34540380047505936</v>
      </c>
      <c r="G93" s="9">
        <v>-1.4968966776195429E-2</v>
      </c>
      <c r="H93" s="9">
        <v>-0.41066409363594392</v>
      </c>
      <c r="I93" s="9">
        <v>-0.17992525360384387</v>
      </c>
      <c r="J93" s="9">
        <v>-2.2607445278798273E-2</v>
      </c>
      <c r="K93" s="9">
        <v>0.39472069236821394</v>
      </c>
      <c r="AD93" s="9"/>
    </row>
    <row r="94" spans="1:30">
      <c r="A94" s="83" t="s">
        <v>82</v>
      </c>
      <c r="B94" s="7">
        <v>2008</v>
      </c>
      <c r="C94" t="s">
        <v>51</v>
      </c>
      <c r="D94" s="49">
        <v>9.3493614386137427</v>
      </c>
      <c r="E94" s="9">
        <v>0.33265497808390732</v>
      </c>
      <c r="F94" s="9">
        <v>0.32108671991082577</v>
      </c>
      <c r="G94" s="9">
        <v>-1.4284009022842789E-2</v>
      </c>
      <c r="H94" s="9">
        <v>-3.2038551346603737E-2</v>
      </c>
      <c r="I94" s="9">
        <v>-3.606027399045298E-2</v>
      </c>
      <c r="J94" s="9">
        <v>9.6967317057870608E-3</v>
      </c>
      <c r="K94" s="9">
        <v>0.21075485140216221</v>
      </c>
      <c r="AD94" s="9"/>
    </row>
    <row r="95" spans="1:30">
      <c r="A95" s="161" t="s">
        <v>195</v>
      </c>
      <c r="B95" s="149">
        <v>2005</v>
      </c>
      <c r="C95" s="81" t="s">
        <v>51</v>
      </c>
      <c r="D95" s="148">
        <v>5.0005837233497124</v>
      </c>
      <c r="E95" s="148">
        <v>0.31261589021977992</v>
      </c>
      <c r="F95" s="148">
        <v>0.21740688993324583</v>
      </c>
      <c r="G95" s="9">
        <v>5.899919411066163E-2</v>
      </c>
      <c r="H95" s="49">
        <v>6.490889554297341E-2</v>
      </c>
      <c r="I95" s="9">
        <v>4.6965326274704441E-2</v>
      </c>
      <c r="J95" s="9">
        <v>4.1603701991357198E-2</v>
      </c>
      <c r="K95" s="9">
        <v>0.18620591549401228</v>
      </c>
      <c r="AD95" s="9"/>
    </row>
    <row r="96" spans="1:30">
      <c r="A96" s="62" t="s">
        <v>82</v>
      </c>
      <c r="B96" s="7">
        <v>2007</v>
      </c>
      <c r="C96" t="s">
        <v>51</v>
      </c>
      <c r="D96" s="9">
        <v>8.5971778560082761</v>
      </c>
      <c r="E96" s="9">
        <v>0.31026127101632284</v>
      </c>
      <c r="F96" s="9">
        <v>0.32162692804265947</v>
      </c>
      <c r="G96" s="9">
        <v>-3.110886638954027E-2</v>
      </c>
      <c r="H96" s="9">
        <v>-4.5837234740581663E-2</v>
      </c>
      <c r="I96" s="9">
        <v>-6.4144100749299923E-2</v>
      </c>
      <c r="J96" s="9">
        <v>-6.8290934625532471E-2</v>
      </c>
      <c r="K96" s="9">
        <v>0.31754672473235346</v>
      </c>
      <c r="AD96" s="9"/>
    </row>
    <row r="97" spans="1:30">
      <c r="A97" s="62" t="s">
        <v>82</v>
      </c>
      <c r="B97" s="149">
        <v>2009</v>
      </c>
      <c r="C97" s="81" t="s">
        <v>51</v>
      </c>
      <c r="D97" s="148">
        <v>8.8503506971090484</v>
      </c>
      <c r="E97" s="148">
        <v>0.30948258483295588</v>
      </c>
      <c r="F97" s="148">
        <v>0.15106735428667023</v>
      </c>
      <c r="G97" s="148">
        <v>-1.7504507776737607E-2</v>
      </c>
      <c r="H97" s="148">
        <v>-2.1469593105967785E-2</v>
      </c>
      <c r="I97" s="148">
        <v>2.3643023566676163E-2</v>
      </c>
      <c r="J97" s="148"/>
      <c r="K97" s="148">
        <v>0.1013635647317855</v>
      </c>
      <c r="AD97" s="9"/>
    </row>
    <row r="98" spans="1:30">
      <c r="A98" s="81" t="s">
        <v>195</v>
      </c>
      <c r="B98" s="149">
        <v>2004</v>
      </c>
      <c r="C98" s="81" t="s">
        <v>51</v>
      </c>
      <c r="D98" s="148">
        <v>5.1662914212922626</v>
      </c>
      <c r="E98" s="148">
        <v>0.30391997309290542</v>
      </c>
      <c r="F98" s="148">
        <v>0.30818821755144821</v>
      </c>
      <c r="G98" s="9">
        <v>-7.6171809824031374E-3</v>
      </c>
      <c r="H98" s="49">
        <v>5.1831420667615341E-2</v>
      </c>
      <c r="I98" s="9">
        <v>5.7786137365288995E-2</v>
      </c>
      <c r="J98" s="9">
        <v>3.9705888682433341E-2</v>
      </c>
      <c r="K98" s="9">
        <v>0.2470150736229236</v>
      </c>
      <c r="AD98" s="9"/>
    </row>
    <row r="99" spans="1:30">
      <c r="A99" s="81" t="s">
        <v>195</v>
      </c>
      <c r="B99" s="149">
        <v>2003</v>
      </c>
      <c r="C99" s="81" t="s">
        <v>51</v>
      </c>
      <c r="D99" s="148">
        <v>5.0835689460051077</v>
      </c>
      <c r="E99" s="148">
        <v>0.3013315627722728</v>
      </c>
      <c r="F99" s="148">
        <v>0.30264668389319554</v>
      </c>
      <c r="G99" s="9">
        <v>5.7483757158251235E-2</v>
      </c>
      <c r="H99" s="49">
        <v>5.030444035767101E-2</v>
      </c>
      <c r="I99" s="9">
        <v>0.10633571302704221</v>
      </c>
      <c r="J99" s="9">
        <v>0.11194813023612062</v>
      </c>
      <c r="K99" s="9">
        <v>0.30592418683731937</v>
      </c>
      <c r="AD99" s="9"/>
    </row>
    <row r="100" spans="1:30" ht="16.8" customHeight="1">
      <c r="A100" s="67" t="s">
        <v>75</v>
      </c>
      <c r="B100" s="7">
        <v>2010</v>
      </c>
      <c r="C100" t="s">
        <v>51</v>
      </c>
      <c r="D100" s="9">
        <v>5.6868252046179304</v>
      </c>
      <c r="E100" s="9">
        <v>0.29989969909729186</v>
      </c>
      <c r="F100" s="9">
        <v>0.3199025182778229</v>
      </c>
      <c r="G100" s="9">
        <v>3.7904899484033534E-2</v>
      </c>
      <c r="H100" s="9">
        <v>-1.7742861261289822E-2</v>
      </c>
      <c r="I100" s="9"/>
      <c r="J100" s="9"/>
      <c r="K100" s="9">
        <v>0.46774979691307877</v>
      </c>
      <c r="AD100" s="9"/>
    </row>
    <row r="101" spans="1:30">
      <c r="A101" s="83" t="s">
        <v>75</v>
      </c>
      <c r="B101" s="7">
        <v>2006</v>
      </c>
      <c r="C101" t="s">
        <v>51</v>
      </c>
      <c r="D101" s="49">
        <v>6.593125714670073</v>
      </c>
      <c r="E101" s="9">
        <v>0.29929770992366406</v>
      </c>
      <c r="F101" s="9">
        <v>0.28803492088237576</v>
      </c>
      <c r="G101" s="9">
        <v>-4.2014474650627104E-2</v>
      </c>
      <c r="H101" s="9">
        <v>3.1930001056553234E-2</v>
      </c>
      <c r="I101" s="9">
        <v>1.2140728123881794E-2</v>
      </c>
      <c r="J101" s="9">
        <v>6.7687224349957484E-2</v>
      </c>
      <c r="K101" s="9">
        <v>0.25695009527733426</v>
      </c>
      <c r="AD101" s="9"/>
    </row>
    <row r="102" spans="1:30">
      <c r="A102" s="127" t="s">
        <v>91</v>
      </c>
      <c r="B102" s="7">
        <v>2010</v>
      </c>
      <c r="C102" s="8" t="s">
        <v>51</v>
      </c>
      <c r="D102" s="9">
        <v>4.5500940102068226</v>
      </c>
      <c r="E102" s="9">
        <v>0.2982394366197183</v>
      </c>
      <c r="F102" s="9">
        <v>0.15119600142806142</v>
      </c>
      <c r="G102" s="9">
        <v>0.35862691960252946</v>
      </c>
      <c r="H102" s="9">
        <v>0.37624209575429096</v>
      </c>
      <c r="I102" s="9"/>
      <c r="J102" s="9"/>
      <c r="K102" s="9">
        <v>0.15119600142806142</v>
      </c>
      <c r="AD102" s="9"/>
    </row>
    <row r="103" spans="1:30">
      <c r="A103" s="3" t="s">
        <v>73</v>
      </c>
      <c r="B103" s="7">
        <v>2008</v>
      </c>
      <c r="C103" t="s">
        <v>51</v>
      </c>
      <c r="D103" s="49">
        <v>8.1687925912982706</v>
      </c>
      <c r="E103" s="9">
        <v>0.28992248062015502</v>
      </c>
      <c r="F103" s="9">
        <v>0.26072607260726072</v>
      </c>
      <c r="G103" s="9">
        <v>0.14836547571726014</v>
      </c>
      <c r="H103" s="9">
        <v>0.24053851067413398</v>
      </c>
      <c r="I103" s="9">
        <v>0.55622389205057288</v>
      </c>
      <c r="J103" s="9">
        <v>0.28967006097705333</v>
      </c>
      <c r="K103" s="9">
        <v>0.22894736842105262</v>
      </c>
      <c r="AD103" s="9"/>
    </row>
    <row r="104" spans="1:30">
      <c r="A104" s="3" t="s">
        <v>75</v>
      </c>
      <c r="B104" s="7">
        <v>2007</v>
      </c>
      <c r="C104" t="s">
        <v>51</v>
      </c>
      <c r="D104" s="49">
        <v>5.6543137446628187</v>
      </c>
      <c r="E104" s="9">
        <v>0.27628603280777181</v>
      </c>
      <c r="F104" s="9">
        <v>0.23539286546980642</v>
      </c>
      <c r="G104" s="9">
        <v>7.0963002440031245E-2</v>
      </c>
      <c r="H104" s="9">
        <v>5.1971641557730167E-2</v>
      </c>
      <c r="I104" s="9">
        <v>0.10527847901284293</v>
      </c>
      <c r="J104" s="9">
        <v>0.13919280833206271</v>
      </c>
      <c r="K104" s="9">
        <v>0.23382845188284515</v>
      </c>
      <c r="AD104" s="9"/>
    </row>
    <row r="105" spans="1:30">
      <c r="A105" s="67" t="s">
        <v>75</v>
      </c>
      <c r="B105" s="7">
        <v>2005</v>
      </c>
      <c r="C105" t="s">
        <v>51</v>
      </c>
      <c r="D105" s="9">
        <v>5.7093401058441264</v>
      </c>
      <c r="E105" s="9">
        <v>0.27006711409395961</v>
      </c>
      <c r="F105" s="9">
        <v>0.28537170263788963</v>
      </c>
      <c r="G105" s="9">
        <v>-0.11903333146939062</v>
      </c>
      <c r="H105" s="9">
        <v>-0.16604892900761814</v>
      </c>
      <c r="I105" s="9">
        <v>-8.3302596013254696E-2</v>
      </c>
      <c r="J105" s="9">
        <v>-0.10544745203045905</v>
      </c>
      <c r="K105" s="9">
        <v>0.28233540901591347</v>
      </c>
      <c r="AD105" s="9"/>
    </row>
    <row r="106" spans="1:30">
      <c r="A106" s="83" t="s">
        <v>130</v>
      </c>
      <c r="B106" s="7">
        <v>2008</v>
      </c>
      <c r="C106" t="s">
        <v>51</v>
      </c>
      <c r="D106" s="49">
        <v>8.9707974795040304</v>
      </c>
      <c r="E106" s="9">
        <v>0.25903643922719494</v>
      </c>
      <c r="F106" s="9">
        <v>0.32005917889286156</v>
      </c>
      <c r="G106" s="9">
        <v>1.6121270452357863E-2</v>
      </c>
      <c r="H106" s="9">
        <v>3.2242540904715927E-2</v>
      </c>
      <c r="I106" s="9">
        <v>0.11934552454282968</v>
      </c>
      <c r="J106" s="9">
        <v>0.18046198267564958</v>
      </c>
      <c r="K106" s="9">
        <v>0.34634270665194122</v>
      </c>
      <c r="AD106" s="9"/>
    </row>
    <row r="107" spans="1:30">
      <c r="A107" s="67" t="s">
        <v>75</v>
      </c>
      <c r="B107" s="7">
        <v>2009</v>
      </c>
      <c r="C107" t="s">
        <v>51</v>
      </c>
      <c r="D107" s="9">
        <v>4.5451966538274844</v>
      </c>
      <c r="E107" s="9">
        <v>0.23060930753238446</v>
      </c>
      <c r="F107" s="9">
        <v>0.26448712709440131</v>
      </c>
      <c r="G107" s="9">
        <v>5.6229159160072616E-2</v>
      </c>
      <c r="H107" s="9">
        <v>9.2002698018071871E-2</v>
      </c>
      <c r="I107" s="9">
        <v>3.9483964068598942E-2</v>
      </c>
      <c r="J107" s="9"/>
      <c r="K107" s="9">
        <v>0.2898238431288046</v>
      </c>
      <c r="AD107" s="9"/>
    </row>
    <row r="108" spans="1:30">
      <c r="A108" s="67" t="s">
        <v>73</v>
      </c>
      <c r="B108" s="7">
        <v>2009</v>
      </c>
      <c r="C108" t="s">
        <v>51</v>
      </c>
      <c r="D108" s="9">
        <v>5.716564743419303</v>
      </c>
      <c r="E108" s="9">
        <v>0.2275132275132275</v>
      </c>
      <c r="F108" s="9">
        <v>0.184</v>
      </c>
      <c r="G108" s="9">
        <v>0.10823074021629576</v>
      </c>
      <c r="H108" s="9">
        <v>0.47891249673892405</v>
      </c>
      <c r="I108" s="9">
        <v>0.16592162627366733</v>
      </c>
      <c r="J108" s="9"/>
      <c r="K108" s="9">
        <v>0.13669590643274854</v>
      </c>
      <c r="AD108" s="9"/>
    </row>
    <row r="109" spans="1:30">
      <c r="A109" s="3" t="s">
        <v>75</v>
      </c>
      <c r="B109" s="7">
        <v>2008</v>
      </c>
      <c r="C109" t="s">
        <v>51</v>
      </c>
      <c r="D109" s="49">
        <v>4.1019463640398151</v>
      </c>
      <c r="E109" s="9">
        <v>0.19641772920461445</v>
      </c>
      <c r="F109" s="9">
        <v>0.2130675181060665</v>
      </c>
      <c r="G109" s="9">
        <v>-2.0441985552976008E-2</v>
      </c>
      <c r="H109" s="9">
        <v>3.6936609266302801E-2</v>
      </c>
      <c r="I109" s="9">
        <v>7.3441430288816112E-2</v>
      </c>
      <c r="J109" s="9">
        <v>1.9849109138687461E-2</v>
      </c>
      <c r="K109" s="9">
        <v>0.24066301864739945</v>
      </c>
      <c r="AD109" s="9"/>
    </row>
    <row r="110" spans="1:30">
      <c r="A110" s="138" t="s">
        <v>195</v>
      </c>
      <c r="B110" s="7">
        <v>2008</v>
      </c>
      <c r="C110" s="8" t="s">
        <v>51</v>
      </c>
      <c r="D110" s="49">
        <v>3.1761340022802282</v>
      </c>
      <c r="E110" s="9">
        <v>0.19495484444886468</v>
      </c>
      <c r="F110" s="9">
        <v>0.27702948363476476</v>
      </c>
      <c r="G110" s="9">
        <v>-5.6258438765814361E-3</v>
      </c>
      <c r="H110" s="9">
        <v>3.4180127019052868E-2</v>
      </c>
      <c r="I110" s="9">
        <v>-4.6181927289093296E-2</v>
      </c>
      <c r="J110" s="9">
        <v>-4.6181927289093296E-2</v>
      </c>
      <c r="K110" s="9">
        <v>0.3118664166167211</v>
      </c>
      <c r="AD110" s="9"/>
    </row>
    <row r="111" spans="1:30">
      <c r="A111" s="127" t="s">
        <v>91</v>
      </c>
      <c r="B111" s="7">
        <v>2009</v>
      </c>
      <c r="C111" s="8" t="s">
        <v>51</v>
      </c>
      <c r="D111" s="9">
        <v>4.5715820574805264</v>
      </c>
      <c r="E111" s="9">
        <v>0.19218608852755195</v>
      </c>
      <c r="F111" s="9">
        <v>0.23362685745734726</v>
      </c>
      <c r="G111" s="9">
        <v>7.3640167364016573E-2</v>
      </c>
      <c r="H111" s="9">
        <v>0.40585774058577401</v>
      </c>
      <c r="I111" s="9">
        <v>0.42217573221757321</v>
      </c>
      <c r="J111" s="9"/>
      <c r="K111" s="9">
        <v>0.16929212362911267</v>
      </c>
      <c r="AD111" s="9"/>
    </row>
    <row r="112" spans="1:30">
      <c r="A112" s="127" t="s">
        <v>84</v>
      </c>
      <c r="B112" s="7">
        <v>2009</v>
      </c>
      <c r="C112" s="8" t="s">
        <v>51</v>
      </c>
      <c r="D112" s="9">
        <v>2.9458096254319686</v>
      </c>
      <c r="E112" s="9">
        <v>0.18243988707531558</v>
      </c>
      <c r="F112" s="9">
        <v>8.9239230500619021E-2</v>
      </c>
      <c r="G112" s="9">
        <v>4.6341425675780298E-2</v>
      </c>
      <c r="H112" s="9">
        <v>4.0074888981726058E-3</v>
      </c>
      <c r="I112" s="9">
        <v>0.11984287163501245</v>
      </c>
      <c r="J112" s="9"/>
      <c r="K112" s="9">
        <v>6.1483093363077272E-2</v>
      </c>
      <c r="AD112" s="9"/>
    </row>
    <row r="113" spans="1:30">
      <c r="A113" s="81" t="s">
        <v>130</v>
      </c>
      <c r="B113" s="149">
        <v>2004</v>
      </c>
      <c r="C113" s="81" t="s">
        <v>51</v>
      </c>
      <c r="D113" s="148">
        <v>5.1222982586896135</v>
      </c>
      <c r="E113" s="148">
        <v>0.14970297029702972</v>
      </c>
      <c r="F113" s="148">
        <v>0.12728378542756358</v>
      </c>
      <c r="G113" s="9">
        <v>6.5247570569180943E-2</v>
      </c>
      <c r="H113" s="49">
        <v>3.2623785284590666E-2</v>
      </c>
      <c r="I113" s="9">
        <v>4.8935677926885801E-2</v>
      </c>
      <c r="J113" s="9">
        <v>3.8408144377603072E-2</v>
      </c>
      <c r="K113" s="9">
        <v>0.10522645258078905</v>
      </c>
      <c r="AD113" s="9"/>
    </row>
    <row r="114" spans="1:30">
      <c r="A114" s="81" t="s">
        <v>130</v>
      </c>
      <c r="B114" s="149">
        <v>2003</v>
      </c>
      <c r="C114" s="81" t="s">
        <v>51</v>
      </c>
      <c r="D114" s="148">
        <v>5.2103801070533233</v>
      </c>
      <c r="E114" s="148">
        <v>0.14234150856085148</v>
      </c>
      <c r="F114" s="148">
        <v>0.14589811049988041</v>
      </c>
      <c r="G114" s="9">
        <v>-3.5953978906999126E-2</v>
      </c>
      <c r="H114" s="49">
        <v>3.1639501438159079E-2</v>
      </c>
      <c r="I114" s="9">
        <v>-2.1572387344198228E-3</v>
      </c>
      <c r="J114" s="9">
        <v>1.4741131351869628E-2</v>
      </c>
      <c r="K114" s="9">
        <v>0.13247229530415369</v>
      </c>
      <c r="AD114" s="9"/>
    </row>
    <row r="115" spans="1:30">
      <c r="A115" s="127" t="s">
        <v>57</v>
      </c>
      <c r="B115" s="7">
        <v>2009</v>
      </c>
      <c r="C115" s="8" t="s">
        <v>51</v>
      </c>
      <c r="D115" s="9">
        <v>2.0282244501453395</v>
      </c>
      <c r="E115" s="9">
        <v>0.14195361911454674</v>
      </c>
      <c r="F115" s="9">
        <v>6.6937287714356725E-2</v>
      </c>
      <c r="G115" s="9">
        <v>-1.104851673896586E-2</v>
      </c>
      <c r="H115" s="9">
        <v>-0.11592339063751333</v>
      </c>
      <c r="I115" s="9">
        <v>-3.3528043876223344E-2</v>
      </c>
      <c r="J115" s="9"/>
      <c r="K115" s="9">
        <v>4.4941320429389843E-2</v>
      </c>
      <c r="AD115" s="9"/>
    </row>
    <row r="116" spans="1:30">
      <c r="A116" s="127" t="s">
        <v>195</v>
      </c>
      <c r="B116" s="7">
        <v>2007</v>
      </c>
      <c r="C116" s="8" t="s">
        <v>51</v>
      </c>
      <c r="D116" s="9">
        <v>2.0215853481240611</v>
      </c>
      <c r="E116" s="9">
        <v>0.12478538447433782</v>
      </c>
      <c r="F116" s="9">
        <v>0.15996852823801072</v>
      </c>
      <c r="G116" s="9">
        <v>-1.9189113427282727E-2</v>
      </c>
      <c r="H116" s="9">
        <v>-2.4922912260136067E-2</v>
      </c>
      <c r="I116" s="9">
        <v>1.564689992609768E-2</v>
      </c>
      <c r="J116" s="9">
        <v>-6.6257230957416952E-2</v>
      </c>
      <c r="K116" s="9">
        <v>0.2257937843599237</v>
      </c>
      <c r="AD116" s="9"/>
    </row>
    <row r="117" spans="1:30">
      <c r="A117" s="67" t="s">
        <v>130</v>
      </c>
      <c r="B117" s="7">
        <v>2007</v>
      </c>
      <c r="C117" t="s">
        <v>51</v>
      </c>
      <c r="D117" s="9">
        <v>4.3837658377938888</v>
      </c>
      <c r="E117" s="9">
        <v>0.12454282964388835</v>
      </c>
      <c r="F117" s="9">
        <v>0.19124317768344454</v>
      </c>
      <c r="G117" s="9">
        <v>-1.106921299112029E-2</v>
      </c>
      <c r="H117" s="9">
        <v>5.2305072375621754E-3</v>
      </c>
      <c r="I117" s="9">
        <v>2.1530227466244844E-2</v>
      </c>
      <c r="J117" s="9">
        <v>0.10959737258241094</v>
      </c>
      <c r="K117" s="9">
        <v>0.2538191896959322</v>
      </c>
      <c r="AD117" s="9"/>
    </row>
    <row r="118" spans="1:30">
      <c r="A118" s="64" t="s">
        <v>195</v>
      </c>
      <c r="B118" s="7">
        <v>2006</v>
      </c>
      <c r="C118" s="8" t="s">
        <v>51</v>
      </c>
      <c r="D118" s="9">
        <v>1.9328293078154706</v>
      </c>
      <c r="E118" s="9">
        <v>0.12159617633484253</v>
      </c>
      <c r="F118" s="9">
        <v>0.12320593452668925</v>
      </c>
      <c r="G118" s="9">
        <v>6.2802299374510344E-3</v>
      </c>
      <c r="H118" s="9">
        <v>-1.2788371445212528E-2</v>
      </c>
      <c r="I118" s="9">
        <v>-1.848616070298046E-2</v>
      </c>
      <c r="J118" s="9">
        <v>2.1828863734204534E-2</v>
      </c>
      <c r="K118" s="9">
        <v>0.14736309467335634</v>
      </c>
      <c r="AD118" s="9"/>
    </row>
    <row r="119" spans="1:30">
      <c r="A119" s="129" t="s">
        <v>84</v>
      </c>
      <c r="B119" s="7">
        <v>2006</v>
      </c>
      <c r="C119" s="8" t="s">
        <v>51</v>
      </c>
      <c r="D119" s="49">
        <v>1.8047652194051165</v>
      </c>
      <c r="E119" s="9">
        <v>0.11706365475463648</v>
      </c>
      <c r="F119" s="9">
        <v>0.11177330759518497</v>
      </c>
      <c r="G119" s="9">
        <v>1.6941340256612977E-2</v>
      </c>
      <c r="H119" s="9">
        <v>-3.6960122648704262E-2</v>
      </c>
      <c r="I119" s="9">
        <v>-7.9624579406574511E-2</v>
      </c>
      <c r="J119" s="9">
        <v>-2.9593237202259166E-2</v>
      </c>
      <c r="K119" s="9">
        <v>8.0462478713070995E-2</v>
      </c>
      <c r="AD119" s="9"/>
    </row>
    <row r="120" spans="1:30" ht="16.8" customHeight="1">
      <c r="A120" s="64" t="s">
        <v>57</v>
      </c>
      <c r="B120" s="7">
        <v>2008</v>
      </c>
      <c r="C120" s="8" t="s">
        <v>51</v>
      </c>
      <c r="D120" s="9">
        <v>1.6434687335145883</v>
      </c>
      <c r="E120" s="9">
        <v>0.11629576453697056</v>
      </c>
      <c r="F120" s="9">
        <v>0.12926136363636365</v>
      </c>
      <c r="G120" s="9">
        <v>0.13158559212934426</v>
      </c>
      <c r="H120" s="9">
        <v>0.12199090100762619</v>
      </c>
      <c r="I120" s="9">
        <v>3.0916049490509391E-2</v>
      </c>
      <c r="J120" s="9">
        <v>0.1024693557595124</v>
      </c>
      <c r="K120" s="9">
        <v>8.252564756560675E-2</v>
      </c>
      <c r="AD120" s="9"/>
    </row>
    <row r="121" spans="1:30">
      <c r="A121" s="65" t="s">
        <v>57</v>
      </c>
      <c r="B121" s="7">
        <v>2004</v>
      </c>
      <c r="C121" s="8" t="s">
        <v>51</v>
      </c>
      <c r="D121" s="9">
        <v>1.6411702350909101</v>
      </c>
      <c r="E121" s="9">
        <v>0.10951526032315978</v>
      </c>
      <c r="F121" s="9">
        <v>9.3410445145460916E-2</v>
      </c>
      <c r="G121" s="9">
        <v>-7.5849362862280764E-2</v>
      </c>
      <c r="H121" s="9">
        <v>-0.11739536061172054</v>
      </c>
      <c r="I121" s="9">
        <v>-0.15351406103064411</v>
      </c>
      <c r="J121" s="9">
        <v>-0.16826940348648617</v>
      </c>
      <c r="K121" s="9">
        <v>9.1043755697356427E-2</v>
      </c>
      <c r="AD121" s="9"/>
    </row>
    <row r="122" spans="1:30">
      <c r="A122" s="138" t="s">
        <v>84</v>
      </c>
      <c r="B122" s="7">
        <v>2007</v>
      </c>
      <c r="C122" s="8" t="s">
        <v>51</v>
      </c>
      <c r="D122" s="49">
        <v>1.7361270299024107</v>
      </c>
      <c r="E122" s="9">
        <v>0.10675795408779702</v>
      </c>
      <c r="F122" s="9">
        <v>6.3462874100265187E-2</v>
      </c>
      <c r="G122" s="9">
        <v>-5.4830362736835482E-2</v>
      </c>
      <c r="H122" s="9">
        <v>-9.8230068680127985E-2</v>
      </c>
      <c r="I122" s="9">
        <v>-4.733652157748075E-2</v>
      </c>
      <c r="J122" s="9">
        <v>-9.3828923872253042E-2</v>
      </c>
      <c r="K122" s="9">
        <v>0.10239834765156261</v>
      </c>
      <c r="AD122" s="9"/>
    </row>
    <row r="123" spans="1:30">
      <c r="A123" s="161" t="s">
        <v>130</v>
      </c>
      <c r="B123" s="149">
        <v>2005</v>
      </c>
      <c r="C123" s="81" t="s">
        <v>51</v>
      </c>
      <c r="D123" s="148">
        <v>3.7400907920590831</v>
      </c>
      <c r="E123" s="148">
        <v>0.10562066491270032</v>
      </c>
      <c r="F123" s="148">
        <v>8.3555448350720624E-2</v>
      </c>
      <c r="G123" s="9">
        <v>-3.4900990099009696E-2</v>
      </c>
      <c r="H123" s="49">
        <v>-1.7450495049504848E-2</v>
      </c>
      <c r="I123" s="9">
        <v>-2.8712871287128596E-2</v>
      </c>
      <c r="J123" s="9">
        <v>-1.2128712871287195E-2</v>
      </c>
      <c r="K123" s="9">
        <v>9.7240409720827481E-2</v>
      </c>
      <c r="AD123" s="9"/>
    </row>
    <row r="124" spans="1:30" ht="16.8" customHeight="1">
      <c r="A124" s="67" t="s">
        <v>73</v>
      </c>
      <c r="B124" s="7">
        <v>2010</v>
      </c>
      <c r="C124" t="s">
        <v>51</v>
      </c>
      <c r="D124" s="9">
        <v>1.5254075698350653</v>
      </c>
      <c r="E124" s="9">
        <v>0.1038961038961039</v>
      </c>
      <c r="F124" s="9">
        <v>7.2409488139825215E-2</v>
      </c>
      <c r="G124" s="9">
        <v>0.41567003174401412</v>
      </c>
      <c r="H124" s="9">
        <v>6.4692615746100385E-2</v>
      </c>
      <c r="I124" s="9"/>
      <c r="J124" s="9"/>
      <c r="K124" s="9">
        <v>0.11235955056179775</v>
      </c>
      <c r="AD124" s="9"/>
    </row>
    <row r="125" spans="1:30">
      <c r="A125" s="161" t="s">
        <v>57</v>
      </c>
      <c r="B125" s="149">
        <v>2003</v>
      </c>
      <c r="C125" s="81" t="s">
        <v>51</v>
      </c>
      <c r="D125" s="148">
        <v>1.4338926952331155</v>
      </c>
      <c r="E125" s="148">
        <v>0.10294117647058823</v>
      </c>
      <c r="F125" s="148">
        <v>0.10635127584280127</v>
      </c>
      <c r="G125" s="9">
        <v>0.13955753275554841</v>
      </c>
      <c r="H125" s="9">
        <v>7.4293519835407856E-2</v>
      </c>
      <c r="I125" s="9">
        <v>3.8545579027747467E-2</v>
      </c>
      <c r="J125" s="9">
        <v>7.4675153256256697E-3</v>
      </c>
      <c r="K125" s="9">
        <v>9.6381182147165262E-2</v>
      </c>
      <c r="AD125" s="9"/>
    </row>
    <row r="126" spans="1:30">
      <c r="A126" t="s">
        <v>79</v>
      </c>
      <c r="B126" s="149">
        <v>2010</v>
      </c>
      <c r="C126" s="81" t="s">
        <v>51</v>
      </c>
      <c r="D126" s="148">
        <v>2.3003085699638852</v>
      </c>
      <c r="E126" s="148">
        <v>0.10292604028819291</v>
      </c>
      <c r="F126" s="148">
        <v>5.1368606443090922E-2</v>
      </c>
      <c r="G126" s="148">
        <v>0.15284005979073251</v>
      </c>
      <c r="H126" s="148">
        <v>0.14972595914299966</v>
      </c>
      <c r="I126" s="148"/>
      <c r="J126" s="148"/>
      <c r="K126" s="148">
        <v>5.1368606443090922E-2</v>
      </c>
      <c r="AD126" s="9"/>
    </row>
    <row r="127" spans="1:30">
      <c r="A127" s="67" t="s">
        <v>73</v>
      </c>
      <c r="B127" s="7">
        <v>2003</v>
      </c>
      <c r="C127" t="s">
        <v>51</v>
      </c>
      <c r="D127" s="9">
        <v>3.2553407376936789</v>
      </c>
      <c r="E127" s="9">
        <v>0.10061962280144099</v>
      </c>
      <c r="F127" s="9">
        <v>0.22096601553428122</v>
      </c>
      <c r="G127" s="9">
        <v>1.4978130857805635E-2</v>
      </c>
      <c r="H127" s="9">
        <v>2.3337122479020499E-4</v>
      </c>
      <c r="I127" s="9">
        <v>-0.389534982245057</v>
      </c>
      <c r="J127" s="9">
        <v>-0.16225217875293599</v>
      </c>
      <c r="K127" s="9">
        <v>0.27647992792190745</v>
      </c>
      <c r="AD127" s="9"/>
    </row>
    <row r="128" spans="1:30">
      <c r="A128" s="127" t="s">
        <v>57</v>
      </c>
      <c r="B128" s="7">
        <v>2006</v>
      </c>
      <c r="C128" s="8" t="s">
        <v>51</v>
      </c>
      <c r="D128" s="9">
        <v>1.392174513785668</v>
      </c>
      <c r="E128" s="9">
        <v>8.6644951140065152E-2</v>
      </c>
      <c r="F128" s="9">
        <v>7.8230201987816606E-2</v>
      </c>
      <c r="G128" s="9">
        <v>-3.2324011439559132E-2</v>
      </c>
      <c r="H128" s="9">
        <v>-4.5529133794608316E-2</v>
      </c>
      <c r="I128" s="9">
        <v>9.204743636423561E-2</v>
      </c>
      <c r="J128" s="9">
        <v>8.201590726671891E-2</v>
      </c>
      <c r="K128" s="9">
        <v>8.9982269503546097E-2</v>
      </c>
      <c r="AD128" s="9"/>
    </row>
    <row r="129" spans="1:46">
      <c r="A129" s="67" t="s">
        <v>75</v>
      </c>
      <c r="B129" s="7">
        <v>2004</v>
      </c>
      <c r="C129" t="s">
        <v>51</v>
      </c>
      <c r="D129" s="9">
        <v>1.5736873508353222</v>
      </c>
      <c r="E129" s="9">
        <v>8.3300434267666798E-2</v>
      </c>
      <c r="F129" s="9">
        <v>0.18425539633593319</v>
      </c>
      <c r="G129" s="9">
        <v>2.6260159131184957E-2</v>
      </c>
      <c r="H129" s="9">
        <v>-8.9647338111904382E-2</v>
      </c>
      <c r="I129" s="9">
        <v>-0.13542829857713029</v>
      </c>
      <c r="J129" s="9">
        <v>-5.4854897454720858E-2</v>
      </c>
      <c r="K129" s="9">
        <v>0.22712790168411465</v>
      </c>
    </row>
    <row r="130" spans="1:46">
      <c r="A130" s="8" t="s">
        <v>57</v>
      </c>
      <c r="B130" s="7">
        <v>2005</v>
      </c>
      <c r="C130" s="8" t="s">
        <v>51</v>
      </c>
      <c r="D130" s="9">
        <v>1.214892018479147</v>
      </c>
      <c r="E130" s="9">
        <v>7.8055460458747006E-2</v>
      </c>
      <c r="F130" s="9">
        <v>8.2457018861625778E-2</v>
      </c>
      <c r="G130" s="9">
        <v>-3.8616928339212174E-2</v>
      </c>
      <c r="H130" s="9">
        <v>-7.2189193812168637E-2</v>
      </c>
      <c r="I130" s="9">
        <v>-8.5904257430913289E-2</v>
      </c>
      <c r="J130" s="9">
        <v>5.6985097278909318E-2</v>
      </c>
      <c r="K130" s="9">
        <v>7.8174473195763733E-2</v>
      </c>
      <c r="AD130" s="9"/>
    </row>
    <row r="131" spans="1:46">
      <c r="A131" s="138" t="s">
        <v>57</v>
      </c>
      <c r="B131" s="7">
        <v>2007</v>
      </c>
      <c r="C131" s="8" t="s">
        <v>51</v>
      </c>
      <c r="D131" s="49">
        <v>1.1403504266040672</v>
      </c>
      <c r="E131" s="9">
        <v>7.0075757575757569E-2</v>
      </c>
      <c r="F131" s="9">
        <v>9.1703056768558958E-2</v>
      </c>
      <c r="G131" s="9">
        <v>-1.2791645073366888E-2</v>
      </c>
      <c r="H131" s="9">
        <v>0.12047714324726476</v>
      </c>
      <c r="I131" s="9">
        <v>0.11075972024212909</v>
      </c>
      <c r="J131" s="9">
        <v>1.8519871549295748E-2</v>
      </c>
      <c r="K131" s="9">
        <v>0.10795454545454546</v>
      </c>
    </row>
    <row r="132" spans="1:46">
      <c r="A132" s="67" t="s">
        <v>130</v>
      </c>
      <c r="B132" s="7">
        <v>2006</v>
      </c>
      <c r="C132" t="s">
        <v>51</v>
      </c>
      <c r="D132" s="9">
        <v>2.1275154143234638</v>
      </c>
      <c r="E132" s="9">
        <v>6.1111786887239998E-2</v>
      </c>
      <c r="F132" s="9">
        <v>9.3001875037803189E-2</v>
      </c>
      <c r="G132" s="9">
        <v>1.6861994738100836E-2</v>
      </c>
      <c r="H132" s="9">
        <v>5.9794307581917351E-3</v>
      </c>
      <c r="I132" s="9">
        <v>2.2004305190145641E-2</v>
      </c>
      <c r="J132" s="9">
        <v>3.802917962209975E-2</v>
      </c>
      <c r="K132" s="9">
        <v>0.14795030553194932</v>
      </c>
      <c r="AD132" s="9"/>
    </row>
    <row r="133" spans="1:46">
      <c r="A133" s="127" t="s">
        <v>84</v>
      </c>
      <c r="B133" s="7">
        <v>2005</v>
      </c>
      <c r="C133" s="8" t="s">
        <v>51</v>
      </c>
      <c r="D133" s="9">
        <v>0.57844703214494086</v>
      </c>
      <c r="E133" s="9">
        <v>3.6884542099208044E-2</v>
      </c>
      <c r="F133" s="9">
        <v>7.6631611929537283E-2</v>
      </c>
      <c r="G133" s="9">
        <v>-3.5565036967766459E-2</v>
      </c>
      <c r="H133" s="9">
        <v>-1.8021177318643528E-2</v>
      </c>
      <c r="I133" s="9">
        <v>-7.3839647744805073E-2</v>
      </c>
      <c r="J133" s="9">
        <v>-0.11802146748447864</v>
      </c>
      <c r="K133" s="9">
        <v>8.6975857349971888E-2</v>
      </c>
    </row>
    <row r="134" spans="1:46">
      <c r="A134" s="67" t="s">
        <v>79</v>
      </c>
      <c r="B134" s="149">
        <v>2009</v>
      </c>
      <c r="C134" s="81" t="s">
        <v>51</v>
      </c>
      <c r="D134" s="148">
        <v>0.89383418718596686</v>
      </c>
      <c r="E134" s="148">
        <v>3.3881415047334329E-2</v>
      </c>
      <c r="F134" s="148">
        <v>6.5547238519117951E-2</v>
      </c>
      <c r="G134" s="148">
        <v>-9.4329334787350158E-2</v>
      </c>
      <c r="H134" s="148">
        <v>7.2928026172300972E-2</v>
      </c>
      <c r="I134" s="148">
        <v>6.9520174482006619E-2</v>
      </c>
      <c r="J134" s="148"/>
      <c r="K134" s="148">
        <v>4.4885707688755487E-2</v>
      </c>
    </row>
    <row r="135" spans="1:46">
      <c r="A135" s="138" t="s">
        <v>91</v>
      </c>
      <c r="B135" s="7">
        <v>2008</v>
      </c>
      <c r="C135" s="8" t="s">
        <v>51</v>
      </c>
      <c r="D135" s="49">
        <v>0.5855492882084341</v>
      </c>
      <c r="E135" s="9">
        <v>2.2803347280334729E-2</v>
      </c>
      <c r="F135" s="9">
        <v>0.10425716768027801</v>
      </c>
      <c r="G135" s="9">
        <v>-0.1479346781940441</v>
      </c>
      <c r="H135" s="9">
        <v>-6.340057636887618E-2</v>
      </c>
      <c r="I135" s="9">
        <v>0.31796349663784823</v>
      </c>
      <c r="J135" s="9">
        <v>0.3366954851104707</v>
      </c>
      <c r="K135" s="9">
        <v>0.14998339973439576</v>
      </c>
    </row>
    <row r="136" spans="1:46">
      <c r="A136" s="138" t="s">
        <v>84</v>
      </c>
      <c r="B136" s="7">
        <v>2008</v>
      </c>
      <c r="C136" s="8" t="s">
        <v>51</v>
      </c>
      <c r="D136" s="49">
        <v>0.37043664105658802</v>
      </c>
      <c r="E136" s="9">
        <v>2.1878723173807423E-2</v>
      </c>
      <c r="F136" s="9">
        <v>0.10025502324513119</v>
      </c>
      <c r="G136" s="9">
        <v>-4.1143777688280377E-2</v>
      </c>
      <c r="H136" s="9">
        <v>7.1043093032621928E-3</v>
      </c>
      <c r="I136" s="9">
        <v>-3.6971405557793109E-2</v>
      </c>
      <c r="J136" s="9">
        <v>8.3629882414808135E-2</v>
      </c>
      <c r="K136" s="9">
        <v>6.6402459175483777E-2</v>
      </c>
    </row>
    <row r="137" spans="1:46">
      <c r="A137" s="67" t="s">
        <v>75</v>
      </c>
      <c r="B137" s="7">
        <v>2003</v>
      </c>
      <c r="C137" t="s">
        <v>51</v>
      </c>
      <c r="D137" s="9">
        <v>0.3767189028784117</v>
      </c>
      <c r="E137" s="9">
        <v>1.9417314451192491E-2</v>
      </c>
      <c r="F137" s="9">
        <v>5.1510916691400628E-2</v>
      </c>
      <c r="G137" s="9">
        <v>3.2500860732170164E-2</v>
      </c>
      <c r="H137" s="9">
        <v>5.7907542088627847E-2</v>
      </c>
      <c r="I137" s="9">
        <v>-5.4232861728749443E-2</v>
      </c>
      <c r="J137" s="9">
        <v>-9.8525901573710051E-2</v>
      </c>
      <c r="K137" s="9">
        <v>0.13269983071030189</v>
      </c>
    </row>
    <row r="138" spans="1:46">
      <c r="A138" s="67" t="s">
        <v>77</v>
      </c>
      <c r="B138" s="149">
        <v>2009</v>
      </c>
      <c r="C138" s="81" t="s">
        <v>51</v>
      </c>
      <c r="D138" s="148">
        <v>0</v>
      </c>
      <c r="E138" s="148">
        <v>0</v>
      </c>
      <c r="F138" s="148">
        <v>0.17526555386949924</v>
      </c>
      <c r="G138" s="148">
        <v>1.4923926741714926E-2</v>
      </c>
      <c r="H138" s="148">
        <v>0.12950304051484979</v>
      </c>
      <c r="I138" s="148">
        <v>0.22995408797105082</v>
      </c>
      <c r="J138" s="148"/>
      <c r="K138" s="148">
        <v>0.25479133082572092</v>
      </c>
    </row>
    <row r="139" spans="1:46">
      <c r="A139" s="83" t="s">
        <v>82</v>
      </c>
      <c r="B139" s="7">
        <v>2006</v>
      </c>
      <c r="C139" t="s">
        <v>51</v>
      </c>
      <c r="D139" s="49">
        <v>0</v>
      </c>
      <c r="E139" s="9">
        <v>0</v>
      </c>
      <c r="F139" s="9">
        <v>0.15860428231562251</v>
      </c>
      <c r="G139" s="9">
        <v>6.6712493741696521E-2</v>
      </c>
      <c r="H139" s="9">
        <v>3.7678977406479727E-2</v>
      </c>
      <c r="I139" s="9">
        <v>2.3933175236882587E-2</v>
      </c>
      <c r="J139" s="9">
        <v>6.8476059122010158E-3</v>
      </c>
      <c r="K139" s="9">
        <v>0.21866131491799939</v>
      </c>
    </row>
    <row r="140" spans="1:46">
      <c r="A140" s="127" t="s">
        <v>77</v>
      </c>
      <c r="B140" s="7">
        <v>2008</v>
      </c>
      <c r="C140" s="8" t="s">
        <v>51</v>
      </c>
      <c r="D140" s="9">
        <v>0</v>
      </c>
      <c r="E140" s="9">
        <v>0</v>
      </c>
      <c r="F140" s="9">
        <v>0</v>
      </c>
      <c r="G140" s="9">
        <v>-1.0338971876664464</v>
      </c>
      <c r="H140" s="9">
        <v>-1.0035434550375324</v>
      </c>
      <c r="I140" s="9">
        <v>-0.77050131776903963</v>
      </c>
      <c r="J140" s="9">
        <v>-0.56619421484972365</v>
      </c>
      <c r="K140" s="9">
        <v>0.11419625937216775</v>
      </c>
    </row>
    <row r="141" spans="1:46">
      <c r="A141" s="161" t="s">
        <v>82</v>
      </c>
      <c r="B141" s="149">
        <v>2005</v>
      </c>
      <c r="C141" s="81" t="s">
        <v>51</v>
      </c>
      <c r="D141" s="148">
        <v>0</v>
      </c>
      <c r="E141" s="148">
        <v>0</v>
      </c>
      <c r="F141" s="148">
        <v>0</v>
      </c>
      <c r="G141" s="9">
        <v>-3.5837331663956663E-3</v>
      </c>
      <c r="H141" s="9">
        <v>6.3367840351735941E-2</v>
      </c>
      <c r="I141" s="9">
        <v>3.4230275641091538E-2</v>
      </c>
      <c r="J141" s="9">
        <v>2.0435212184360497E-2</v>
      </c>
      <c r="K141" s="9">
        <v>0.1045590900013279</v>
      </c>
    </row>
    <row r="142" spans="1:46">
      <c r="A142" s="138" t="s">
        <v>91</v>
      </c>
      <c r="B142" s="7">
        <v>2007</v>
      </c>
      <c r="C142" s="8" t="s">
        <v>51</v>
      </c>
      <c r="D142" s="49">
        <v>0</v>
      </c>
      <c r="E142" s="9">
        <v>0</v>
      </c>
      <c r="F142" s="9">
        <v>1.2186940966010733E-2</v>
      </c>
      <c r="G142" s="9">
        <v>-0.23513644500053474</v>
      </c>
      <c r="H142" s="9">
        <v>-0.41785595751742449</v>
      </c>
      <c r="I142" s="9">
        <v>-0.31344480750777337</v>
      </c>
      <c r="J142" s="9">
        <v>0.15759185787667662</v>
      </c>
      <c r="K142" s="9">
        <v>7.1791803769069698E-2</v>
      </c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127" t="s">
        <v>84</v>
      </c>
      <c r="B143" s="7">
        <v>2004</v>
      </c>
      <c r="C143" s="8" t="s">
        <v>51</v>
      </c>
      <c r="D143" s="9">
        <v>0</v>
      </c>
      <c r="E143" s="9">
        <v>0</v>
      </c>
      <c r="F143" s="9">
        <v>1.8764491189828959E-2</v>
      </c>
      <c r="G143" s="9">
        <v>-8.984648703739094E-2</v>
      </c>
      <c r="H143" s="9">
        <v>-0.12860691763806614</v>
      </c>
      <c r="I143" s="9">
        <v>-0.1094868038303925</v>
      </c>
      <c r="J143" s="9">
        <v>-0.17032036773614515</v>
      </c>
      <c r="K143" s="9">
        <v>5.1536000883413514E-2</v>
      </c>
      <c r="AD143" s="9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16.8" customHeight="1">
      <c r="A144" t="s">
        <v>79</v>
      </c>
      <c r="B144" s="7">
        <v>2008</v>
      </c>
      <c r="C144" t="s">
        <v>51</v>
      </c>
      <c r="D144" s="9">
        <v>0</v>
      </c>
      <c r="E144" s="147">
        <v>0</v>
      </c>
      <c r="F144" s="147">
        <v>1.7703722988804998E-2</v>
      </c>
      <c r="G144" s="147">
        <v>-9.5415857846796986E-2</v>
      </c>
      <c r="H144" s="147">
        <v>-0.19874570703299987</v>
      </c>
      <c r="I144" s="147">
        <v>-1.5529341496192249E-2</v>
      </c>
      <c r="J144" s="147">
        <v>-1.9262356278930703E-2</v>
      </c>
      <c r="K144" s="147">
        <v>4.3852921272276114E-2</v>
      </c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>
      <c r="A145" s="127" t="s">
        <v>84</v>
      </c>
      <c r="B145" s="7">
        <v>2003</v>
      </c>
      <c r="C145" s="8" t="s">
        <v>51</v>
      </c>
      <c r="D145" s="9">
        <v>0</v>
      </c>
      <c r="E145" s="9">
        <v>0</v>
      </c>
      <c r="F145" s="9">
        <v>0</v>
      </c>
      <c r="G145" s="9">
        <v>0.11342651418890298</v>
      </c>
      <c r="H145" s="9">
        <v>3.3771000988281764E-2</v>
      </c>
      <c r="I145" s="9">
        <v>-5.9296908089797532E-4</v>
      </c>
      <c r="J145" s="9">
        <v>1.6358416866676145E-2</v>
      </c>
      <c r="K145" s="9">
        <v>1.2934209116280923E-2</v>
      </c>
      <c r="W145" s="67"/>
      <c r="X145"/>
      <c r="Y145"/>
      <c r="Z145" s="9"/>
      <c r="AA145" s="9"/>
      <c r="AB145" s="9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>
      <c r="A146" s="138" t="s">
        <v>91</v>
      </c>
      <c r="B146" s="7">
        <v>2006</v>
      </c>
      <c r="C146" s="8" t="s">
        <v>51</v>
      </c>
      <c r="D146" s="49">
        <v>0</v>
      </c>
      <c r="E146" s="9">
        <v>0</v>
      </c>
      <c r="F146" s="9">
        <v>0</v>
      </c>
      <c r="G146" s="9">
        <v>-3.3671273918634607E-2</v>
      </c>
      <c r="H146" s="9">
        <v>-0.27672506256703633</v>
      </c>
      <c r="I146" s="9">
        <v>-0.46559697384016163</v>
      </c>
      <c r="J146" s="9">
        <v>-0.35767016739837593</v>
      </c>
      <c r="K146" s="9">
        <v>8.8507881293362206E-3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>
      <c r="A147" s="83" t="s">
        <v>73</v>
      </c>
      <c r="B147" s="7">
        <v>2006</v>
      </c>
      <c r="C147" t="s">
        <v>30</v>
      </c>
      <c r="D147" s="49">
        <v>81.881117636590147</v>
      </c>
      <c r="E147" s="9">
        <v>1.372378821774795</v>
      </c>
      <c r="F147" s="9">
        <v>1.2391653726708076</v>
      </c>
      <c r="G147" s="9">
        <v>0.2019067251982361</v>
      </c>
      <c r="H147" s="9">
        <v>0.27416384603701538</v>
      </c>
      <c r="I147" s="9">
        <v>0.30289113885275576</v>
      </c>
      <c r="J147" s="9">
        <v>0.37877260994635215</v>
      </c>
      <c r="K147" s="9">
        <v>1.1443592464844787</v>
      </c>
      <c r="W147" s="67"/>
      <c r="X147"/>
      <c r="Y147"/>
      <c r="Z147" s="9"/>
      <c r="AA147" s="9"/>
      <c r="AB147" s="9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>
      <c r="A148" s="67" t="s">
        <v>73</v>
      </c>
      <c r="B148" s="7">
        <v>2005</v>
      </c>
      <c r="C148" t="s">
        <v>30</v>
      </c>
      <c r="D148" s="9">
        <v>84.680203045685289</v>
      </c>
      <c r="E148" s="9">
        <v>1.1327283950617284</v>
      </c>
      <c r="F148" s="9">
        <v>1.2412630867950016</v>
      </c>
      <c r="G148" s="9">
        <v>-2.9438742070310695E-2</v>
      </c>
      <c r="H148" s="9">
        <v>0.17841186313329738</v>
      </c>
      <c r="I148" s="9">
        <v>0.25279614271519274</v>
      </c>
      <c r="J148" s="9">
        <v>0.28236913089451399</v>
      </c>
      <c r="K148" s="9">
        <v>1.1980719733079124</v>
      </c>
      <c r="W148" s="67"/>
      <c r="X148"/>
      <c r="Y148"/>
      <c r="Z148" s="9"/>
      <c r="AA148" s="9"/>
      <c r="AB148" s="9"/>
      <c r="AD148" s="9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>
      <c r="A149" s="83" t="s">
        <v>73</v>
      </c>
      <c r="B149" s="7">
        <v>2007</v>
      </c>
      <c r="C149" t="s">
        <v>30</v>
      </c>
      <c r="D149" s="49">
        <v>59.390597539543059</v>
      </c>
      <c r="E149" s="9">
        <v>1.0945182186234819</v>
      </c>
      <c r="F149" s="9">
        <v>1.0184225700164744</v>
      </c>
      <c r="G149" s="9">
        <v>9.053718797057525E-2</v>
      </c>
      <c r="H149" s="9">
        <v>0.12653209448432309</v>
      </c>
      <c r="I149" s="9">
        <v>0.22161054394556484</v>
      </c>
      <c r="J149" s="9">
        <v>0.45910267558449969</v>
      </c>
      <c r="K149" s="9">
        <v>0.91361622554660527</v>
      </c>
      <c r="W149" s="67"/>
      <c r="X149"/>
      <c r="Y149"/>
      <c r="Z149" s="9"/>
      <c r="AA149" s="9"/>
      <c r="AB149" s="9"/>
      <c r="AD149" s="9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>
      <c r="A150" s="83" t="s">
        <v>73</v>
      </c>
      <c r="B150" s="7">
        <v>2008</v>
      </c>
      <c r="C150" t="s">
        <v>30</v>
      </c>
      <c r="D150" s="49">
        <v>48.96907216494845</v>
      </c>
      <c r="E150" s="9">
        <v>0.93964794635373006</v>
      </c>
      <c r="F150" s="9">
        <v>0.81392235609103081</v>
      </c>
      <c r="G150" s="9">
        <v>3.9578205988903339E-2</v>
      </c>
      <c r="H150" s="9">
        <v>0.14412173234714828</v>
      </c>
      <c r="I150" s="9">
        <v>0.40525624878656374</v>
      </c>
      <c r="J150" s="9">
        <v>0.12765059829402922</v>
      </c>
      <c r="K150" s="9">
        <v>0.75599725839616172</v>
      </c>
      <c r="AD150" s="9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>
      <c r="A151" s="83" t="s">
        <v>75</v>
      </c>
      <c r="B151" s="7">
        <v>2006</v>
      </c>
      <c r="C151" t="s">
        <v>30</v>
      </c>
      <c r="D151" s="49">
        <v>33.248133449922648</v>
      </c>
      <c r="E151" s="9">
        <v>0.80781173394345485</v>
      </c>
      <c r="F151" s="9">
        <v>0.78718263891832319</v>
      </c>
      <c r="G151" s="9">
        <v>4.4979085615364289E-2</v>
      </c>
      <c r="H151" s="9">
        <v>0.14123685346744133</v>
      </c>
      <c r="I151" s="9">
        <v>5.4084285825728766E-2</v>
      </c>
      <c r="J151" s="9">
        <v>6.4199056280790007E-2</v>
      </c>
      <c r="K151" s="9">
        <v>0.70951636353660874</v>
      </c>
      <c r="AD151" s="9"/>
    </row>
    <row r="152" spans="1:46">
      <c r="A152" s="83" t="s">
        <v>75</v>
      </c>
      <c r="B152" s="7">
        <v>2007</v>
      </c>
      <c r="C152" t="s">
        <v>30</v>
      </c>
      <c r="D152" s="49">
        <v>28.31068087741599</v>
      </c>
      <c r="E152" s="9">
        <v>0.76494936151475124</v>
      </c>
      <c r="F152" s="9">
        <v>0.65983894280404709</v>
      </c>
      <c r="G152" s="9">
        <v>0.10079126687408765</v>
      </c>
      <c r="H152" s="9">
        <v>9.5340322638184146E-3</v>
      </c>
      <c r="I152" s="9">
        <v>2.0125182994353622E-2</v>
      </c>
      <c r="J152" s="9">
        <v>4.513503012361389E-2</v>
      </c>
      <c r="K152" s="9">
        <v>0.6065928127533099</v>
      </c>
      <c r="W152" s="67"/>
      <c r="X152"/>
      <c r="Y152"/>
      <c r="Z152" s="9"/>
      <c r="AA152" s="9"/>
      <c r="AB152" s="9"/>
      <c r="AD152" s="9"/>
    </row>
    <row r="153" spans="1:46" ht="16.8" customHeight="1">
      <c r="A153" s="67" t="s">
        <v>73</v>
      </c>
      <c r="B153" s="7">
        <v>2009</v>
      </c>
      <c r="C153" t="s">
        <v>30</v>
      </c>
      <c r="D153" s="9">
        <v>31.153062128866438</v>
      </c>
      <c r="E153" s="9">
        <v>0.67080152671755722</v>
      </c>
      <c r="F153" s="9">
        <v>0.62898550724637681</v>
      </c>
      <c r="G153" s="9">
        <v>0.10885168059507515</v>
      </c>
      <c r="H153" s="9">
        <v>0.38074733942723854</v>
      </c>
      <c r="I153" s="9">
        <v>9.1701784418386806E-2</v>
      </c>
      <c r="J153" s="9"/>
      <c r="K153" s="9">
        <v>0.61111111111111116</v>
      </c>
    </row>
    <row r="154" spans="1:46">
      <c r="A154" s="67" t="s">
        <v>75</v>
      </c>
      <c r="B154" s="7">
        <v>2005</v>
      </c>
      <c r="C154" t="s">
        <v>30</v>
      </c>
      <c r="D154" s="9">
        <v>28.064301017295442</v>
      </c>
      <c r="E154" s="9">
        <v>0.65119341563786004</v>
      </c>
      <c r="F154" s="9">
        <v>0.72978514023290142</v>
      </c>
      <c r="G154" s="9">
        <v>6.2926284823619097E-3</v>
      </c>
      <c r="H154" s="9">
        <v>5.0988677422472359E-2</v>
      </c>
      <c r="I154" s="9">
        <v>0.14664073090291482</v>
      </c>
      <c r="J154" s="9">
        <v>6.0036581990655494E-2</v>
      </c>
      <c r="K154" s="9">
        <v>0.74095627115798901</v>
      </c>
    </row>
    <row r="155" spans="1:46">
      <c r="A155" s="67" t="s">
        <v>175</v>
      </c>
      <c r="B155" s="149">
        <v>2010</v>
      </c>
      <c r="C155" s="81" t="s">
        <v>30</v>
      </c>
      <c r="D155" s="148">
        <v>7.2828732262848819</v>
      </c>
      <c r="E155" s="148">
        <v>0.57240166996264552</v>
      </c>
      <c r="F155" s="148">
        <v>0.65986263559920411</v>
      </c>
      <c r="G155" s="148">
        <v>-2.4653833164471364E-2</v>
      </c>
      <c r="H155" s="148">
        <v>0.27085444106720707</v>
      </c>
      <c r="I155" s="148">
        <v>0.44827198018687386</v>
      </c>
      <c r="J155" s="148"/>
      <c r="K155" s="148">
        <v>0.79960937499999996</v>
      </c>
    </row>
    <row r="156" spans="1:46">
      <c r="A156" s="83" t="s">
        <v>75</v>
      </c>
      <c r="B156" s="7">
        <v>2008</v>
      </c>
      <c r="C156" t="s">
        <v>30</v>
      </c>
      <c r="D156" s="49">
        <v>23.115450453306284</v>
      </c>
      <c r="E156" s="9">
        <v>0.56702954898911351</v>
      </c>
      <c r="F156" s="9">
        <v>0.53650360553498344</v>
      </c>
      <c r="G156" s="9">
        <v>-0.10148615248990345</v>
      </c>
      <c r="H156" s="9">
        <v>-8.9707851923674212E-2</v>
      </c>
      <c r="I156" s="9">
        <v>-6.1894679956005789E-2</v>
      </c>
      <c r="J156" s="9">
        <v>-0.1336697841504832</v>
      </c>
      <c r="K156" s="9">
        <v>0.52069482038209869</v>
      </c>
    </row>
    <row r="157" spans="1:46">
      <c r="A157" s="67" t="s">
        <v>73</v>
      </c>
      <c r="B157" s="7">
        <v>2010</v>
      </c>
      <c r="C157" t="s">
        <v>30</v>
      </c>
      <c r="D157" s="9">
        <v>18.20955286490609</v>
      </c>
      <c r="E157" s="9">
        <v>0.56425406203840478</v>
      </c>
      <c r="F157" s="9">
        <v>0.57365269461077839</v>
      </c>
      <c r="G157" s="9">
        <v>0.30510707691591121</v>
      </c>
      <c r="H157" s="9">
        <v>-1.924471583825731E-2</v>
      </c>
      <c r="I157" s="9"/>
      <c r="J157" s="9"/>
      <c r="K157" s="9">
        <v>0.9017964071856287</v>
      </c>
      <c r="AI157" s="8"/>
      <c r="AJ157" s="8"/>
      <c r="AK157" s="8"/>
      <c r="AL157" s="8"/>
    </row>
    <row r="158" spans="1:46">
      <c r="A158" s="67" t="s">
        <v>94</v>
      </c>
      <c r="B158" s="7">
        <v>2009</v>
      </c>
      <c r="C158" t="s">
        <v>30</v>
      </c>
      <c r="D158" s="9">
        <v>25.95218909481601</v>
      </c>
      <c r="E158" s="9">
        <v>0.52925065731814203</v>
      </c>
      <c r="F158" s="9">
        <v>0.48243405931925137</v>
      </c>
      <c r="G158" s="9">
        <v>-7.0356472795497157E-2</v>
      </c>
      <c r="H158" s="9">
        <v>-7.2467166979361994E-2</v>
      </c>
      <c r="I158" s="9">
        <v>0.1022514071294561</v>
      </c>
      <c r="J158" s="9"/>
      <c r="K158" s="9">
        <v>0.4243733127651369</v>
      </c>
    </row>
    <row r="159" spans="1:46">
      <c r="A159" s="67" t="s">
        <v>130</v>
      </c>
      <c r="B159" s="149">
        <v>2010</v>
      </c>
      <c r="C159" s="81" t="s">
        <v>30</v>
      </c>
      <c r="D159" s="148">
        <v>31.353750254082254</v>
      </c>
      <c r="E159" s="148">
        <v>0.52192302269843505</v>
      </c>
      <c r="F159" s="148">
        <v>0.60525358364258164</v>
      </c>
      <c r="G159" s="148">
        <v>7.2082679225536406E-2</v>
      </c>
      <c r="H159" s="148">
        <v>0.13003663003663013</v>
      </c>
      <c r="I159" s="148"/>
      <c r="J159" s="148"/>
      <c r="K159" s="148">
        <v>0.67784326566251918</v>
      </c>
    </row>
    <row r="160" spans="1:46">
      <c r="A160" s="62" t="s">
        <v>73</v>
      </c>
      <c r="B160" s="7">
        <v>2004</v>
      </c>
      <c r="C160" t="s">
        <v>30</v>
      </c>
      <c r="D160" s="9">
        <v>37.69731992552687</v>
      </c>
      <c r="E160" s="9">
        <v>0.51910460391917779</v>
      </c>
      <c r="F160" s="9">
        <v>0.83398282427107262</v>
      </c>
      <c r="G160" s="9">
        <v>9.7779669225012134E-2</v>
      </c>
      <c r="H160" s="9">
        <v>7.121943761673688E-2</v>
      </c>
      <c r="I160" s="9">
        <v>0.25874647939531759</v>
      </c>
      <c r="J160" s="9">
        <v>0.32585748872415438</v>
      </c>
      <c r="K160" s="9">
        <v>0.99449617079230257</v>
      </c>
    </row>
    <row r="161" spans="1:46">
      <c r="A161" s="62" t="s">
        <v>75</v>
      </c>
      <c r="B161" s="7">
        <v>2009</v>
      </c>
      <c r="C161" t="s">
        <v>30</v>
      </c>
      <c r="D161" s="9">
        <v>20.399800793045408</v>
      </c>
      <c r="E161" s="9">
        <v>0.50582258694802662</v>
      </c>
      <c r="F161" s="9">
        <v>0.49704282935736116</v>
      </c>
      <c r="G161" s="9">
        <v>1.0693099082184968E-2</v>
      </c>
      <c r="H161" s="9">
        <v>3.5943686122972454E-2</v>
      </c>
      <c r="I161" s="9">
        <v>-2.9218371549954412E-2</v>
      </c>
      <c r="J161" s="9"/>
      <c r="K161" s="9">
        <v>0.48411356007182077</v>
      </c>
    </row>
    <row r="162" spans="1:46" ht="16.8" customHeight="1">
      <c r="A162" s="67" t="s">
        <v>130</v>
      </c>
      <c r="B162" s="149">
        <v>2009</v>
      </c>
      <c r="C162" s="81" t="s">
        <v>30</v>
      </c>
      <c r="D162" s="148">
        <v>32.539467443593743</v>
      </c>
      <c r="E162" s="148">
        <v>0.50261643118785981</v>
      </c>
      <c r="F162" s="148">
        <v>0.51190880097713243</v>
      </c>
      <c r="G162" s="148">
        <v>1.184455037569686E-2</v>
      </c>
      <c r="H162" s="148">
        <v>8.3073442675931211E-2</v>
      </c>
      <c r="I162" s="148">
        <v>0.14034095499717228</v>
      </c>
      <c r="J162" s="148"/>
      <c r="K162" s="148">
        <v>0.56856969186889228</v>
      </c>
    </row>
    <row r="163" spans="1:46">
      <c r="A163" s="83" t="s">
        <v>94</v>
      </c>
      <c r="B163" s="7">
        <v>2008</v>
      </c>
      <c r="C163" t="s">
        <v>30</v>
      </c>
      <c r="D163" s="49">
        <v>22.98146655922643</v>
      </c>
      <c r="E163" s="9">
        <v>0.50164165103189495</v>
      </c>
      <c r="F163" s="9">
        <v>0.51591526959673761</v>
      </c>
      <c r="G163" s="9">
        <v>-0.17433213990636193</v>
      </c>
      <c r="H163" s="9">
        <v>-0.25695400716056183</v>
      </c>
      <c r="I163" s="9">
        <v>-0.25943266317818775</v>
      </c>
      <c r="J163" s="9">
        <v>-5.4255026163591118E-2</v>
      </c>
      <c r="K163" s="9">
        <v>0.48854563092306547</v>
      </c>
    </row>
    <row r="164" spans="1:46" s="8" customFormat="1" ht="16.8" customHeight="1">
      <c r="A164" s="67" t="s">
        <v>75</v>
      </c>
      <c r="B164" s="7">
        <v>2010</v>
      </c>
      <c r="C164" t="s">
        <v>30</v>
      </c>
      <c r="D164" s="9">
        <v>19.177977975439511</v>
      </c>
      <c r="E164" s="9">
        <v>0.48798193256976929</v>
      </c>
      <c r="F164" s="9">
        <v>0.47327767808379495</v>
      </c>
      <c r="G164" s="9">
        <v>2.5523512488755132E-2</v>
      </c>
      <c r="H164" s="9">
        <v>-4.0342860840364196E-2</v>
      </c>
      <c r="I164" s="9"/>
      <c r="J164" s="9"/>
      <c r="K164" s="9">
        <v>0.68799250994772565</v>
      </c>
      <c r="Z164" s="9"/>
      <c r="AA164" s="9"/>
      <c r="AB164" s="9"/>
      <c r="AC164" s="9"/>
      <c r="AD164" s="4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67" t="s">
        <v>77</v>
      </c>
      <c r="B165" s="149">
        <v>2010</v>
      </c>
      <c r="C165" s="81" t="s">
        <v>30</v>
      </c>
      <c r="D165" s="148">
        <v>12.814213104433149</v>
      </c>
      <c r="E165" s="148">
        <v>0.4724476316286092</v>
      </c>
      <c r="F165" s="148">
        <v>0.52660134850400342</v>
      </c>
      <c r="G165" s="148">
        <v>2.9580428452837117E-2</v>
      </c>
      <c r="H165" s="148">
        <v>0.2321250682209372</v>
      </c>
      <c r="I165" s="148"/>
      <c r="J165" s="148"/>
      <c r="K165" s="148">
        <v>0.77997260851243155</v>
      </c>
      <c r="Z165" s="9"/>
      <c r="AA165" s="9"/>
      <c r="AB165" s="9"/>
      <c r="AC165" s="9"/>
      <c r="AD165" s="9"/>
      <c r="AE165" s="9"/>
      <c r="AF165" s="9"/>
      <c r="AG165" s="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67" t="s">
        <v>94</v>
      </c>
      <c r="B166" s="7">
        <v>2010</v>
      </c>
      <c r="C166" t="s">
        <v>30</v>
      </c>
      <c r="D166" s="9">
        <v>21.407467096427613</v>
      </c>
      <c r="E166" s="9">
        <v>0.43570959982506013</v>
      </c>
      <c r="F166" s="9">
        <v>0.36739673848351384</v>
      </c>
      <c r="G166" s="9">
        <v>-1.9719544259420912E-3</v>
      </c>
      <c r="H166" s="9">
        <v>0.16126205083260314</v>
      </c>
      <c r="I166" s="9"/>
      <c r="J166" s="9"/>
      <c r="K166" s="9">
        <v>0.36739673848351384</v>
      </c>
      <c r="Z166" s="9"/>
      <c r="AA166" s="9"/>
      <c r="AB166" s="9"/>
      <c r="AC166" s="9"/>
      <c r="AD166" s="9"/>
      <c r="AE166" s="9"/>
      <c r="AF166" s="9"/>
      <c r="AG166" s="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 s="127" t="s">
        <v>57</v>
      </c>
      <c r="B167" s="7">
        <v>2009</v>
      </c>
      <c r="C167" s="8" t="s">
        <v>30</v>
      </c>
      <c r="D167" s="9">
        <v>14.860258347599517</v>
      </c>
      <c r="E167" s="9">
        <v>0.41973908111174135</v>
      </c>
      <c r="F167" s="9">
        <v>0.20864171424543596</v>
      </c>
      <c r="G167" s="9">
        <v>4.1000313705436581E-2</v>
      </c>
      <c r="H167" s="9">
        <v>4.4402923034742296E-2</v>
      </c>
      <c r="I167" s="9">
        <v>0.18476252172564489</v>
      </c>
      <c r="J167" s="9"/>
      <c r="K167" s="9">
        <v>0.14599980270296933</v>
      </c>
      <c r="Z167" s="9"/>
      <c r="AA167" s="9"/>
      <c r="AB167" s="9"/>
      <c r="AC167" s="9"/>
      <c r="AD167" s="49"/>
      <c r="AE167" s="9"/>
      <c r="AF167" s="9"/>
      <c r="AG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161" t="s">
        <v>195</v>
      </c>
      <c r="B168" s="149">
        <v>2005</v>
      </c>
      <c r="C168" s="81" t="s">
        <v>30</v>
      </c>
      <c r="D168" s="148">
        <v>11.304422975693107</v>
      </c>
      <c r="E168" s="148">
        <v>0.36096272439448879</v>
      </c>
      <c r="F168" s="148">
        <v>0.31059005137430945</v>
      </c>
      <c r="G168" s="9">
        <v>4.8969497145192768E-2</v>
      </c>
      <c r="H168" s="9">
        <v>4.5623613570936146E-2</v>
      </c>
      <c r="I168" s="9">
        <v>6.6818309888745944E-2</v>
      </c>
      <c r="J168" s="9">
        <v>5.2081660910953634E-2</v>
      </c>
      <c r="K168" s="9">
        <v>0.2559580901754589</v>
      </c>
      <c r="Z168" s="9"/>
      <c r="AA168" s="9"/>
      <c r="AB168" s="9"/>
      <c r="AC168" s="9"/>
      <c r="AD168" s="49"/>
      <c r="AE168" s="9"/>
      <c r="AF168" s="9"/>
      <c r="AG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83" t="s">
        <v>82</v>
      </c>
      <c r="B169" s="7">
        <v>2008</v>
      </c>
      <c r="C169" t="s">
        <v>30</v>
      </c>
      <c r="D169" s="49">
        <v>19.348678485259455</v>
      </c>
      <c r="E169" s="9">
        <v>0.35047935069851344</v>
      </c>
      <c r="F169" s="9">
        <v>0.3397707714053021</v>
      </c>
      <c r="G169" s="9">
        <v>-6.5643061395854893E-2</v>
      </c>
      <c r="H169" s="9">
        <v>-7.9207914125224557E-2</v>
      </c>
      <c r="I169" s="9">
        <v>-3.0609050472833545E-2</v>
      </c>
      <c r="J169" s="9">
        <v>5.3108388356928431E-2</v>
      </c>
      <c r="K169" s="9">
        <v>0.22699511575037729</v>
      </c>
      <c r="Z169" s="9"/>
      <c r="AA169" s="9"/>
      <c r="AB169" s="9"/>
      <c r="AC169" s="9"/>
      <c r="AD169" s="49"/>
      <c r="AE169" s="9"/>
      <c r="AF169" s="9"/>
      <c r="AG169" s="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67" t="s">
        <v>82</v>
      </c>
      <c r="B170" s="7">
        <v>2007</v>
      </c>
      <c r="C170" t="s">
        <v>30</v>
      </c>
      <c r="D170" s="9">
        <v>17.910787200017243</v>
      </c>
      <c r="E170" s="9">
        <v>0.34573039556535773</v>
      </c>
      <c r="F170" s="9">
        <v>0.348199267862841</v>
      </c>
      <c r="G170" s="9">
        <v>-3.268422470261613E-2</v>
      </c>
      <c r="H170" s="9">
        <v>-0.10047277866730078</v>
      </c>
      <c r="I170" s="9">
        <v>-0.11448098809133506</v>
      </c>
      <c r="J170" s="9">
        <v>-6.4293708259037491E-2</v>
      </c>
      <c r="K170" s="9">
        <v>0.34165840992176022</v>
      </c>
      <c r="Z170" s="9"/>
      <c r="AA170" s="9"/>
      <c r="AB170" s="9"/>
      <c r="AC170" s="9"/>
      <c r="AD170" s="9"/>
      <c r="AE170" s="9"/>
      <c r="AF170" s="9"/>
      <c r="AG170" s="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161" t="s">
        <v>195</v>
      </c>
      <c r="B171" s="149">
        <v>2004</v>
      </c>
      <c r="C171" s="81" t="s">
        <v>30</v>
      </c>
      <c r="D171" s="148">
        <v>11.365490707247785</v>
      </c>
      <c r="E171" s="148">
        <v>0.3451410329111797</v>
      </c>
      <c r="F171" s="148">
        <v>0.35294876923033275</v>
      </c>
      <c r="G171" s="9">
        <v>3.2050795864695977E-3</v>
      </c>
      <c r="H171" s="49">
        <v>5.2017625596002627E-2</v>
      </c>
      <c r="I171" s="9">
        <v>4.8682465844888563E-2</v>
      </c>
      <c r="J171" s="9">
        <v>6.9809231474188715E-2</v>
      </c>
      <c r="K171" s="9">
        <v>0.32229446130655504</v>
      </c>
      <c r="Z171" s="9"/>
      <c r="AA171" s="9"/>
      <c r="AB171" s="9"/>
      <c r="AC171" s="9"/>
      <c r="AD171" s="49"/>
      <c r="AE171" s="9"/>
      <c r="AF171" s="9"/>
      <c r="AG171" s="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83" t="s">
        <v>130</v>
      </c>
      <c r="B172" s="7">
        <v>2008</v>
      </c>
      <c r="C172" t="s">
        <v>30</v>
      </c>
      <c r="D172" s="49">
        <v>22.426993698760079</v>
      </c>
      <c r="E172" s="9">
        <v>0.34231235355902079</v>
      </c>
      <c r="F172" s="9">
        <v>0.42198688199484707</v>
      </c>
      <c r="G172" s="9">
        <v>1.1705899262192981E-2</v>
      </c>
      <c r="H172" s="9">
        <v>2.3411798524385963E-2</v>
      </c>
      <c r="I172" s="9">
        <v>9.380689258679617E-2</v>
      </c>
      <c r="J172" s="9">
        <v>0.1504040371778084</v>
      </c>
      <c r="K172" s="9">
        <v>0.45352957209048789</v>
      </c>
      <c r="Z172" s="9"/>
      <c r="AA172" s="9"/>
      <c r="AB172" s="9"/>
      <c r="AC172" s="9"/>
      <c r="AD172" s="9"/>
      <c r="AE172" s="9"/>
      <c r="AF172" s="9"/>
      <c r="AG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83" t="s">
        <v>57</v>
      </c>
      <c r="B173" s="7">
        <v>2008</v>
      </c>
      <c r="C173" t="s">
        <v>30</v>
      </c>
      <c r="D173" s="49">
        <v>12.315870632634015</v>
      </c>
      <c r="E173" s="9">
        <v>0.33360813410277551</v>
      </c>
      <c r="F173" s="9">
        <v>0.3759944173063503</v>
      </c>
      <c r="G173" s="9">
        <v>8.4234795664970163E-2</v>
      </c>
      <c r="H173" s="9">
        <v>0.12178145632322962</v>
      </c>
      <c r="I173" s="9">
        <v>0.12489744755095354</v>
      </c>
      <c r="J173" s="9">
        <v>0.25343388412651074</v>
      </c>
      <c r="K173" s="9">
        <v>0.25101327742837176</v>
      </c>
      <c r="AH173" s="8"/>
      <c r="AI173" s="8"/>
      <c r="AJ173" s="8"/>
    </row>
    <row r="174" spans="1:46">
      <c r="A174" t="s">
        <v>82</v>
      </c>
      <c r="B174" s="149">
        <v>2009</v>
      </c>
      <c r="C174" s="81" t="s">
        <v>30</v>
      </c>
      <c r="D174" s="148">
        <v>18.392871045130377</v>
      </c>
      <c r="E174" s="148">
        <v>0.32897833142808147</v>
      </c>
      <c r="F174" s="148">
        <v>0.16469254700439173</v>
      </c>
      <c r="G174" s="148">
        <v>-1.2729264817434699E-2</v>
      </c>
      <c r="H174" s="148">
        <v>3.2875933970922047E-2</v>
      </c>
      <c r="I174" s="148">
        <v>0.11143642187022196</v>
      </c>
      <c r="J174" s="148"/>
      <c r="K174" s="148">
        <v>0.11281580661086663</v>
      </c>
    </row>
    <row r="175" spans="1:46">
      <c r="A175" s="127" t="s">
        <v>91</v>
      </c>
      <c r="B175" s="7">
        <v>2010</v>
      </c>
      <c r="C175" s="8" t="s">
        <v>30</v>
      </c>
      <c r="D175" s="9">
        <v>9.1001880204136452</v>
      </c>
      <c r="E175" s="9">
        <v>0.32156416097190582</v>
      </c>
      <c r="F175" s="9">
        <v>0.1749638504441231</v>
      </c>
      <c r="G175" s="9">
        <v>0.35756097560975614</v>
      </c>
      <c r="H175" s="9">
        <v>0.4617073170731707</v>
      </c>
      <c r="I175" s="9"/>
      <c r="J175" s="9"/>
      <c r="K175" s="9">
        <v>0.1749638504441231</v>
      </c>
      <c r="AD175" s="9"/>
    </row>
    <row r="176" spans="1:46">
      <c r="A176" s="161" t="s">
        <v>57</v>
      </c>
      <c r="B176" s="149">
        <v>2003</v>
      </c>
      <c r="C176" s="81" t="s">
        <v>30</v>
      </c>
      <c r="D176" s="148">
        <v>11.541219024413911</v>
      </c>
      <c r="E176" s="148">
        <v>0.32070101857399641</v>
      </c>
      <c r="F176" s="148">
        <v>0.29259570120059847</v>
      </c>
      <c r="G176" s="9">
        <v>4.33780208603518E-2</v>
      </c>
      <c r="H176" s="9">
        <v>-4.8935110237480579E-3</v>
      </c>
      <c r="I176" s="9">
        <v>-0.11217245309861548</v>
      </c>
      <c r="J176" s="9">
        <v>-7.8208511995699032E-2</v>
      </c>
      <c r="K176" s="9">
        <v>0.2456213607998701</v>
      </c>
      <c r="L176" s="67"/>
      <c r="M176"/>
      <c r="N176"/>
      <c r="O176" s="9"/>
      <c r="P176" s="9"/>
      <c r="Q176" s="9"/>
      <c r="R176" s="9"/>
      <c r="S176" s="9"/>
      <c r="T176" s="9"/>
      <c r="U176" s="9"/>
      <c r="V176" s="9"/>
      <c r="W176" s="67"/>
      <c r="X176"/>
      <c r="Y176"/>
      <c r="Z176" s="9"/>
      <c r="AA176" s="9"/>
      <c r="AB176" s="9"/>
    </row>
    <row r="177" spans="1:46">
      <c r="A177" s="161" t="s">
        <v>195</v>
      </c>
      <c r="B177" s="149">
        <v>2003</v>
      </c>
      <c r="C177" s="81" t="s">
        <v>30</v>
      </c>
      <c r="D177" s="148">
        <v>10.202821180911608</v>
      </c>
      <c r="E177" s="148">
        <v>0.30884067612323579</v>
      </c>
      <c r="F177" s="148">
        <v>0.32718620416365923</v>
      </c>
      <c r="G177" s="9">
        <v>4.2962586593861068E-2</v>
      </c>
      <c r="H177" s="49">
        <v>4.602996767105675E-2</v>
      </c>
      <c r="I177" s="9">
        <v>9.2745400445788384E-2</v>
      </c>
      <c r="J177" s="9">
        <v>8.9553527784285922E-2</v>
      </c>
      <c r="K177" s="9">
        <v>0.3383300213324153</v>
      </c>
      <c r="AD177" s="9"/>
    </row>
    <row r="178" spans="1:46">
      <c r="A178" s="127" t="s">
        <v>84</v>
      </c>
      <c r="B178" s="7">
        <v>2009</v>
      </c>
      <c r="C178" s="8" t="s">
        <v>30</v>
      </c>
      <c r="D178" s="9">
        <v>8.0524123310865239</v>
      </c>
      <c r="E178" s="9">
        <v>0.30861371326445575</v>
      </c>
      <c r="F178" s="9">
        <v>0.15106775121028188</v>
      </c>
      <c r="G178" s="9">
        <v>3.574436774487115E-2</v>
      </c>
      <c r="H178" s="9">
        <v>-5.6056308028928489E-3</v>
      </c>
      <c r="I178" s="9">
        <v>0.1113477717859598</v>
      </c>
      <c r="J178" s="9"/>
      <c r="K178" s="9">
        <v>0.10410393797861495</v>
      </c>
      <c r="W178" s="67"/>
      <c r="X178"/>
      <c r="Y178"/>
      <c r="Z178" s="9"/>
      <c r="AA178" s="9"/>
      <c r="AB178" s="9"/>
    </row>
    <row r="179" spans="1:46">
      <c r="A179" s="67" t="s">
        <v>195</v>
      </c>
      <c r="B179" s="149">
        <v>2009</v>
      </c>
      <c r="C179" s="81" t="s">
        <v>30</v>
      </c>
      <c r="D179" s="148">
        <v>9.6419125208661765</v>
      </c>
      <c r="E179" s="148">
        <v>0.29265607112510011</v>
      </c>
      <c r="F179" s="148">
        <v>0.34524234197739123</v>
      </c>
      <c r="G179" s="148">
        <v>-5.5463275369841726E-2</v>
      </c>
      <c r="H179" s="148">
        <v>-9.0825330910978427E-2</v>
      </c>
      <c r="I179" s="148">
        <v>-7.0983649104593788E-2</v>
      </c>
      <c r="J179" s="148"/>
      <c r="K179" s="148">
        <v>0.37366709287426608</v>
      </c>
      <c r="L179" s="67"/>
      <c r="M179"/>
      <c r="N179" s="128"/>
      <c r="O179" s="9"/>
      <c r="P179" s="9"/>
      <c r="Q179" s="9"/>
      <c r="R179" s="9"/>
      <c r="S179" s="9"/>
      <c r="T179" s="9"/>
      <c r="U179" s="9"/>
      <c r="V179" s="9"/>
      <c r="W179" s="67"/>
      <c r="X179"/>
      <c r="Y179"/>
      <c r="Z179" s="9"/>
      <c r="AA179" s="9"/>
      <c r="AB179" s="9"/>
    </row>
    <row r="180" spans="1:46">
      <c r="A180" s="127" t="s">
        <v>57</v>
      </c>
      <c r="B180" s="7">
        <v>2007</v>
      </c>
      <c r="C180" s="8" t="s">
        <v>30</v>
      </c>
      <c r="D180" s="9">
        <v>10.756278348238364</v>
      </c>
      <c r="E180" s="9">
        <v>0.26681957186544342</v>
      </c>
      <c r="F180" s="9">
        <v>0.29895544096258098</v>
      </c>
      <c r="G180" s="9">
        <v>6.1276592642204976E-3</v>
      </c>
      <c r="H180" s="9">
        <v>8.9846292803164488E-2</v>
      </c>
      <c r="I180" s="9">
        <v>0.12716288031840081</v>
      </c>
      <c r="J180" s="9">
        <v>0.13025977781361095</v>
      </c>
      <c r="K180" s="9">
        <v>0.33736134908467852</v>
      </c>
    </row>
    <row r="181" spans="1:46">
      <c r="A181" s="8" t="s">
        <v>57</v>
      </c>
      <c r="B181" s="7">
        <v>2004</v>
      </c>
      <c r="C181" s="8" t="s">
        <v>30</v>
      </c>
      <c r="D181" s="9">
        <v>10.051495079179738</v>
      </c>
      <c r="E181" s="9">
        <v>0.26588854885773255</v>
      </c>
      <c r="F181" s="9">
        <v>0.21193076793816165</v>
      </c>
      <c r="G181" s="9">
        <v>-5.0460404356915949E-2</v>
      </c>
      <c r="H181" s="9">
        <v>-0.16260390974799036</v>
      </c>
      <c r="I181" s="9">
        <v>-0.12709987383459601</v>
      </c>
      <c r="J181" s="9">
        <v>-0.12019338985099171</v>
      </c>
      <c r="K181" s="9">
        <v>0.23011821898132803</v>
      </c>
    </row>
    <row r="182" spans="1:46">
      <c r="A182" s="64" t="s">
        <v>57</v>
      </c>
      <c r="B182" s="7">
        <v>2006</v>
      </c>
      <c r="C182" s="8" t="s">
        <v>30</v>
      </c>
      <c r="D182" s="9">
        <v>10.750099441036699</v>
      </c>
      <c r="E182" s="9">
        <v>0.26503225806451614</v>
      </c>
      <c r="F182" s="9">
        <v>0.26593152968329276</v>
      </c>
      <c r="G182" s="9">
        <v>3.0538376497538457E-2</v>
      </c>
      <c r="H182" s="9">
        <v>3.6478906996099562E-2</v>
      </c>
      <c r="I182" s="9">
        <v>0.11764090938417182</v>
      </c>
      <c r="J182" s="9">
        <v>0.15381790890026453</v>
      </c>
      <c r="K182" s="9">
        <v>0.28746284315439763</v>
      </c>
      <c r="AD182" s="148"/>
      <c r="AE182" s="148"/>
      <c r="AG182" s="49"/>
    </row>
    <row r="183" spans="1:46">
      <c r="A183" s="64" t="s">
        <v>195</v>
      </c>
      <c r="B183" s="7">
        <v>2006</v>
      </c>
      <c r="C183" s="8" t="s">
        <v>30</v>
      </c>
      <c r="D183" s="9">
        <v>8.1835589620026123</v>
      </c>
      <c r="E183" s="9">
        <v>0.26039397649889368</v>
      </c>
      <c r="F183" s="9">
        <v>0.20305237494234349</v>
      </c>
      <c r="G183" s="9">
        <v>-3.5181664144451012E-3</v>
      </c>
      <c r="H183" s="9">
        <v>1.8767865688823372E-2</v>
      </c>
      <c r="I183" s="9">
        <v>3.2724121428479563E-3</v>
      </c>
      <c r="J183" s="9">
        <v>-5.2009364531191378E-2</v>
      </c>
      <c r="K183" s="9">
        <v>0.1962500054228288</v>
      </c>
      <c r="W183" s="67"/>
      <c r="X183"/>
      <c r="Y183"/>
      <c r="Z183" s="9"/>
      <c r="AA183" s="9"/>
      <c r="AB183" s="9"/>
      <c r="AD183" s="148"/>
      <c r="AE183" s="148"/>
      <c r="AG183" s="49"/>
    </row>
    <row r="184" spans="1:46">
      <c r="A184" s="62" t="s">
        <v>175</v>
      </c>
      <c r="B184" s="149">
        <v>2009</v>
      </c>
      <c r="C184" s="81" t="s">
        <v>30</v>
      </c>
      <c r="D184" s="148">
        <v>3.1773456513139227</v>
      </c>
      <c r="E184" s="148">
        <v>0.25588202183946862</v>
      </c>
      <c r="F184" s="148">
        <v>0.41606894634417568</v>
      </c>
      <c r="G184" s="148">
        <v>4.3810548977395024E-2</v>
      </c>
      <c r="H184" s="148">
        <v>2.0236813778256257E-2</v>
      </c>
      <c r="I184" s="148">
        <v>0.30279870828848227</v>
      </c>
      <c r="J184" s="148">
        <v>0.472443487621098</v>
      </c>
      <c r="K184" s="148">
        <v>0.51316327364892489</v>
      </c>
      <c r="W184" s="67"/>
      <c r="X184"/>
      <c r="Y184"/>
      <c r="Z184" s="9"/>
      <c r="AA184" s="9"/>
      <c r="AB184" s="9"/>
    </row>
    <row r="185" spans="1:46">
      <c r="A185" s="64" t="s">
        <v>91</v>
      </c>
      <c r="B185" s="7">
        <v>2009</v>
      </c>
      <c r="C185" s="8" t="s">
        <v>30</v>
      </c>
      <c r="D185" s="9">
        <v>9.1431641149610527</v>
      </c>
      <c r="E185" s="9">
        <v>0.20756097560975609</v>
      </c>
      <c r="F185" s="9">
        <v>0.25215325215325213</v>
      </c>
      <c r="G185" s="9">
        <v>4.0262172284644147E-2</v>
      </c>
      <c r="H185" s="9">
        <v>0.38342696629213485</v>
      </c>
      <c r="I185" s="9">
        <v>0.48338014981273403</v>
      </c>
      <c r="J185" s="9"/>
      <c r="K185" s="9">
        <v>0.18991164299295382</v>
      </c>
      <c r="W185" s="67"/>
      <c r="X185"/>
      <c r="Y185"/>
      <c r="Z185" s="9"/>
      <c r="AA185" s="9"/>
      <c r="AB185" s="9"/>
      <c r="AD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89" t="s">
        <v>130</v>
      </c>
      <c r="B186" s="149">
        <v>2004</v>
      </c>
      <c r="C186" s="81" t="s">
        <v>30</v>
      </c>
      <c r="D186" s="148">
        <v>12.805745646724032</v>
      </c>
      <c r="E186" s="148">
        <v>0.2044901271301055</v>
      </c>
      <c r="F186" s="148">
        <v>0.17040125065138093</v>
      </c>
      <c r="G186" s="9">
        <v>0.13236329500117328</v>
      </c>
      <c r="H186" s="49">
        <v>6.6181647500586541E-2</v>
      </c>
      <c r="I186" s="9">
        <v>9.9272471250880109E-2</v>
      </c>
      <c r="J186" s="9">
        <v>8.1524290072752734E-2</v>
      </c>
      <c r="K186" s="9">
        <v>0.14087198193503561</v>
      </c>
      <c r="AD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>
      <c r="A187" s="64" t="s">
        <v>86</v>
      </c>
      <c r="B187" s="7">
        <v>2010</v>
      </c>
      <c r="C187" s="8" t="s">
        <v>30</v>
      </c>
      <c r="D187" s="9">
        <v>2.4642861762816231</v>
      </c>
      <c r="E187" s="9">
        <v>0.18774638633377136</v>
      </c>
      <c r="F187" s="9">
        <v>0.19424637324809441</v>
      </c>
      <c r="G187" s="9">
        <v>1.8222867279471047E-2</v>
      </c>
      <c r="H187" s="9">
        <v>1.4191259474278394E-2</v>
      </c>
      <c r="I187" s="9"/>
      <c r="J187" s="9"/>
      <c r="K187" s="9">
        <v>0.19424637324809441</v>
      </c>
      <c r="AD187" s="9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>
      <c r="A188" s="62" t="s">
        <v>195</v>
      </c>
      <c r="B188" s="149">
        <v>2008</v>
      </c>
      <c r="C188" s="81" t="s">
        <v>30</v>
      </c>
      <c r="D188" s="148">
        <v>5.7031156874353046</v>
      </c>
      <c r="E188" s="148">
        <v>0.18270467456815756</v>
      </c>
      <c r="F188" s="148">
        <v>0.23916380109796526</v>
      </c>
      <c r="G188" s="148">
        <v>-1.5791832538029543E-2</v>
      </c>
      <c r="H188" s="148">
        <v>-7.2130974664522424E-2</v>
      </c>
      <c r="I188" s="148">
        <v>-0.10805146186496525</v>
      </c>
      <c r="J188" s="148">
        <v>-8.7896443542221328E-2</v>
      </c>
      <c r="K188" s="148">
        <v>0.29358221547635577</v>
      </c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>
      <c r="A189" s="89" t="s">
        <v>130</v>
      </c>
      <c r="B189" s="149">
        <v>2003</v>
      </c>
      <c r="C189" s="81" t="s">
        <v>30</v>
      </c>
      <c r="D189" s="148">
        <v>13.025950267633309</v>
      </c>
      <c r="E189" s="148">
        <v>0.18047406712039427</v>
      </c>
      <c r="F189" s="148">
        <v>0.19163106308117617</v>
      </c>
      <c r="G189" s="9">
        <v>-0.12102078400420932</v>
      </c>
      <c r="H189" s="49">
        <v>2.7361220731386388E-2</v>
      </c>
      <c r="I189" s="9">
        <v>-4.6829781636411577E-2</v>
      </c>
      <c r="J189" s="9">
        <v>-9.7342804525123745E-3</v>
      </c>
      <c r="K189" s="9">
        <v>0.17399681662059144</v>
      </c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>
      <c r="A190" s="129" t="s">
        <v>84</v>
      </c>
      <c r="B190" s="7">
        <v>2007</v>
      </c>
      <c r="C190" s="8" t="s">
        <v>30</v>
      </c>
      <c r="D190" s="49">
        <v>4.6231226341765268</v>
      </c>
      <c r="E190" s="9">
        <v>0.17976692541205713</v>
      </c>
      <c r="F190" s="9">
        <v>0.11026283785460773</v>
      </c>
      <c r="G190" s="9">
        <v>6.0675361459040962E-2</v>
      </c>
      <c r="H190" s="9">
        <v>1.1654721693283633E-2</v>
      </c>
      <c r="I190" s="9">
        <v>4.6982498779985928E-2</v>
      </c>
      <c r="J190" s="9">
        <v>6.114422957313799E-3</v>
      </c>
      <c r="K190" s="9">
        <v>0.17588323611867718</v>
      </c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>
      <c r="A191" s="129" t="s">
        <v>84</v>
      </c>
      <c r="B191" s="7">
        <v>2006</v>
      </c>
      <c r="C191" s="8" t="s">
        <v>30</v>
      </c>
      <c r="D191" s="49">
        <v>4.7399647430246441</v>
      </c>
      <c r="E191" s="9">
        <v>0.17312715894629069</v>
      </c>
      <c r="F191" s="9">
        <v>0.17634317348635486</v>
      </c>
      <c r="G191" s="9">
        <v>1.6941340256612952E-2</v>
      </c>
      <c r="H191" s="9">
        <v>7.658877977198332E-2</v>
      </c>
      <c r="I191" s="9">
        <v>2.839861534409454E-2</v>
      </c>
      <c r="J191" s="9">
        <v>6.3127892538661232E-2</v>
      </c>
      <c r="K191" s="9">
        <v>0.13173531353566784</v>
      </c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16.8" customHeight="1">
      <c r="A192" s="62" t="s">
        <v>130</v>
      </c>
      <c r="B192" s="7">
        <v>2007</v>
      </c>
      <c r="C192" t="s">
        <v>30</v>
      </c>
      <c r="D192" s="9">
        <v>10.959414594484722</v>
      </c>
      <c r="E192" s="9">
        <v>0.16531987607397233</v>
      </c>
      <c r="F192" s="9">
        <v>0.25329510132285971</v>
      </c>
      <c r="G192" s="9">
        <v>-1.9704273058885027E-2</v>
      </c>
      <c r="H192" s="9">
        <v>-7.7677175612299934E-3</v>
      </c>
      <c r="I192" s="9">
        <v>4.1688379364250398E-3</v>
      </c>
      <c r="J192" s="9">
        <v>7.5951016154246875E-2</v>
      </c>
      <c r="K192" s="9">
        <v>0.33541784492741916</v>
      </c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>
      <c r="A193" s="65" t="s">
        <v>57</v>
      </c>
      <c r="B193" s="7">
        <v>2005</v>
      </c>
      <c r="C193" s="8" t="s">
        <v>30</v>
      </c>
      <c r="D193" s="9">
        <v>6.8470887883583504</v>
      </c>
      <c r="E193" s="9">
        <v>0.16365257259296995</v>
      </c>
      <c r="F193" s="9">
        <v>0.21401102422766313</v>
      </c>
      <c r="G193" s="9">
        <v>-0.10675652782907875</v>
      </c>
      <c r="H193" s="9">
        <v>-7.2957980291125948E-2</v>
      </c>
      <c r="I193" s="9">
        <v>-6.638325938307571E-2</v>
      </c>
      <c r="J193" s="9">
        <v>2.3443316571602542E-2</v>
      </c>
      <c r="K193" s="9">
        <v>0.23168443496801705</v>
      </c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>
      <c r="A194" s="89" t="s">
        <v>252</v>
      </c>
      <c r="B194" s="149">
        <v>2001</v>
      </c>
      <c r="C194" s="81" t="s">
        <v>30</v>
      </c>
      <c r="D194" s="148">
        <v>2.0690323785832687</v>
      </c>
      <c r="E194" s="148">
        <v>0.15534152944831564</v>
      </c>
      <c r="F194" s="148">
        <v>0.12475672773639353</v>
      </c>
      <c r="G194" s="9">
        <v>0.29162555060553252</v>
      </c>
      <c r="H194" s="49">
        <v>0.29608479489839146</v>
      </c>
      <c r="I194" s="9">
        <v>0.30574501236077528</v>
      </c>
      <c r="J194" s="9">
        <v>0.35484638662912843</v>
      </c>
      <c r="K194" s="9">
        <v>0.11507005833182994</v>
      </c>
    </row>
    <row r="195" spans="1:46">
      <c r="A195" s="129" t="s">
        <v>195</v>
      </c>
      <c r="B195" s="7">
        <v>2007</v>
      </c>
      <c r="C195" s="8" t="s">
        <v>30</v>
      </c>
      <c r="D195" s="49">
        <v>4.4376219828933996</v>
      </c>
      <c r="E195" s="9">
        <v>0.14440841410865929</v>
      </c>
      <c r="F195" s="9">
        <v>0.1637065519240746</v>
      </c>
      <c r="G195" s="9">
        <v>2.2207901011793457E-2</v>
      </c>
      <c r="H195" s="9">
        <v>6.766771927563294E-3</v>
      </c>
      <c r="I195" s="9">
        <v>-4.8321196107495072E-2</v>
      </c>
      <c r="J195" s="9">
        <v>-8.3443964683895075E-2</v>
      </c>
      <c r="K195" s="9">
        <v>0.20847799937769887</v>
      </c>
    </row>
    <row r="196" spans="1:46">
      <c r="A196" s="89" t="s">
        <v>130</v>
      </c>
      <c r="B196" s="149">
        <v>2005</v>
      </c>
      <c r="C196" s="81" t="s">
        <v>30</v>
      </c>
      <c r="D196" s="148">
        <v>9.3502269801477063</v>
      </c>
      <c r="E196" s="148">
        <v>0.13872832369942195</v>
      </c>
      <c r="F196" s="148">
        <v>0.11078418830753486</v>
      </c>
      <c r="G196" s="9">
        <v>-7.6278063294563173E-2</v>
      </c>
      <c r="H196" s="49">
        <v>-3.8139031647281357E-2</v>
      </c>
      <c r="I196" s="9">
        <v>-5.859480659994587E-2</v>
      </c>
      <c r="J196" s="9">
        <v>-4.6203002434406247E-2</v>
      </c>
      <c r="K196" s="9">
        <v>0.12897863498321702</v>
      </c>
    </row>
    <row r="197" spans="1:46">
      <c r="A197" s="67" t="s">
        <v>73</v>
      </c>
      <c r="B197" s="7">
        <v>2003</v>
      </c>
      <c r="C197" t="s">
        <v>30</v>
      </c>
      <c r="D197" s="9">
        <v>10.813327346971537</v>
      </c>
      <c r="E197" s="9">
        <v>0.1343434091828376</v>
      </c>
      <c r="F197" s="9">
        <v>0.32036981884303101</v>
      </c>
      <c r="G197" s="9">
        <v>-0.26365828960692239</v>
      </c>
      <c r="H197" s="9">
        <v>-0.14009820003571291</v>
      </c>
      <c r="I197" s="9">
        <v>-0.17366125688138975</v>
      </c>
      <c r="J197" s="9">
        <v>6.3308843987577385E-2</v>
      </c>
      <c r="K197" s="9">
        <v>0.59459796918149521</v>
      </c>
      <c r="W197" s="89"/>
    </row>
    <row r="198" spans="1:46">
      <c r="A198" t="s">
        <v>79</v>
      </c>
      <c r="B198" s="149">
        <v>2010</v>
      </c>
      <c r="C198" s="81" t="s">
        <v>30</v>
      </c>
      <c r="D198" s="148">
        <v>4.6006171399277704</v>
      </c>
      <c r="E198" s="148">
        <v>0.12482168330955777</v>
      </c>
      <c r="F198" s="148">
        <v>6.333122229259025E-2</v>
      </c>
      <c r="G198" s="148">
        <v>0.15928341203807805</v>
      </c>
      <c r="H198" s="148">
        <v>0.18371936136721384</v>
      </c>
      <c r="I198" s="148"/>
      <c r="J198" s="148"/>
      <c r="K198" s="148">
        <v>6.333122229259025E-2</v>
      </c>
      <c r="W198" s="62"/>
      <c r="X198"/>
      <c r="Y198"/>
      <c r="Z198" s="9"/>
      <c r="AA198" s="9"/>
      <c r="AB198" s="9"/>
      <c r="AC198" s="148"/>
    </row>
    <row r="199" spans="1:46">
      <c r="A199" s="67" t="s">
        <v>75</v>
      </c>
      <c r="B199" s="7">
        <v>2004</v>
      </c>
      <c r="C199" t="s">
        <v>30</v>
      </c>
      <c r="D199" s="9">
        <v>4.4003579952267309</v>
      </c>
      <c r="E199" s="9">
        <v>0.10146173688736028</v>
      </c>
      <c r="F199" s="9">
        <v>0.38233809924306139</v>
      </c>
      <c r="G199" s="9">
        <v>-0.10974422242171186</v>
      </c>
      <c r="H199" s="9">
        <v>-0.10276101431956443</v>
      </c>
      <c r="I199" s="9">
        <v>-5.3159832243198771E-2</v>
      </c>
      <c r="J199" s="9">
        <v>5.2989481469494858E-2</v>
      </c>
      <c r="K199" s="9">
        <v>0.52690321505913706</v>
      </c>
      <c r="W199" s="89"/>
      <c r="AC199" s="148"/>
    </row>
    <row r="200" spans="1:46">
      <c r="A200" s="161" t="s">
        <v>252</v>
      </c>
      <c r="B200" s="149">
        <v>2000</v>
      </c>
      <c r="C200" s="81" t="s">
        <v>30</v>
      </c>
      <c r="D200" s="148">
        <v>1.8457959927125838</v>
      </c>
      <c r="E200" s="148">
        <v>9.8167306847599473E-2</v>
      </c>
      <c r="F200" s="148">
        <v>0.12191935643581256</v>
      </c>
      <c r="G200" s="9">
        <v>2.6665513971721459E-2</v>
      </c>
      <c r="H200" s="49">
        <v>0.31051471938307124</v>
      </c>
      <c r="I200" s="9">
        <v>0.3148550556349356</v>
      </c>
      <c r="J200" s="9">
        <v>0.32425767843360637</v>
      </c>
      <c r="K200" s="9">
        <v>0.11372382499373479</v>
      </c>
    </row>
    <row r="201" spans="1:46">
      <c r="A201" s="127" t="s">
        <v>252</v>
      </c>
      <c r="B201" s="7">
        <v>2003</v>
      </c>
      <c r="C201" s="8" t="s">
        <v>30</v>
      </c>
      <c r="D201" s="9">
        <v>1.2429593563660823</v>
      </c>
      <c r="E201" s="9">
        <v>9.5218447714665561E-2</v>
      </c>
      <c r="F201" s="9">
        <v>4.9322029873429749E-2</v>
      </c>
      <c r="G201" s="9">
        <v>1.3723552769384207E-2</v>
      </c>
      <c r="H201" s="9">
        <v>8.3478224798759521E-2</v>
      </c>
      <c r="I201" s="9">
        <v>8.9199125979442337E-2</v>
      </c>
      <c r="J201" s="9">
        <v>7.695929516149079E-2</v>
      </c>
      <c r="K201" s="9">
        <v>3.3253814502313517E-2</v>
      </c>
    </row>
    <row r="202" spans="1:46">
      <c r="A202" s="161" t="s">
        <v>252</v>
      </c>
      <c r="B202" s="149">
        <v>2002</v>
      </c>
      <c r="C202" s="81" t="s">
        <v>30</v>
      </c>
      <c r="D202" s="148">
        <v>1.2398489974952305</v>
      </c>
      <c r="E202" s="148">
        <v>9.3676709363160748E-2</v>
      </c>
      <c r="F202" s="148">
        <v>9.4441286802318974E-2</v>
      </c>
      <c r="G202" s="9">
        <v>6.2950383044882091E-3</v>
      </c>
      <c r="H202" s="49">
        <v>1.9932200783515479E-2</v>
      </c>
      <c r="I202" s="9">
        <v>8.9247764480548858E-2</v>
      </c>
      <c r="J202" s="9">
        <v>9.4932652369163095E-2</v>
      </c>
      <c r="K202" s="9">
        <v>6.4620506199150635E-2</v>
      </c>
    </row>
    <row r="203" spans="1:46">
      <c r="A203" s="67" t="s">
        <v>186</v>
      </c>
      <c r="B203" s="149">
        <v>2010</v>
      </c>
      <c r="C203" s="81" t="s">
        <v>30</v>
      </c>
      <c r="D203" s="148">
        <v>1.7234328897758859</v>
      </c>
      <c r="E203" s="148">
        <v>9.0066007435320325E-2</v>
      </c>
      <c r="F203" s="148">
        <v>0.16382798656475628</v>
      </c>
      <c r="G203" s="148">
        <v>1.7347146520503849E-2</v>
      </c>
      <c r="H203" s="148">
        <v>0.11123687091261969</v>
      </c>
      <c r="I203" s="148">
        <v>-5.4921591384464133E-2</v>
      </c>
      <c r="J203" s="148"/>
      <c r="K203" s="148">
        <v>0.22865923371717597</v>
      </c>
    </row>
    <row r="204" spans="1:46">
      <c r="A204" s="67" t="s">
        <v>130</v>
      </c>
      <c r="B204" s="7">
        <v>2006</v>
      </c>
      <c r="C204" t="s">
        <v>30</v>
      </c>
      <c r="D204" s="9">
        <v>5.3187885358086593</v>
      </c>
      <c r="E204" s="9">
        <v>8.181344450234497E-2</v>
      </c>
      <c r="F204" s="9">
        <v>0.12397400545047006</v>
      </c>
      <c r="G204" s="9">
        <v>3.5436039205830827E-2</v>
      </c>
      <c r="H204" s="9">
        <v>1.6430007539582844E-2</v>
      </c>
      <c r="I204" s="9">
        <v>2.79435787886404E-2</v>
      </c>
      <c r="J204" s="9">
        <v>3.9457150037697952E-2</v>
      </c>
      <c r="K204" s="9">
        <v>0.19665323730171963</v>
      </c>
    </row>
    <row r="205" spans="1:46">
      <c r="A205" s="67" t="s">
        <v>252</v>
      </c>
      <c r="B205" s="149">
        <v>1999</v>
      </c>
      <c r="C205" s="81" t="s">
        <v>30</v>
      </c>
      <c r="D205" s="148">
        <v>1.540498604837236</v>
      </c>
      <c r="E205" s="148">
        <v>7.9745575797965804E-2</v>
      </c>
      <c r="F205" s="148">
        <v>8.8817095185334732E-2</v>
      </c>
      <c r="G205" s="148">
        <v>6.2767906864472339E-2</v>
      </c>
      <c r="H205" s="148">
        <v>8.7759682338723499E-2</v>
      </c>
      <c r="I205" s="148">
        <v>0.35379226726125917</v>
      </c>
      <c r="J205" s="148">
        <v>0.35786016969150602</v>
      </c>
      <c r="K205" s="148">
        <v>0.1060626399068289</v>
      </c>
    </row>
    <row r="206" spans="1:46">
      <c r="A206" s="127" t="s">
        <v>89</v>
      </c>
      <c r="B206" s="7">
        <v>2009</v>
      </c>
      <c r="C206" s="8" t="s">
        <v>30</v>
      </c>
      <c r="D206" s="9">
        <v>2.4622134697424283</v>
      </c>
      <c r="E206" s="9">
        <v>7.6856399884426468E-2</v>
      </c>
      <c r="F206" s="9">
        <v>4.0630071599045345E-2</v>
      </c>
      <c r="G206" s="9">
        <v>-2.4419120911647316E-2</v>
      </c>
      <c r="H206" s="9">
        <v>8.6613881900251599E-2</v>
      </c>
      <c r="I206" s="9">
        <v>0.12427852597306491</v>
      </c>
      <c r="J206" s="9"/>
      <c r="K206" s="9">
        <v>2.7983798853295459E-2</v>
      </c>
    </row>
    <row r="207" spans="1:46" s="8" customFormat="1" ht="16.8" customHeight="1">
      <c r="A207" s="67" t="s">
        <v>252</v>
      </c>
      <c r="B207" s="149">
        <v>1998</v>
      </c>
      <c r="C207" s="81" t="s">
        <v>30</v>
      </c>
      <c r="D207" s="148">
        <v>1.4497160072238033</v>
      </c>
      <c r="E207" s="148">
        <v>7.0335628832492517E-2</v>
      </c>
      <c r="F207" s="148">
        <v>7.4895752318934208E-2</v>
      </c>
      <c r="G207" s="148">
        <v>-3.4767681816983635E-2</v>
      </c>
      <c r="H207" s="148">
        <v>3.018251966167074E-2</v>
      </c>
      <c r="I207" s="148">
        <v>5.6043201233652161E-2</v>
      </c>
      <c r="J207" s="148">
        <v>0.33132512242172424</v>
      </c>
      <c r="K207" s="148">
        <v>8.2338067570475557E-2</v>
      </c>
      <c r="O207" s="9"/>
      <c r="P207" s="9"/>
      <c r="Q207" s="9"/>
      <c r="R207" s="9"/>
      <c r="S207" s="9"/>
      <c r="T207" s="9"/>
      <c r="U207" s="9"/>
      <c r="V207" s="9"/>
      <c r="Z207" s="9"/>
      <c r="AA207" s="9"/>
      <c r="AB207" s="9"/>
      <c r="AC207" s="9"/>
      <c r="AD207" s="49"/>
      <c r="AE207" s="9"/>
      <c r="AF207" s="9"/>
      <c r="AG207" s="9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8" customFormat="1">
      <c r="A208" s="127" t="s">
        <v>84</v>
      </c>
      <c r="B208" s="7">
        <v>2005</v>
      </c>
      <c r="C208" s="8" t="s">
        <v>30</v>
      </c>
      <c r="D208" s="9">
        <v>1.6716804855601755</v>
      </c>
      <c r="E208" s="9">
        <v>6.0023704707077546E-2</v>
      </c>
      <c r="F208" s="9">
        <v>0.11609230842207623</v>
      </c>
      <c r="G208" s="9">
        <v>-3.5565036967766431E-2</v>
      </c>
      <c r="H208" s="9">
        <v>-1.8021177318643528E-2</v>
      </c>
      <c r="I208" s="9">
        <v>4.3747625588123597E-2</v>
      </c>
      <c r="J208" s="9">
        <v>-6.1564238191257892E-3</v>
      </c>
      <c r="K208" s="9">
        <v>0.13632229813483676</v>
      </c>
      <c r="O208" s="9"/>
      <c r="P208" s="9"/>
      <c r="Q208" s="9"/>
      <c r="R208" s="9"/>
      <c r="S208" s="9"/>
      <c r="T208" s="9"/>
      <c r="U208" s="9"/>
      <c r="V208" s="9"/>
      <c r="Z208" s="9"/>
      <c r="AA208" s="9"/>
      <c r="AB208" s="9"/>
      <c r="AC208" s="9"/>
      <c r="AD208" s="49"/>
      <c r="AE208" s="9"/>
      <c r="AF208" s="9"/>
      <c r="AG208" s="9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8" customFormat="1">
      <c r="A209" s="67" t="s">
        <v>186</v>
      </c>
      <c r="B209" s="7">
        <v>2009</v>
      </c>
      <c r="C209" t="s">
        <v>30</v>
      </c>
      <c r="D209" s="9">
        <v>0.97440624555427147</v>
      </c>
      <c r="E209" s="9">
        <v>5.0038780054542271E-2</v>
      </c>
      <c r="F209" s="9">
        <v>6.9944661048924675E-2</v>
      </c>
      <c r="G209" s="9">
        <v>4.2821757461729004E-2</v>
      </c>
      <c r="H209" s="9">
        <v>5.9426068681278761E-2</v>
      </c>
      <c r="I209" s="9">
        <v>0.14929527006732685</v>
      </c>
      <c r="J209" s="9">
        <v>-9.747994857057421E-3</v>
      </c>
      <c r="K209" s="9">
        <v>0.12448200984505714</v>
      </c>
      <c r="O209" s="9"/>
      <c r="P209" s="9"/>
      <c r="Q209" s="9"/>
      <c r="R209" s="9"/>
      <c r="S209" s="9"/>
      <c r="T209" s="9"/>
      <c r="U209" s="9"/>
      <c r="V209" s="9"/>
      <c r="Z209" s="9"/>
      <c r="AA209" s="9"/>
      <c r="AB209" s="9"/>
      <c r="AC209" s="9"/>
      <c r="AD209" s="49"/>
      <c r="AE209" s="9"/>
      <c r="AF209" s="9"/>
      <c r="AG209" s="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8" customFormat="1">
      <c r="A210" s="129" t="s">
        <v>84</v>
      </c>
      <c r="B210" s="7">
        <v>2008</v>
      </c>
      <c r="C210" s="8" t="s">
        <v>30</v>
      </c>
      <c r="D210" s="49">
        <v>1.1961907376692933</v>
      </c>
      <c r="E210" s="9">
        <v>4.4206062601051421E-2</v>
      </c>
      <c r="F210" s="9">
        <v>0.17400412054059916</v>
      </c>
      <c r="G210" s="9">
        <v>-5.2187111627243654E-2</v>
      </c>
      <c r="H210" s="9">
        <v>-1.4577348572825662E-2</v>
      </c>
      <c r="I210" s="9">
        <v>-5.8085284110588185E-2</v>
      </c>
      <c r="J210" s="9">
        <v>6.4971578754354872E-2</v>
      </c>
      <c r="K210" s="9">
        <v>0.11508570385390247</v>
      </c>
      <c r="O210" s="9"/>
      <c r="P210" s="9"/>
      <c r="Q210" s="9"/>
      <c r="R210" s="9"/>
      <c r="S210" s="9"/>
      <c r="T210" s="9"/>
      <c r="U210" s="9"/>
      <c r="V210" s="9"/>
      <c r="Z210" s="9"/>
      <c r="AA210" s="9"/>
      <c r="AB210" s="9"/>
      <c r="AC210" s="9"/>
      <c r="AD210" s="49"/>
      <c r="AE210" s="9"/>
      <c r="AF210" s="9"/>
      <c r="AG210" s="9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62" t="s">
        <v>79</v>
      </c>
      <c r="B211" s="149">
        <v>2009</v>
      </c>
      <c r="C211" s="81" t="s">
        <v>30</v>
      </c>
      <c r="D211" s="148">
        <v>1.7860252968219594</v>
      </c>
      <c r="E211" s="148">
        <v>4.0739075031856684E-2</v>
      </c>
      <c r="F211" s="148">
        <v>7.9142403388035992E-2</v>
      </c>
      <c r="G211" s="148">
        <v>-7.5626864468273866E-2</v>
      </c>
      <c r="H211" s="148">
        <v>9.5702652584052153E-2</v>
      </c>
      <c r="I211" s="148">
        <v>0.1219866161412561</v>
      </c>
      <c r="J211" s="148"/>
      <c r="K211" s="148">
        <v>5.4828335261094027E-2</v>
      </c>
      <c r="O211" s="9"/>
      <c r="P211" s="9"/>
      <c r="Q211" s="9"/>
      <c r="R211" s="9"/>
      <c r="S211" s="9"/>
      <c r="T211" s="9"/>
      <c r="U211" s="9"/>
      <c r="V211" s="9"/>
      <c r="Z211" s="9"/>
      <c r="AA211" s="9"/>
      <c r="AB211" s="9"/>
      <c r="AC211" s="9"/>
      <c r="AD211" s="49"/>
      <c r="AE211" s="9"/>
      <c r="AF211" s="9"/>
      <c r="AG211" s="9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129" t="s">
        <v>91</v>
      </c>
      <c r="B212" s="7">
        <v>2008</v>
      </c>
      <c r="C212" s="8" t="s">
        <v>30</v>
      </c>
      <c r="D212" s="49">
        <v>1.1710985764168682</v>
      </c>
      <c r="E212" s="9">
        <v>2.551498127340824E-2</v>
      </c>
      <c r="F212" s="9">
        <v>0.11466794075489728</v>
      </c>
      <c r="G212" s="9">
        <v>-0.19630355642677125</v>
      </c>
      <c r="H212" s="9">
        <v>-0.14813777653318405</v>
      </c>
      <c r="I212" s="9">
        <v>0.26239148697843739</v>
      </c>
      <c r="J212" s="9">
        <v>0.38196583590030797</v>
      </c>
      <c r="K212" s="9">
        <v>0.16418317281482828</v>
      </c>
      <c r="O212" s="9"/>
      <c r="P212" s="9"/>
      <c r="Q212" s="9"/>
      <c r="R212" s="9"/>
      <c r="S212" s="9"/>
      <c r="T212" s="9"/>
      <c r="U212" s="9"/>
      <c r="V212" s="9"/>
      <c r="Z212" s="9"/>
      <c r="AA212" s="9"/>
      <c r="AB212" s="9"/>
      <c r="AC212" s="9"/>
      <c r="AD212" s="49"/>
      <c r="AE212" s="9"/>
      <c r="AF212" s="9"/>
      <c r="AG212" s="9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62" t="s">
        <v>186</v>
      </c>
      <c r="B213" s="7">
        <v>2008</v>
      </c>
      <c r="C213" t="s">
        <v>30</v>
      </c>
      <c r="D213" s="9">
        <v>0.49051707857838339</v>
      </c>
      <c r="E213" s="147">
        <v>2.4110910186859555E-2</v>
      </c>
      <c r="F213" s="147">
        <v>3.6835125976130839E-2</v>
      </c>
      <c r="G213" s="147">
        <v>7.7339942987164817E-2</v>
      </c>
      <c r="H213" s="147">
        <v>0.1168498681681935</v>
      </c>
      <c r="I213" s="147">
        <v>0.13217000290468214</v>
      </c>
      <c r="J213" s="147">
        <v>0.21508872537923121</v>
      </c>
      <c r="K213" s="147">
        <v>5.4232342852419728E-2</v>
      </c>
      <c r="O213" s="9"/>
      <c r="P213" s="9"/>
      <c r="Q213" s="9"/>
      <c r="R213" s="9"/>
      <c r="S213" s="9"/>
      <c r="T213" s="9"/>
      <c r="U213" s="9"/>
      <c r="V213" s="9"/>
      <c r="Z213" s="9"/>
      <c r="AA213" s="9"/>
      <c r="AB213" s="9"/>
      <c r="AC213" s="9"/>
      <c r="AD213" s="49"/>
      <c r="AE213" s="9"/>
      <c r="AF213" s="9"/>
      <c r="AG213" s="9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62" t="s">
        <v>75</v>
      </c>
      <c r="B214" s="7">
        <v>2003</v>
      </c>
      <c r="C214" t="s">
        <v>30</v>
      </c>
      <c r="D214" s="9">
        <v>0.88081757867254529</v>
      </c>
      <c r="E214" s="9">
        <v>2.2538403424830017E-2</v>
      </c>
      <c r="F214" s="9">
        <v>6.4763004039846431E-2</v>
      </c>
      <c r="G214" s="9">
        <v>-7.6824520953325702E-3</v>
      </c>
      <c r="H214" s="9">
        <v>-0.11826977924853875</v>
      </c>
      <c r="I214" s="9">
        <v>-0.11123292298467483</v>
      </c>
      <c r="J214" s="9">
        <v>-6.1250682203135634E-2</v>
      </c>
      <c r="K214" s="9">
        <v>0.27501824190917673</v>
      </c>
      <c r="O214" s="9"/>
      <c r="P214" s="9"/>
      <c r="Q214" s="9"/>
      <c r="R214" s="9"/>
      <c r="S214" s="9"/>
      <c r="T214" s="9"/>
      <c r="U214" s="9"/>
      <c r="V214" s="9"/>
      <c r="Z214" s="9"/>
      <c r="AA214" s="9"/>
      <c r="AB214" s="9"/>
      <c r="AC214" s="9"/>
      <c r="AD214" s="49"/>
      <c r="AE214" s="9"/>
      <c r="AF214" s="9"/>
      <c r="AG214" s="9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>
      <c r="A215" s="127" t="s">
        <v>84</v>
      </c>
      <c r="B215" s="7">
        <v>2004</v>
      </c>
      <c r="C215" s="8" t="s">
        <v>30</v>
      </c>
      <c r="D215" s="9">
        <v>0.25700024390135279</v>
      </c>
      <c r="E215" s="9">
        <v>9.5560945673456264E-3</v>
      </c>
      <c r="F215" s="9">
        <v>3.5230780274208597E-2</v>
      </c>
      <c r="G215" s="9">
        <v>-8.984648703739094E-2</v>
      </c>
      <c r="H215" s="9">
        <v>-0.12860691763806614</v>
      </c>
      <c r="I215" s="9">
        <v>-0.1094868038303925</v>
      </c>
      <c r="J215" s="9">
        <v>-4.2168290973947371E-2</v>
      </c>
      <c r="K215" s="9">
        <v>8.1203424867292776E-2</v>
      </c>
    </row>
    <row r="216" spans="1:46">
      <c r="A216" t="s">
        <v>77</v>
      </c>
      <c r="B216" s="149">
        <v>2009</v>
      </c>
      <c r="C216" s="81" t="s">
        <v>30</v>
      </c>
      <c r="D216" s="148">
        <v>0</v>
      </c>
      <c r="E216" s="148">
        <v>0</v>
      </c>
      <c r="F216" s="148">
        <v>0.23106742350823758</v>
      </c>
      <c r="G216" s="148">
        <v>1.4347430860964301E-2</v>
      </c>
      <c r="H216" s="148">
        <v>4.3503456161736634E-2</v>
      </c>
      <c r="I216" s="148">
        <v>0.24314210071450501</v>
      </c>
      <c r="J216" s="148"/>
      <c r="K216" s="148">
        <v>0.33262352354017632</v>
      </c>
    </row>
    <row r="217" spans="1:46">
      <c r="A217" s="127" t="s">
        <v>175</v>
      </c>
      <c r="B217" s="7">
        <v>2008</v>
      </c>
      <c r="C217" s="8" t="s">
        <v>30</v>
      </c>
      <c r="D217" s="9">
        <v>0</v>
      </c>
      <c r="E217" s="9">
        <v>0</v>
      </c>
      <c r="F217" s="9">
        <v>0.12507566169592252</v>
      </c>
      <c r="G217" s="9">
        <v>-1.0002174385736038E-2</v>
      </c>
      <c r="H217" s="9">
        <v>3.4246575342465724E-2</v>
      </c>
      <c r="I217" s="9">
        <v>1.0437051532942006E-2</v>
      </c>
      <c r="J217" s="9">
        <v>0.29582517938682323</v>
      </c>
      <c r="K217" s="9">
        <v>0.27435380384967917</v>
      </c>
    </row>
    <row r="218" spans="1:46">
      <c r="A218" s="67" t="s">
        <v>82</v>
      </c>
      <c r="B218" s="7">
        <v>2006</v>
      </c>
      <c r="C218" t="s">
        <v>30</v>
      </c>
      <c r="D218" s="9">
        <v>0</v>
      </c>
      <c r="E218" s="9">
        <v>0</v>
      </c>
      <c r="F218" s="9">
        <v>0.17686783756005017</v>
      </c>
      <c r="G218" s="9">
        <v>0.10725972634311293</v>
      </c>
      <c r="H218" s="9">
        <v>7.8081202637836203E-2</v>
      </c>
      <c r="I218" s="9">
        <v>1.7563630420598979E-2</v>
      </c>
      <c r="J218" s="9">
        <v>5.0579377059436379E-3</v>
      </c>
      <c r="K218" s="9">
        <v>0.23875560278517688</v>
      </c>
    </row>
    <row r="219" spans="1:46">
      <c r="A219" s="127" t="s">
        <v>77</v>
      </c>
      <c r="B219" s="7">
        <v>2008</v>
      </c>
      <c r="C219" s="8" t="s">
        <v>30</v>
      </c>
      <c r="D219" s="9">
        <v>0</v>
      </c>
      <c r="E219" s="9">
        <v>0</v>
      </c>
      <c r="F219" s="9">
        <v>0</v>
      </c>
      <c r="G219" s="9">
        <v>-0.2239829474098208</v>
      </c>
      <c r="H219" s="9">
        <v>-0.2064219366968591</v>
      </c>
      <c r="I219" s="9">
        <v>-0.17073545891446446</v>
      </c>
      <c r="J219" s="9">
        <v>7.361883766213452E-2</v>
      </c>
      <c r="K219" s="9">
        <v>0.15291351087222085</v>
      </c>
    </row>
    <row r="220" spans="1:46">
      <c r="A220" s="67" t="s">
        <v>86</v>
      </c>
      <c r="B220" s="7">
        <v>2009</v>
      </c>
      <c r="C220" t="s">
        <v>30</v>
      </c>
      <c r="D220" s="9">
        <v>0</v>
      </c>
      <c r="E220" s="9">
        <v>0</v>
      </c>
      <c r="F220" s="9">
        <v>9.3010008951094472E-2</v>
      </c>
      <c r="G220" s="9">
        <v>3.5352723766671492E-3</v>
      </c>
      <c r="H220" s="9">
        <v>2.1693716856821411E-2</v>
      </c>
      <c r="I220" s="9">
        <v>1.767636188333601E-2</v>
      </c>
      <c r="J220" s="9"/>
      <c r="K220" s="9">
        <v>0.12879034887512228</v>
      </c>
    </row>
    <row r="221" spans="1:46">
      <c r="A221" s="161" t="s">
        <v>82</v>
      </c>
      <c r="B221" s="149">
        <v>2005</v>
      </c>
      <c r="C221" s="81" t="s">
        <v>30</v>
      </c>
      <c r="D221" s="148">
        <v>0</v>
      </c>
      <c r="E221" s="148">
        <v>0</v>
      </c>
      <c r="F221" s="148">
        <v>0</v>
      </c>
      <c r="G221" s="9">
        <v>-5.8917627191937778E-2</v>
      </c>
      <c r="H221" s="9">
        <v>5.4661587720567943E-2</v>
      </c>
      <c r="I221" s="9">
        <v>2.3763934633612614E-2</v>
      </c>
      <c r="J221" s="9">
        <v>-4.0319189342080973E-2</v>
      </c>
      <c r="K221" s="9">
        <v>0.11485362410963175</v>
      </c>
    </row>
    <row r="222" spans="1:46">
      <c r="A222" s="127" t="s">
        <v>175</v>
      </c>
      <c r="B222" s="7">
        <v>2007</v>
      </c>
      <c r="C222" s="8" t="s">
        <v>30</v>
      </c>
      <c r="D222" s="9">
        <v>0</v>
      </c>
      <c r="E222" s="9">
        <v>0</v>
      </c>
      <c r="F222" s="9">
        <v>0</v>
      </c>
      <c r="G222" s="9">
        <v>-9.8268656716417865E-2</v>
      </c>
      <c r="H222" s="9">
        <v>-0.10925373134328355</v>
      </c>
      <c r="I222" s="9">
        <v>-6.0656716417910449E-2</v>
      </c>
      <c r="J222" s="9">
        <v>-8.680597014925362E-2</v>
      </c>
      <c r="K222" s="9">
        <v>8.3044097767710351E-2</v>
      </c>
    </row>
    <row r="223" spans="1:46">
      <c r="A223" s="43" t="s">
        <v>91</v>
      </c>
      <c r="B223" s="7">
        <v>2007</v>
      </c>
      <c r="C223" s="8" t="s">
        <v>30</v>
      </c>
      <c r="D223" s="49">
        <v>0</v>
      </c>
      <c r="E223" s="9">
        <v>0</v>
      </c>
      <c r="F223" s="9">
        <v>1.3897743210506184E-2</v>
      </c>
      <c r="G223" s="9">
        <v>-0.18519747759707944</v>
      </c>
      <c r="H223" s="9">
        <v>-0.41785595751742466</v>
      </c>
      <c r="I223" s="9">
        <v>-0.36076999668104898</v>
      </c>
      <c r="J223" s="9">
        <v>0.12578825091271148</v>
      </c>
      <c r="K223" s="9">
        <v>8.0381813614669687E-2</v>
      </c>
    </row>
    <row r="224" spans="1:46">
      <c r="A224" s="67" t="s">
        <v>79</v>
      </c>
      <c r="B224" s="7">
        <v>2008</v>
      </c>
      <c r="C224" t="s">
        <v>30</v>
      </c>
      <c r="D224" s="9">
        <v>0</v>
      </c>
      <c r="E224" s="147">
        <v>0</v>
      </c>
      <c r="F224" s="147">
        <v>2.1111715351149783E-2</v>
      </c>
      <c r="G224" s="147">
        <v>-0.11128035122300868</v>
      </c>
      <c r="H224" s="147">
        <v>-0.19532299973120693</v>
      </c>
      <c r="I224" s="147">
        <v>-4.9278738464296305E-3</v>
      </c>
      <c r="J224" s="147">
        <v>2.4280978406952727E-2</v>
      </c>
      <c r="K224" s="147">
        <v>5.2583874458874462E-2</v>
      </c>
    </row>
    <row r="225" spans="1:11">
      <c r="A225" s="127" t="s">
        <v>84</v>
      </c>
      <c r="B225" s="7">
        <v>2003</v>
      </c>
      <c r="C225" s="8" t="s">
        <v>30</v>
      </c>
      <c r="D225" s="9">
        <v>0</v>
      </c>
      <c r="E225" s="9">
        <v>0</v>
      </c>
      <c r="F225" s="9">
        <v>4.983464650928875E-3</v>
      </c>
      <c r="G225" s="9">
        <v>0.1134265141889029</v>
      </c>
      <c r="H225" s="9">
        <v>3.377100098828166E-2</v>
      </c>
      <c r="I225" s="9">
        <v>-5.9296908089805317E-4</v>
      </c>
      <c r="J225" s="9">
        <v>1.6358416866676044E-2</v>
      </c>
      <c r="K225" s="9">
        <v>2.4284286463538935E-2</v>
      </c>
    </row>
    <row r="226" spans="1:11" ht="16.8" customHeight="1">
      <c r="A226" s="67" t="s">
        <v>186</v>
      </c>
      <c r="B226" s="7">
        <v>2007</v>
      </c>
      <c r="C226" t="s">
        <v>30</v>
      </c>
      <c r="D226" s="9">
        <v>0</v>
      </c>
      <c r="E226" s="147">
        <v>0</v>
      </c>
      <c r="F226" s="147">
        <v>1.1629394457430602E-2</v>
      </c>
      <c r="G226" s="147">
        <v>1.4491167104661097E-2</v>
      </c>
      <c r="H226" s="147">
        <v>9.0710364054133949E-2</v>
      </c>
      <c r="I226" s="147">
        <v>0.12964774430707168</v>
      </c>
      <c r="J226" s="147">
        <v>0.14474587241102793</v>
      </c>
      <c r="K226" s="147">
        <v>2.3817462963845092E-2</v>
      </c>
    </row>
    <row r="227" spans="1:11">
      <c r="A227" s="138" t="s">
        <v>91</v>
      </c>
      <c r="B227" s="7">
        <v>2006</v>
      </c>
      <c r="C227" s="8" t="s">
        <v>30</v>
      </c>
      <c r="D227" s="49">
        <v>0</v>
      </c>
      <c r="E227" s="9">
        <v>0</v>
      </c>
      <c r="F227" s="9">
        <v>0</v>
      </c>
      <c r="G227" s="9">
        <v>-7.7225598855916885E-2</v>
      </c>
      <c r="H227" s="9">
        <v>-0.27672506256703605</v>
      </c>
      <c r="I227" s="9">
        <v>-0.52735073292813717</v>
      </c>
      <c r="J227" s="9">
        <v>-0.46585627457990703</v>
      </c>
      <c r="K227" s="9">
        <v>1.0040530582166543E-2</v>
      </c>
    </row>
    <row r="228" spans="1:11">
      <c r="A228" s="127"/>
      <c r="C228" s="8"/>
      <c r="E228" s="9"/>
      <c r="F228" s="9"/>
      <c r="G228" s="9"/>
      <c r="H228" s="9"/>
      <c r="I228" s="9"/>
      <c r="J228" s="9"/>
      <c r="K228" s="9"/>
    </row>
  </sheetData>
  <sortState ref="A2:K343">
    <sortCondition ref="C2:C343"/>
  </sortState>
  <conditionalFormatting sqref="AM13:AN13">
    <cfRule type="cellIs" dxfId="913" priority="34" operator="between">
      <formula>0.5</formula>
      <formula>0.99</formula>
    </cfRule>
    <cfRule type="top10" dxfId="912" priority="35" percent="1" bottom="1" rank="10"/>
  </conditionalFormatting>
  <conditionalFormatting sqref="AL20:AN20 AM19:AN19">
    <cfRule type="cellIs" dxfId="911" priority="36" operator="between">
      <formula>0.5</formula>
      <formula>0.99</formula>
    </cfRule>
    <cfRule type="top10" dxfId="910" priority="37" percent="1" bottom="1" rank="10"/>
  </conditionalFormatting>
  <conditionalFormatting sqref="AH2">
    <cfRule type="cellIs" dxfId="909" priority="33" operator="between">
      <formula>0.5</formula>
      <formula>0.99</formula>
    </cfRule>
  </conditionalFormatting>
  <conditionalFormatting sqref="AF8:AH8">
    <cfRule type="top10" dxfId="908" priority="32" percent="1" rank="25"/>
  </conditionalFormatting>
  <conditionalFormatting sqref="M2:AC5">
    <cfRule type="top10" dxfId="907" priority="31" percent="1" rank="10"/>
  </conditionalFormatting>
  <conditionalFormatting sqref="AM25:AN25">
    <cfRule type="cellIs" dxfId="906" priority="38" operator="between">
      <formula>0.5</formula>
      <formula>0.99</formula>
    </cfRule>
    <cfRule type="top10" dxfId="905" priority="39" percent="1" bottom="1" rank="10"/>
  </conditionalFormatting>
  <conditionalFormatting sqref="Q1:S1">
    <cfRule type="top10" dxfId="904" priority="30" percent="1" rank="25"/>
  </conditionalFormatting>
  <conditionalFormatting sqref="U1:W1">
    <cfRule type="top10" dxfId="903" priority="29" percent="1" rank="25"/>
  </conditionalFormatting>
  <conditionalFormatting sqref="Y1:AA1">
    <cfRule type="top10" dxfId="902" priority="28" percent="1" rank="25"/>
  </conditionalFormatting>
  <conditionalFormatting sqref="AE1:AG1">
    <cfRule type="top10" dxfId="901" priority="27" percent="1" rank="25"/>
  </conditionalFormatting>
  <conditionalFormatting sqref="AI1:AK1">
    <cfRule type="top10" dxfId="900" priority="26" percent="1" rank="25"/>
  </conditionalFormatting>
  <conditionalFormatting sqref="AM1:AO1">
    <cfRule type="top10" dxfId="899" priority="25" percent="1" rank="25"/>
  </conditionalFormatting>
  <conditionalFormatting sqref="AQ1:AS1">
    <cfRule type="top10" dxfId="898" priority="24" percent="1" rank="25"/>
  </conditionalFormatting>
  <conditionalFormatting sqref="AE3:AT6">
    <cfRule type="top10" dxfId="897" priority="23" percent="1" rank="10"/>
  </conditionalFormatting>
  <conditionalFormatting sqref="AE4:AT4">
    <cfRule type="top10" dxfId="896" priority="22" rank="1"/>
  </conditionalFormatting>
  <conditionalFormatting sqref="AE9:AT12">
    <cfRule type="top10" dxfId="895" priority="21" percent="1" rank="10"/>
  </conditionalFormatting>
  <conditionalFormatting sqref="AE10:AT10">
    <cfRule type="top10" dxfId="894" priority="20" rank="1"/>
  </conditionalFormatting>
  <conditionalFormatting sqref="AE15:AT18">
    <cfRule type="top10" dxfId="893" priority="19" percent="1" rank="10"/>
  </conditionalFormatting>
  <conditionalFormatting sqref="AE16:AT16">
    <cfRule type="top10" dxfId="892" priority="18" rank="1"/>
  </conditionalFormatting>
  <conditionalFormatting sqref="AE21:AT24">
    <cfRule type="top10" dxfId="891" priority="17" percent="1" rank="10"/>
  </conditionalFormatting>
  <conditionalFormatting sqref="AE22:AT22">
    <cfRule type="top10" dxfId="890" priority="16" rank="1"/>
  </conditionalFormatting>
  <conditionalFormatting sqref="J1">
    <cfRule type="top10" dxfId="889" priority="40" percent="1" rank="10"/>
  </conditionalFormatting>
  <conditionalFormatting sqref="M7:AB10">
    <cfRule type="top10" dxfId="888" priority="13" percent="1" rank="10"/>
  </conditionalFormatting>
  <conditionalFormatting sqref="M8:W10 X8:AB8 X9:X10 Z9:AB10">
    <cfRule type="top10" dxfId="887" priority="12" rank="1"/>
  </conditionalFormatting>
  <conditionalFormatting sqref="AE27:AT30">
    <cfRule type="top10" dxfId="886" priority="11" percent="1" rank="10"/>
  </conditionalFormatting>
  <conditionalFormatting sqref="AE28:AO30 AP28:AT28 AP29:AP30 AR29:AT30">
    <cfRule type="top10" dxfId="885" priority="10" rank="1"/>
  </conditionalFormatting>
  <conditionalFormatting sqref="M3:X3 P4:X5">
    <cfRule type="top10" dxfId="884" priority="9" rank="1"/>
  </conditionalFormatting>
  <conditionalFormatting sqref="G1:J227 G229:J1266">
    <cfRule type="cellIs" dxfId="883" priority="14" operator="equal">
      <formula>1</formula>
    </cfRule>
    <cfRule type="cellIs" dxfId="882" priority="15" operator="equal">
      <formula>0</formula>
    </cfRule>
  </conditionalFormatting>
  <conditionalFormatting sqref="AE33:AG33">
    <cfRule type="top10" dxfId="881" priority="8" percent="1" rank="25"/>
  </conditionalFormatting>
  <conditionalFormatting sqref="AE34:AT37">
    <cfRule type="top10" dxfId="880" priority="7" percent="1" rank="10"/>
  </conditionalFormatting>
  <conditionalFormatting sqref="AI33:AK33">
    <cfRule type="top10" dxfId="879" priority="6" percent="1" rank="25"/>
  </conditionalFormatting>
  <conditionalFormatting sqref="AM33:AO33">
    <cfRule type="top10" dxfId="878" priority="5" percent="1" rank="25"/>
  </conditionalFormatting>
  <conditionalFormatting sqref="AQ33:AS33">
    <cfRule type="top10" dxfId="877" priority="4" percent="1" rank="25"/>
  </conditionalFormatting>
  <conditionalFormatting sqref="AE35:AP35 AH36:AP37">
    <cfRule type="top10" dxfId="876" priority="3" rank="1"/>
  </conditionalFormatting>
  <conditionalFormatting sqref="AE39:AT42">
    <cfRule type="top10" dxfId="875" priority="2" percent="1" rank="10"/>
  </conditionalFormatting>
  <conditionalFormatting sqref="AE40:AP40 AH41:AP42">
    <cfRule type="top10" dxfId="874" priority="1" rank="1"/>
  </conditionalFormatting>
  <conditionalFormatting sqref="E120:H121 M1:O1 M26:P43 M60:P62 M72:P86 M98:P99 M143:P143 M180:P184 B96:E97 M206:P206 E118 M228:P1048576 B182:E183 C155:E158 C134:E137 M6:P6 B119:E119 M45:P46">
    <cfRule type="top10" dxfId="873" priority="41" percent="1" rank="25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6"/>
  <sheetViews>
    <sheetView workbookViewId="0">
      <selection activeCell="I1" sqref="I1:M5"/>
    </sheetView>
  </sheetViews>
  <sheetFormatPr defaultRowHeight="14.4"/>
  <cols>
    <col min="1" max="1" width="8.88671875" style="2"/>
    <col min="2" max="2" width="7.77734375" style="33" customWidth="1"/>
    <col min="3" max="3" width="7.77734375" style="30" customWidth="1"/>
    <col min="4" max="7" width="7.77734375" style="33" customWidth="1"/>
    <col min="8" max="8" width="5.88671875" style="2" customWidth="1"/>
    <col min="9" max="9" width="3.77734375" style="2" customWidth="1"/>
    <col min="10" max="10" width="6.21875" style="2" customWidth="1"/>
    <col min="11" max="13" width="7.44140625" style="2" customWidth="1"/>
    <col min="14" max="14" width="5.5546875" style="2" customWidth="1"/>
    <col min="15" max="15" width="3.77734375" style="2" customWidth="1"/>
    <col min="16" max="16" width="6.6640625" style="2" customWidth="1"/>
    <col min="17" max="16384" width="8.88671875" style="2"/>
  </cols>
  <sheetData>
    <row r="1" spans="1:22" s="30" customFormat="1">
      <c r="B1" s="30" t="s">
        <v>54</v>
      </c>
      <c r="C1" s="30" t="s">
        <v>55</v>
      </c>
      <c r="D1" s="47" t="s">
        <v>3</v>
      </c>
      <c r="E1" s="47" t="s">
        <v>103</v>
      </c>
      <c r="F1" s="47" t="s">
        <v>112</v>
      </c>
      <c r="G1" s="30" t="s">
        <v>105</v>
      </c>
      <c r="H1" s="47"/>
      <c r="I1" s="30" t="s">
        <v>60</v>
      </c>
      <c r="K1" s="47" t="s">
        <v>3</v>
      </c>
      <c r="L1" s="47" t="s">
        <v>103</v>
      </c>
      <c r="M1" s="47" t="s">
        <v>112</v>
      </c>
      <c r="O1" s="47" t="s">
        <v>106</v>
      </c>
    </row>
    <row r="2" spans="1:22">
      <c r="A2" s="2" t="s">
        <v>75</v>
      </c>
      <c r="B2" s="2">
        <v>2003</v>
      </c>
      <c r="C2" s="30" t="s">
        <v>50</v>
      </c>
      <c r="D2" s="26">
        <v>0.5040986757941337</v>
      </c>
      <c r="E2" s="26">
        <v>0.17760314341846759</v>
      </c>
      <c r="F2" s="26">
        <v>2.5615343399233381E-2</v>
      </c>
      <c r="G2" s="8">
        <v>-0.39659574468085107</v>
      </c>
      <c r="H2" s="26"/>
      <c r="I2" s="2" t="s">
        <v>52</v>
      </c>
      <c r="J2" t="s">
        <v>61</v>
      </c>
      <c r="K2" s="9">
        <f>CORREL(IF(NOT(ISBLANK(C2:C158)),D2:D158),IF(NOT(ISBLANK(C2:C158)),G2:G158))</f>
        <v>0.16441370823921955</v>
      </c>
      <c r="L2" s="9">
        <f t="array" ref="L2">CORREL(IF(NOT(ISBLANK(C2:C158)),E2:E158),IF(NOT(ISBLANK(C2:C158)),G2:G158))</f>
        <v>0.16854051103404918</v>
      </c>
      <c r="M2" s="9">
        <f t="array" ref="M2">CORREL(IF(NOT(ISBLANK(C2:C258)),F2:F258),IF(NOT(ISBLANK(C2:C258)),G2:G258))</f>
        <v>0.2854569957400695</v>
      </c>
      <c r="N2" s="45"/>
      <c r="O2" s="30" t="s">
        <v>60</v>
      </c>
      <c r="P2" s="30"/>
      <c r="Q2" s="47" t="s">
        <v>3</v>
      </c>
      <c r="R2" s="47" t="s">
        <v>103</v>
      </c>
      <c r="S2" s="47" t="s">
        <v>112</v>
      </c>
      <c r="U2" s="44"/>
      <c r="V2" s="44"/>
    </row>
    <row r="3" spans="1:22">
      <c r="A3" s="2" t="s">
        <v>75</v>
      </c>
      <c r="B3" s="33">
        <v>2008</v>
      </c>
      <c r="C3" s="30" t="s">
        <v>50</v>
      </c>
      <c r="D3" s="48">
        <v>19.013504089266469</v>
      </c>
      <c r="E3" s="48">
        <v>0.18239795918367346</v>
      </c>
      <c r="F3" s="48">
        <v>0.95631377551020413</v>
      </c>
      <c r="G3" s="48">
        <v>-0.28881008668242708</v>
      </c>
      <c r="H3" s="26"/>
      <c r="J3" t="s">
        <v>50</v>
      </c>
      <c r="K3" s="9">
        <f t="array" ref="K3">CORREL(IF($C2:$C159=$J3,D2:D159),IF($C2:$C159=$J3,$G2:G$159))</f>
        <v>0.27431505882986573</v>
      </c>
      <c r="L3" s="9">
        <f t="array" ref="L3">CORREL(IF($C2:$C159=$J3,E2:E159),IF($C2:$C159=$J3,$G2:$G159))</f>
        <v>0.23463975276103605</v>
      </c>
      <c r="M3" s="9">
        <f t="array" ref="M3">CORREL(IF($C2:$C259=$J3,F2:F259),IF($C2:$C259=$J3,$G2:$G259))</f>
        <v>0.31473850833634026</v>
      </c>
      <c r="N3" s="45"/>
      <c r="O3" s="2" t="s">
        <v>52</v>
      </c>
      <c r="P3" s="2" t="s">
        <v>61</v>
      </c>
      <c r="Q3" s="9">
        <v>0.15980954915418172</v>
      </c>
      <c r="R3" s="9">
        <v>-0.1976720668884209</v>
      </c>
      <c r="S3" s="9">
        <v>0.22642643529169793</v>
      </c>
      <c r="T3" s="45"/>
      <c r="U3" s="45"/>
      <c r="V3" s="45"/>
    </row>
    <row r="4" spans="1:22">
      <c r="A4" s="2" t="s">
        <v>75</v>
      </c>
      <c r="B4" s="2">
        <v>2004</v>
      </c>
      <c r="C4" s="30" t="s">
        <v>50</v>
      </c>
      <c r="D4" s="26">
        <v>2.8266706443914082</v>
      </c>
      <c r="E4" s="26">
        <v>0.25594149908592323</v>
      </c>
      <c r="F4" s="26">
        <v>0.11547836684948203</v>
      </c>
      <c r="G4" s="8">
        <v>-0.21611001964636542</v>
      </c>
      <c r="H4" s="26"/>
      <c r="J4" t="s">
        <v>51</v>
      </c>
      <c r="K4" s="9">
        <f t="array" ref="K4">CORREL(IF($C2:$C160=$J4,D2:D160),IF($C2:$C160=$J4,$G2:$G160))</f>
        <v>-5.8562934395323271E-2</v>
      </c>
      <c r="L4" s="9">
        <f t="array" ref="L4">CORREL(IF($C2:$C260=$J4,E2:E260),IF($C2:$C260=$J4,$G2:$G260))</f>
        <v>-7.9206724638716697E-2</v>
      </c>
      <c r="M4" s="9">
        <f t="array" ref="M4">CORREL(IF($C2:$C260=$J4,F2:F260),IF($C2:$C260=$J4,$G2:$G260))</f>
        <v>0.4287865661753224</v>
      </c>
      <c r="N4" s="45"/>
      <c r="P4" s="2" t="s">
        <v>50</v>
      </c>
      <c r="Q4" s="9">
        <v>0.38575717405773136</v>
      </c>
      <c r="R4" s="9">
        <v>-0.196029968815325</v>
      </c>
      <c r="S4" s="9">
        <v>0.3077251144985314</v>
      </c>
      <c r="T4" s="45"/>
      <c r="U4" s="45"/>
      <c r="V4" s="45"/>
    </row>
    <row r="5" spans="1:22">
      <c r="A5" t="s">
        <v>57</v>
      </c>
      <c r="B5">
        <v>2004</v>
      </c>
      <c r="C5" s="30" t="s">
        <v>50</v>
      </c>
      <c r="D5" s="8">
        <v>8.4103248440888265</v>
      </c>
      <c r="E5" s="8">
        <v>0.59886805801202692</v>
      </c>
      <c r="F5" s="8">
        <v>0.36858860983374603</v>
      </c>
      <c r="G5" s="8">
        <v>-0.20503421309872924</v>
      </c>
      <c r="H5" s="26"/>
      <c r="J5" t="s">
        <v>30</v>
      </c>
      <c r="K5" s="9">
        <f t="array" ref="K5">CORREL(IF($C2:$C261=$J5,D2:D261),IF($C2:$C261=$J5,$G2:$G261))</f>
        <v>0.1608736705857074</v>
      </c>
      <c r="L5" s="9">
        <f t="array" ref="L5">CORREL(IF($C2:$C261=$J5,E2:E261),IF($C2:$C261=$J5,$G2:$G261))</f>
        <v>0.19569616276529544</v>
      </c>
      <c r="M5" s="9">
        <f t="array" ref="M5">CORREL(IF($C2:$C261=$J5,F2:F261),IF($C2:$C261=$J5,$G2:$G261))</f>
        <v>0.32130746417496381</v>
      </c>
      <c r="N5" s="45"/>
      <c r="P5" s="2" t="s">
        <v>51</v>
      </c>
      <c r="Q5" s="9">
        <v>-0.14521037463551648</v>
      </c>
      <c r="R5" s="9">
        <v>-9.4027535624257641E-2</v>
      </c>
      <c r="S5" s="9">
        <v>0.34395268015771679</v>
      </c>
      <c r="T5" s="45"/>
      <c r="U5" s="45"/>
      <c r="V5" s="45"/>
    </row>
    <row r="6" spans="1:22" customFormat="1" ht="16.8" customHeight="1">
      <c r="A6" s="2" t="s">
        <v>82</v>
      </c>
      <c r="B6" s="33">
        <v>2007</v>
      </c>
      <c r="C6" s="30" t="s">
        <v>50</v>
      </c>
      <c r="D6" s="49">
        <v>9.3136093440089667</v>
      </c>
      <c r="E6" s="49">
        <v>0.38651824366110082</v>
      </c>
      <c r="F6" s="49">
        <v>0.47706281963208919</v>
      </c>
      <c r="G6" s="49">
        <v>-0.19909480241386024</v>
      </c>
      <c r="I6" s="2"/>
      <c r="J6" s="2"/>
      <c r="K6" s="2"/>
      <c r="L6" s="2"/>
      <c r="M6" s="2"/>
      <c r="N6" s="2"/>
      <c r="O6" s="2"/>
      <c r="P6" s="2" t="s">
        <v>30</v>
      </c>
      <c r="Q6" s="9">
        <v>0.94006935010498249</v>
      </c>
      <c r="R6" s="9">
        <v>-0.72945494478762696</v>
      </c>
      <c r="S6" s="9">
        <v>-0.72880829699079319</v>
      </c>
      <c r="T6" s="2"/>
      <c r="U6" s="2"/>
      <c r="V6" s="2"/>
    </row>
    <row r="7" spans="1:22" customFormat="1">
      <c r="A7" s="2" t="s">
        <v>82</v>
      </c>
      <c r="B7" s="2">
        <v>2004</v>
      </c>
      <c r="C7" s="30" t="s">
        <v>50</v>
      </c>
      <c r="D7" s="26">
        <v>0</v>
      </c>
      <c r="E7" s="26">
        <v>0</v>
      </c>
      <c r="F7" s="26">
        <v>0</v>
      </c>
      <c r="G7" s="26">
        <v>-0.16202260327357756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customFormat="1">
      <c r="A8" s="2" t="s">
        <v>82</v>
      </c>
      <c r="B8" s="2">
        <v>2003</v>
      </c>
      <c r="C8" s="30" t="s">
        <v>50</v>
      </c>
      <c r="D8" s="26">
        <v>0</v>
      </c>
      <c r="E8" s="26">
        <v>0</v>
      </c>
      <c r="F8" s="26">
        <v>0</v>
      </c>
      <c r="G8" s="26">
        <v>-0.15593799988967952</v>
      </c>
      <c r="I8" s="2"/>
      <c r="J8" s="2"/>
      <c r="K8" s="2"/>
      <c r="L8" s="2"/>
      <c r="M8" s="2"/>
      <c r="N8" s="2"/>
      <c r="O8" s="47" t="s">
        <v>113</v>
      </c>
      <c r="P8" s="2"/>
      <c r="Q8" s="2"/>
      <c r="R8" s="2"/>
      <c r="S8" s="2"/>
      <c r="T8" s="2"/>
      <c r="U8" s="2"/>
      <c r="V8" s="2"/>
    </row>
    <row r="9" spans="1:22" customFormat="1">
      <c r="A9" s="3" t="s">
        <v>82</v>
      </c>
      <c r="B9" s="33">
        <v>2008</v>
      </c>
      <c r="C9" s="30" t="s">
        <v>50</v>
      </c>
      <c r="D9" s="49">
        <v>9.9993170466457144</v>
      </c>
      <c r="E9" s="49">
        <v>0.36896420678230002</v>
      </c>
      <c r="F9" s="49">
        <v>0.43687390508477536</v>
      </c>
      <c r="G9" s="49">
        <v>-0.12838589981447124</v>
      </c>
      <c r="I9" s="2"/>
      <c r="J9" s="2"/>
      <c r="K9" s="2"/>
      <c r="L9" s="2"/>
      <c r="M9" s="2"/>
      <c r="N9" s="2"/>
      <c r="O9" s="2" t="s">
        <v>60</v>
      </c>
      <c r="P9" s="2"/>
      <c r="Q9" s="47" t="s">
        <v>3</v>
      </c>
      <c r="R9" s="47" t="s">
        <v>103</v>
      </c>
      <c r="S9" s="47" t="s">
        <v>112</v>
      </c>
      <c r="T9" s="2"/>
      <c r="U9" s="2"/>
      <c r="V9" s="2"/>
    </row>
    <row r="10" spans="1:22" customFormat="1">
      <c r="A10" t="s">
        <v>57</v>
      </c>
      <c r="B10">
        <v>2005</v>
      </c>
      <c r="C10" s="30" t="s">
        <v>50</v>
      </c>
      <c r="D10" s="8">
        <v>5.6321967698792035</v>
      </c>
      <c r="E10" s="8">
        <v>0.58365443114986815</v>
      </c>
      <c r="F10" s="8">
        <v>0.21435814236463191</v>
      </c>
      <c r="G10" s="8">
        <v>-0.10364343827378847</v>
      </c>
      <c r="I10" s="2"/>
      <c r="J10" s="2"/>
      <c r="K10" s="2"/>
      <c r="L10" s="2"/>
      <c r="M10" s="2"/>
      <c r="N10" s="2"/>
      <c r="O10" s="2" t="s">
        <v>52</v>
      </c>
      <c r="P10" t="s">
        <v>61</v>
      </c>
      <c r="Q10" s="9">
        <v>0.19716200326855099</v>
      </c>
      <c r="R10" s="9">
        <v>-0.17301629879641109</v>
      </c>
      <c r="S10" s="9">
        <v>0.23981539253502721</v>
      </c>
      <c r="T10" s="2"/>
      <c r="U10" s="2"/>
      <c r="V10" s="2"/>
    </row>
    <row r="11" spans="1:22" customFormat="1">
      <c r="A11" t="s">
        <v>75</v>
      </c>
      <c r="B11" s="33">
        <v>2007</v>
      </c>
      <c r="C11" s="30" t="s">
        <v>50</v>
      </c>
      <c r="D11" s="48">
        <v>22.656367132753171</v>
      </c>
      <c r="E11" s="48">
        <v>0.19247438928289992</v>
      </c>
      <c r="F11" s="48">
        <v>1.3694247438928291</v>
      </c>
      <c r="G11" s="48">
        <v>-0.10267229254571027</v>
      </c>
      <c r="I11" s="2"/>
      <c r="J11" s="2"/>
      <c r="K11" s="2"/>
      <c r="L11" s="2"/>
      <c r="M11" s="2"/>
      <c r="N11" s="2"/>
      <c r="O11" s="2"/>
      <c r="P11" t="s">
        <v>50</v>
      </c>
      <c r="Q11" s="9">
        <v>0.38378544545012866</v>
      </c>
      <c r="R11" s="9">
        <v>-0.19947716897648035</v>
      </c>
      <c r="S11" s="9">
        <v>0.31463856810171142</v>
      </c>
      <c r="T11" s="2"/>
      <c r="U11" s="2"/>
      <c r="V11" s="2"/>
    </row>
    <row r="12" spans="1:22" customFormat="1">
      <c r="A12" t="s">
        <v>57</v>
      </c>
      <c r="B12">
        <v>2003</v>
      </c>
      <c r="C12" s="30" t="s">
        <v>50</v>
      </c>
      <c r="D12" s="8">
        <v>10.107326329180795</v>
      </c>
      <c r="E12" s="8">
        <v>0.58040078201368528</v>
      </c>
      <c r="F12" s="8">
        <v>0.45821114369501464</v>
      </c>
      <c r="G12" s="8">
        <v>-7.3816155988857934E-2</v>
      </c>
      <c r="I12" s="2"/>
      <c r="J12" s="2"/>
      <c r="K12" s="2"/>
      <c r="L12" s="2"/>
      <c r="M12" s="2"/>
      <c r="N12" s="2"/>
      <c r="O12" s="2"/>
      <c r="P12" t="s">
        <v>51</v>
      </c>
      <c r="Q12" s="9">
        <v>1.5652268482940008E-2</v>
      </c>
      <c r="R12" s="9">
        <v>8.0789648277420606E-2</v>
      </c>
      <c r="S12" s="9">
        <v>0.36958563132413458</v>
      </c>
      <c r="T12" s="2"/>
      <c r="U12" s="2"/>
      <c r="V12" s="2"/>
    </row>
    <row r="13" spans="1:22" customFormat="1">
      <c r="A13" s="2" t="s">
        <v>75</v>
      </c>
      <c r="B13" s="2">
        <v>2010</v>
      </c>
      <c r="C13" s="30" t="s">
        <v>50</v>
      </c>
      <c r="D13" s="26">
        <v>13.491152770821579</v>
      </c>
      <c r="E13" s="26">
        <v>0.12312967581047382</v>
      </c>
      <c r="F13" s="26">
        <v>0.66334164588528677</v>
      </c>
      <c r="G13" s="8">
        <v>-5.5946193824518493E-2</v>
      </c>
      <c r="I13" s="2"/>
      <c r="J13" s="2"/>
      <c r="K13" s="2"/>
      <c r="L13" s="2"/>
      <c r="M13" s="2"/>
      <c r="N13" s="2"/>
      <c r="O13" s="2"/>
      <c r="P13" t="s">
        <v>30</v>
      </c>
      <c r="Q13" s="9">
        <v>0.64184053434667365</v>
      </c>
      <c r="R13" s="9">
        <v>-0.68459690597273271</v>
      </c>
      <c r="S13" s="9">
        <v>-0.54423554346806091</v>
      </c>
      <c r="T13" s="2"/>
      <c r="U13" s="2"/>
      <c r="V13" s="2"/>
    </row>
    <row r="14" spans="1:22" customFormat="1">
      <c r="A14" s="2" t="s">
        <v>75</v>
      </c>
      <c r="B14" s="2">
        <v>2009</v>
      </c>
      <c r="C14" s="30" t="s">
        <v>50</v>
      </c>
      <c r="D14" s="26">
        <v>15.854604139217923</v>
      </c>
      <c r="E14" s="26">
        <v>0.13283399571996332</v>
      </c>
      <c r="F14" s="26">
        <v>0.76887801895444818</v>
      </c>
      <c r="G14" s="8">
        <v>-2.2959183673469389E-2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customFormat="1" ht="16.8" customHeight="1">
      <c r="A15" s="2" t="s">
        <v>82</v>
      </c>
      <c r="B15" s="2">
        <v>2005</v>
      </c>
      <c r="C15" s="30" t="s">
        <v>50</v>
      </c>
      <c r="D15" s="26">
        <v>0</v>
      </c>
      <c r="E15" s="26">
        <v>0</v>
      </c>
      <c r="F15" s="26">
        <v>0</v>
      </c>
      <c r="G15" s="26">
        <v>1.9469364382515748E-2</v>
      </c>
      <c r="I15" s="2"/>
      <c r="J15" s="2"/>
      <c r="K15" s="2"/>
      <c r="L15" s="2"/>
      <c r="M15" s="2"/>
      <c r="N15" s="2"/>
      <c r="O15" s="47" t="s">
        <v>119</v>
      </c>
      <c r="P15" s="2"/>
      <c r="Q15" s="2"/>
      <c r="R15" s="2"/>
      <c r="S15" s="2"/>
      <c r="T15" s="2"/>
      <c r="U15" s="2"/>
      <c r="V15" s="2"/>
    </row>
    <row r="16" spans="1:22" customFormat="1">
      <c r="A16" t="s">
        <v>86</v>
      </c>
      <c r="B16">
        <v>2010</v>
      </c>
      <c r="C16" s="30" t="s">
        <v>50</v>
      </c>
      <c r="D16" s="8">
        <v>2.4642861762816231</v>
      </c>
      <c r="E16" s="8">
        <v>0.29819984346464912</v>
      </c>
      <c r="F16" s="8">
        <v>1.3122847301951779</v>
      </c>
      <c r="G16" s="8">
        <v>2.023565573770492E-2</v>
      </c>
      <c r="I16" s="2"/>
      <c r="J16" s="2"/>
      <c r="K16" s="2"/>
      <c r="L16" s="2"/>
      <c r="M16" s="2"/>
      <c r="N16" s="2"/>
      <c r="O16" s="2" t="s">
        <v>52</v>
      </c>
      <c r="P16" t="s">
        <v>61</v>
      </c>
      <c r="Q16" s="9">
        <v>0.28889040652079573</v>
      </c>
      <c r="R16" s="9">
        <v>-0.11246815428205625</v>
      </c>
      <c r="S16" s="9">
        <v>0.32258363095900977</v>
      </c>
      <c r="T16" s="2"/>
      <c r="U16" s="2"/>
      <c r="V16" s="2"/>
    </row>
    <row r="17" spans="1:23" customFormat="1">
      <c r="A17" s="3" t="s">
        <v>57</v>
      </c>
      <c r="B17">
        <v>2007</v>
      </c>
      <c r="C17" s="30" t="s">
        <v>50</v>
      </c>
      <c r="D17" s="8">
        <v>9.615927921634297</v>
      </c>
      <c r="E17" s="8">
        <v>0.56688034188034186</v>
      </c>
      <c r="F17" s="8">
        <v>0.4</v>
      </c>
      <c r="G17" s="8">
        <v>4.0170940170940174E-2</v>
      </c>
      <c r="I17" s="2"/>
      <c r="J17" s="2"/>
      <c r="K17" s="2"/>
      <c r="L17" s="2"/>
      <c r="M17" s="2"/>
      <c r="N17" s="2"/>
      <c r="O17" s="2"/>
      <c r="P17" t="s">
        <v>50</v>
      </c>
      <c r="Q17" s="9">
        <v>0.63714749974386831</v>
      </c>
      <c r="R17" s="9">
        <v>-0.19913889663128748</v>
      </c>
      <c r="S17" s="9">
        <v>0.54284413259895514</v>
      </c>
      <c r="T17" s="2"/>
      <c r="U17" s="2"/>
      <c r="V17" s="2"/>
    </row>
    <row r="18" spans="1:23" customFormat="1">
      <c r="A18" t="s">
        <v>86</v>
      </c>
      <c r="B18">
        <v>2009</v>
      </c>
      <c r="C18" s="30" t="s">
        <v>50</v>
      </c>
      <c r="D18" s="8">
        <v>0</v>
      </c>
      <c r="E18" s="8">
        <v>0</v>
      </c>
      <c r="F18" s="8">
        <v>0</v>
      </c>
      <c r="G18" s="8">
        <v>5.0297324083250744E-2</v>
      </c>
      <c r="I18" s="2"/>
      <c r="J18" s="2"/>
      <c r="K18" s="2"/>
      <c r="L18" s="2"/>
      <c r="M18" s="2"/>
      <c r="N18" s="2"/>
      <c r="O18" s="2"/>
      <c r="P18" t="s">
        <v>51</v>
      </c>
      <c r="Q18" s="9">
        <v>2.8848743336739868E-2</v>
      </c>
      <c r="R18" s="9">
        <v>7.1834509755496379E-2</v>
      </c>
      <c r="S18" s="9">
        <v>0.71703934111554446</v>
      </c>
      <c r="T18" s="2"/>
      <c r="U18" s="2"/>
      <c r="V18" s="2"/>
    </row>
    <row r="19" spans="1:23" customFormat="1">
      <c r="A19" s="3" t="s">
        <v>57</v>
      </c>
      <c r="B19">
        <v>2006</v>
      </c>
      <c r="C19" s="30" t="s">
        <v>50</v>
      </c>
      <c r="D19" s="8">
        <v>9.3579249272510321</v>
      </c>
      <c r="E19" s="8">
        <v>0.61089743589743595</v>
      </c>
      <c r="F19" s="8">
        <v>0.38205128205128203</v>
      </c>
      <c r="G19" s="8">
        <v>5.0902453863313726E-2</v>
      </c>
      <c r="I19" s="2"/>
      <c r="J19" s="2"/>
      <c r="K19" s="2"/>
      <c r="L19" s="2"/>
      <c r="M19" s="2"/>
      <c r="N19" s="2"/>
      <c r="O19" s="2"/>
      <c r="P19" t="s">
        <v>30</v>
      </c>
      <c r="Q19" s="9">
        <v>0.22015791926551689</v>
      </c>
      <c r="R19" s="9">
        <v>-0.17001142606399142</v>
      </c>
      <c r="S19" s="9">
        <v>-0.15774123117995498</v>
      </c>
      <c r="T19" s="2"/>
      <c r="U19" s="2"/>
      <c r="V19" s="2"/>
    </row>
    <row r="20" spans="1:23" customFormat="1">
      <c r="A20" s="2" t="s">
        <v>82</v>
      </c>
      <c r="B20" s="2">
        <v>2009</v>
      </c>
      <c r="C20" s="30" t="s">
        <v>50</v>
      </c>
      <c r="D20" s="45">
        <v>9.5425203480213305</v>
      </c>
      <c r="E20" s="45">
        <v>0.34939164748438012</v>
      </c>
      <c r="F20" s="45">
        <v>0.41194145584956865</v>
      </c>
      <c r="G20" s="45">
        <v>6.7900482974146678E-2</v>
      </c>
      <c r="I20" s="2"/>
      <c r="J20" s="2"/>
      <c r="K20" s="2"/>
      <c r="L20" s="2"/>
      <c r="M20" s="2"/>
      <c r="N20" s="2"/>
      <c r="O20" s="47" t="s">
        <v>120</v>
      </c>
      <c r="P20" s="2"/>
      <c r="Q20" s="2"/>
      <c r="R20" s="2"/>
      <c r="S20" s="2"/>
      <c r="T20" s="2"/>
      <c r="U20" s="2"/>
      <c r="V20" s="2"/>
      <c r="W20" s="2"/>
    </row>
    <row r="21" spans="1:23" customFormat="1">
      <c r="A21" t="s">
        <v>82</v>
      </c>
      <c r="B21" s="33">
        <v>2006</v>
      </c>
      <c r="C21" s="30" t="s">
        <v>50</v>
      </c>
      <c r="D21" s="49">
        <v>0</v>
      </c>
      <c r="E21" s="49">
        <v>0</v>
      </c>
      <c r="F21" s="49">
        <v>0</v>
      </c>
      <c r="G21" s="49">
        <v>9.6168357508174734E-2</v>
      </c>
      <c r="I21" s="2"/>
      <c r="J21" s="2"/>
      <c r="K21" s="2"/>
      <c r="L21" s="2"/>
      <c r="M21" s="2"/>
      <c r="N21" s="2"/>
      <c r="O21" s="2"/>
      <c r="P21" t="s">
        <v>61</v>
      </c>
      <c r="Q21" s="9">
        <v>0.30267506072586137</v>
      </c>
      <c r="R21" s="9">
        <v>-0.10799477766065155</v>
      </c>
      <c r="S21" s="9">
        <v>0.40871909261060341</v>
      </c>
      <c r="T21" s="2"/>
      <c r="U21" s="2"/>
      <c r="V21" s="2"/>
      <c r="W21" s="2"/>
    </row>
    <row r="22" spans="1:23" customFormat="1">
      <c r="A22" s="3" t="s">
        <v>57</v>
      </c>
      <c r="B22">
        <v>2008</v>
      </c>
      <c r="C22" s="30" t="s">
        <v>50</v>
      </c>
      <c r="D22" s="8">
        <v>10.672401899119427</v>
      </c>
      <c r="E22" s="8">
        <v>0.53918076580587715</v>
      </c>
      <c r="F22" s="8">
        <v>0.46838824577025823</v>
      </c>
      <c r="G22" s="8">
        <v>0.10128205128205128</v>
      </c>
      <c r="I22" s="2"/>
      <c r="J22" s="2"/>
      <c r="K22" s="2"/>
      <c r="L22" s="2"/>
      <c r="M22" s="2"/>
      <c r="N22" s="2"/>
      <c r="O22" s="2"/>
      <c r="P22" t="s">
        <v>50</v>
      </c>
      <c r="Q22" s="9">
        <v>0.55139499192176922</v>
      </c>
      <c r="R22" s="9">
        <v>-8.1028177027937798E-2</v>
      </c>
      <c r="S22" s="9">
        <v>0.47216417676563793</v>
      </c>
      <c r="T22" s="2"/>
      <c r="U22" s="2"/>
      <c r="V22" s="2"/>
      <c r="W22" s="2"/>
    </row>
    <row r="23" spans="1:23" customFormat="1">
      <c r="A23" t="s">
        <v>57</v>
      </c>
      <c r="B23">
        <v>2009</v>
      </c>
      <c r="C23" s="30" t="s">
        <v>50</v>
      </c>
      <c r="D23" s="8">
        <v>12.832033897454176</v>
      </c>
      <c r="E23" s="8">
        <v>0.62268188302425109</v>
      </c>
      <c r="F23" s="8">
        <v>0.60770328102710414</v>
      </c>
      <c r="G23" s="8">
        <v>0.12166073018699911</v>
      </c>
      <c r="I23" s="2"/>
      <c r="J23" s="2"/>
      <c r="K23" s="2"/>
      <c r="L23" s="2"/>
      <c r="M23" s="2"/>
      <c r="N23" s="2"/>
      <c r="O23" s="2"/>
      <c r="P23" t="s">
        <v>51</v>
      </c>
      <c r="Q23" s="9">
        <v>3.5603452714377586E-2</v>
      </c>
      <c r="R23" s="9">
        <v>5.6063456239886227E-2</v>
      </c>
      <c r="S23" s="9">
        <v>0.69565560724538344</v>
      </c>
      <c r="T23" s="2"/>
      <c r="U23" s="2"/>
      <c r="V23" s="2"/>
      <c r="W23" s="2"/>
    </row>
    <row r="24" spans="1:23" customFormat="1" ht="16.8" customHeight="1">
      <c r="A24" t="s">
        <v>89</v>
      </c>
      <c r="B24">
        <v>2009</v>
      </c>
      <c r="C24" s="30" t="s">
        <v>50</v>
      </c>
      <c r="D24" s="8">
        <v>2.4622134697424283</v>
      </c>
      <c r="E24" s="8">
        <v>0.14790102863497359</v>
      </c>
      <c r="F24" s="8">
        <v>0.38931577021587999</v>
      </c>
      <c r="G24" s="8">
        <v>0.12367416207042851</v>
      </c>
      <c r="I24" s="2"/>
      <c r="J24" s="2"/>
      <c r="K24" s="2"/>
      <c r="L24" s="2"/>
      <c r="M24" s="2"/>
      <c r="N24" s="2"/>
      <c r="O24" s="2"/>
      <c r="P24" t="s">
        <v>30</v>
      </c>
      <c r="Q24" s="9">
        <v>0.33503534735817303</v>
      </c>
      <c r="R24" s="9">
        <v>-0.3208623986122569</v>
      </c>
      <c r="S24" s="9">
        <v>-5.2871159716855791E-2</v>
      </c>
      <c r="T24" s="2"/>
      <c r="U24" s="2"/>
      <c r="V24" s="2"/>
      <c r="W24" s="2"/>
    </row>
    <row r="25" spans="1:23" customFormat="1">
      <c r="A25" s="2" t="s">
        <v>75</v>
      </c>
      <c r="B25" s="2">
        <v>2005</v>
      </c>
      <c r="C25" s="30" t="s">
        <v>50</v>
      </c>
      <c r="D25" s="26">
        <v>22.354960911451315</v>
      </c>
      <c r="E25" s="26">
        <v>0.18449111470113086</v>
      </c>
      <c r="F25" s="26">
        <v>1.0181583198707593</v>
      </c>
      <c r="G25" s="26">
        <v>0.13345521023765997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customFormat="1">
      <c r="A26" s="2" t="s">
        <v>82</v>
      </c>
      <c r="B26" s="2">
        <v>2010</v>
      </c>
      <c r="C26" s="30" t="s">
        <v>50</v>
      </c>
      <c r="D26" s="45">
        <v>0</v>
      </c>
      <c r="E26" s="45">
        <v>0</v>
      </c>
      <c r="F26" s="45">
        <v>0</v>
      </c>
      <c r="G26" s="45">
        <v>0.17153074646497862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customFormat="1">
      <c r="A27" s="3" t="s">
        <v>75</v>
      </c>
      <c r="B27" s="33">
        <v>2006</v>
      </c>
      <c r="C27" s="30" t="s">
        <v>50</v>
      </c>
      <c r="D27" s="48">
        <v>26.655007735252575</v>
      </c>
      <c r="E27" s="48">
        <v>0.22819971870604783</v>
      </c>
      <c r="F27" s="48">
        <v>1.3933895921237693</v>
      </c>
      <c r="G27" s="48">
        <v>0.17996768982229402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customFormat="1">
      <c r="A28" t="s">
        <v>57</v>
      </c>
      <c r="B28">
        <v>2010</v>
      </c>
      <c r="C28" s="30" t="s">
        <v>50</v>
      </c>
      <c r="D28" s="8">
        <v>0</v>
      </c>
      <c r="E28" s="8">
        <v>0.61348371562539605</v>
      </c>
      <c r="F28" s="8">
        <v>0</v>
      </c>
      <c r="G28" s="8">
        <v>0.25511174512601048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customFormat="1">
      <c r="A29" t="s">
        <v>86</v>
      </c>
      <c r="B29">
        <v>2011</v>
      </c>
      <c r="C29" s="30" t="s">
        <v>50</v>
      </c>
      <c r="D29" s="8">
        <v>2.6453885724388022</v>
      </c>
      <c r="E29" s="8">
        <v>0.32078431372549021</v>
      </c>
      <c r="F29" s="8">
        <v>1.610236220472441</v>
      </c>
      <c r="G29" s="8">
        <v>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customFormat="1">
      <c r="A30" s="2" t="s">
        <v>75</v>
      </c>
      <c r="B30" s="2">
        <v>2005</v>
      </c>
      <c r="C30" s="30" t="s">
        <v>51</v>
      </c>
      <c r="D30" s="26">
        <v>5.7093401058441264</v>
      </c>
      <c r="E30" s="26">
        <v>0.27006711409395961</v>
      </c>
      <c r="F30" s="26">
        <v>4.258201058201057</v>
      </c>
      <c r="G30" s="26">
        <v>-0.29293328069482827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customFormat="1">
      <c r="A31" s="2" t="s">
        <v>75</v>
      </c>
      <c r="B31">
        <v>2004</v>
      </c>
      <c r="C31" s="30" t="s">
        <v>51</v>
      </c>
      <c r="D31" s="8">
        <v>1.5736873508353222</v>
      </c>
      <c r="E31" s="8">
        <v>8.3300434267666798E-2</v>
      </c>
      <c r="F31" s="8">
        <v>1.0445544554455446</v>
      </c>
      <c r="G31" s="8">
        <v>-0.18772419290554004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customFormat="1">
      <c r="A32" t="s">
        <v>57</v>
      </c>
      <c r="B32">
        <v>2009</v>
      </c>
      <c r="C32" s="30" t="s">
        <v>51</v>
      </c>
      <c r="D32" s="8">
        <v>2.0282244501453395</v>
      </c>
      <c r="E32" s="8">
        <v>0.14195361911454674</v>
      </c>
      <c r="F32" s="8">
        <v>0.66338259441707714</v>
      </c>
      <c r="G32" s="8">
        <v>-0.14483129935391242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customFormat="1">
      <c r="A33" t="s">
        <v>57</v>
      </c>
      <c r="B33">
        <v>2004</v>
      </c>
      <c r="C33" s="30" t="s">
        <v>51</v>
      </c>
      <c r="D33" s="8">
        <v>1.6411702350909101</v>
      </c>
      <c r="E33" s="8">
        <v>0.10951526032315978</v>
      </c>
      <c r="F33" s="8">
        <v>0.39765319426336376</v>
      </c>
      <c r="G33" s="8">
        <v>-0.13041795665634676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t="s">
        <v>57</v>
      </c>
      <c r="B34">
        <v>2005</v>
      </c>
      <c r="C34" s="30" t="s">
        <v>51</v>
      </c>
      <c r="D34" s="8">
        <v>1.214892018479147</v>
      </c>
      <c r="E34" s="8">
        <v>7.8055460458747006E-2</v>
      </c>
      <c r="F34" s="8">
        <v>0.28113440197287298</v>
      </c>
      <c r="G34" s="8">
        <v>-0.10233393177737882</v>
      </c>
      <c r="H34"/>
    </row>
    <row r="35" spans="1:23">
      <c r="A35" s="3" t="s">
        <v>57</v>
      </c>
      <c r="B35">
        <v>2006</v>
      </c>
      <c r="C35" s="30" t="s">
        <v>51</v>
      </c>
      <c r="D35" s="8">
        <v>1.392174513785668</v>
      </c>
      <c r="E35" s="8">
        <v>8.6644951140065152E-2</v>
      </c>
      <c r="F35" s="8">
        <v>0.27536231884057971</v>
      </c>
      <c r="G35" s="8">
        <v>-8.4560082163642594E-2</v>
      </c>
      <c r="H35"/>
    </row>
    <row r="36" spans="1:23">
      <c r="A36" t="s">
        <v>82</v>
      </c>
      <c r="B36" s="33">
        <v>2007</v>
      </c>
      <c r="C36" s="30" t="s">
        <v>51</v>
      </c>
      <c r="D36" s="49">
        <v>8.5971778560082761</v>
      </c>
      <c r="E36" s="49">
        <v>0.31026127101632284</v>
      </c>
      <c r="F36" s="49">
        <v>0.57418136092466165</v>
      </c>
      <c r="G36" s="49">
        <v>-7.7825114944952964E-2</v>
      </c>
      <c r="H36"/>
    </row>
    <row r="37" spans="1:23">
      <c r="A37" t="s">
        <v>75</v>
      </c>
      <c r="B37" s="33">
        <v>2006</v>
      </c>
      <c r="C37" s="30" t="s">
        <v>51</v>
      </c>
      <c r="D37" s="48">
        <v>6.593125714670073</v>
      </c>
      <c r="E37" s="48">
        <v>0.29929770992366406</v>
      </c>
      <c r="F37" s="48">
        <v>3.7555555555555546</v>
      </c>
      <c r="G37" s="48">
        <v>-5.3523489932885908E-2</v>
      </c>
      <c r="H37"/>
    </row>
    <row r="38" spans="1:23">
      <c r="A38" s="2" t="s">
        <v>82</v>
      </c>
      <c r="B38" s="2">
        <v>2009</v>
      </c>
      <c r="C38" s="30" t="s">
        <v>51</v>
      </c>
      <c r="D38" s="45">
        <v>8.8503506971090484</v>
      </c>
      <c r="E38" s="45">
        <v>0.30948258483295588</v>
      </c>
      <c r="F38" s="45">
        <v>0.53885508430962992</v>
      </c>
      <c r="G38" s="45">
        <v>-4.5397620538509709E-2</v>
      </c>
      <c r="H38"/>
    </row>
    <row r="39" spans="1:23">
      <c r="A39" t="s">
        <v>57</v>
      </c>
      <c r="B39">
        <v>2010</v>
      </c>
      <c r="C39" s="30" t="s">
        <v>51</v>
      </c>
      <c r="D39" s="8">
        <v>0</v>
      </c>
      <c r="E39" s="8">
        <v>0</v>
      </c>
      <c r="F39" s="8">
        <v>0</v>
      </c>
      <c r="G39" s="8">
        <v>-3.7947997189037248E-2</v>
      </c>
      <c r="H39"/>
    </row>
    <row r="40" spans="1:23">
      <c r="A40" t="s">
        <v>86</v>
      </c>
      <c r="B40">
        <v>2009</v>
      </c>
      <c r="C40" s="30" t="s">
        <v>51</v>
      </c>
      <c r="D40" s="8">
        <v>0</v>
      </c>
      <c r="E40" s="8">
        <v>0</v>
      </c>
      <c r="F40" s="8">
        <v>0</v>
      </c>
      <c r="G40" s="8">
        <v>-3.1092821216278006E-2</v>
      </c>
      <c r="H40"/>
    </row>
    <row r="41" spans="1:23">
      <c r="A41" t="s">
        <v>82</v>
      </c>
      <c r="B41" s="33">
        <v>2008</v>
      </c>
      <c r="C41" s="30" t="s">
        <v>51</v>
      </c>
      <c r="D41" s="49">
        <v>9.3493614386137427</v>
      </c>
      <c r="E41" s="49">
        <v>0.33265497808390732</v>
      </c>
      <c r="F41" s="49">
        <v>0.60536998789260021</v>
      </c>
      <c r="G41" s="49">
        <v>-2.7427096357842941E-2</v>
      </c>
      <c r="H41"/>
    </row>
    <row r="42" spans="1:23">
      <c r="A42" s="2" t="s">
        <v>75</v>
      </c>
      <c r="B42" s="2">
        <v>2010</v>
      </c>
      <c r="C42" s="30" t="s">
        <v>51</v>
      </c>
      <c r="D42" s="26">
        <v>5.6868252046179304</v>
      </c>
      <c r="E42" s="26">
        <v>0.29989969909729186</v>
      </c>
      <c r="F42" s="26">
        <v>3.21505376344086</v>
      </c>
      <c r="G42" s="26">
        <v>-1.1994242763473533E-2</v>
      </c>
      <c r="H42"/>
    </row>
    <row r="43" spans="1:23">
      <c r="A43" s="2" t="s">
        <v>75</v>
      </c>
      <c r="B43" s="2">
        <v>2003</v>
      </c>
      <c r="C43" s="30" t="s">
        <v>51</v>
      </c>
      <c r="D43" s="26">
        <v>0.3767189028784117</v>
      </c>
      <c r="E43" s="26">
        <v>1.9417314451192491E-2</v>
      </c>
      <c r="F43" s="26">
        <v>0.19884915084915086</v>
      </c>
      <c r="G43" s="8">
        <v>-6.7567567567567571E-3</v>
      </c>
    </row>
    <row r="44" spans="1:23">
      <c r="A44" s="3" t="s">
        <v>75</v>
      </c>
      <c r="B44" s="33">
        <v>2007</v>
      </c>
      <c r="C44" s="30" t="s">
        <v>51</v>
      </c>
      <c r="D44" s="48">
        <v>5.6543137446628187</v>
      </c>
      <c r="E44" s="48">
        <v>0.27628603280777181</v>
      </c>
      <c r="F44" s="48">
        <v>3.5917184265010338</v>
      </c>
      <c r="G44" s="48">
        <v>-5.8015267175572519E-3</v>
      </c>
    </row>
    <row r="45" spans="1:23">
      <c r="A45" s="2" t="s">
        <v>82</v>
      </c>
      <c r="B45" s="2">
        <v>2010</v>
      </c>
      <c r="C45" s="30" t="s">
        <v>51</v>
      </c>
      <c r="D45" s="45">
        <v>0</v>
      </c>
      <c r="E45" s="45">
        <v>0</v>
      </c>
      <c r="F45" s="45">
        <v>0</v>
      </c>
      <c r="G45" s="45">
        <v>-4.5538413221842735E-3</v>
      </c>
    </row>
    <row r="46" spans="1:23">
      <c r="A46" t="s">
        <v>86</v>
      </c>
      <c r="B46">
        <v>2010</v>
      </c>
      <c r="C46" s="30" t="s">
        <v>51</v>
      </c>
      <c r="D46" s="8">
        <v>0</v>
      </c>
      <c r="E46" s="8">
        <v>0</v>
      </c>
      <c r="F46" s="8">
        <v>0</v>
      </c>
      <c r="G46" s="8">
        <v>3.91815411406182E-3</v>
      </c>
    </row>
    <row r="47" spans="1:23">
      <c r="A47" s="3" t="s">
        <v>75</v>
      </c>
      <c r="B47" s="33">
        <v>2008</v>
      </c>
      <c r="C47" s="30" t="s">
        <v>51</v>
      </c>
      <c r="D47" s="48">
        <v>4.1019463640398151</v>
      </c>
      <c r="E47" s="48">
        <v>0.19641772920461445</v>
      </c>
      <c r="F47" s="48">
        <v>2.2387543252595155</v>
      </c>
      <c r="G47" s="48">
        <v>4.140786749482402E-3</v>
      </c>
      <c r="H47" s="26"/>
    </row>
    <row r="48" spans="1:23">
      <c r="A48" s="2" t="s">
        <v>82</v>
      </c>
      <c r="B48" s="33">
        <v>2006</v>
      </c>
      <c r="C48" s="30" t="s">
        <v>51</v>
      </c>
      <c r="D48" s="49">
        <v>0</v>
      </c>
      <c r="E48" s="49">
        <v>0</v>
      </c>
      <c r="F48" s="49">
        <v>0</v>
      </c>
      <c r="G48" s="49">
        <v>1.1009613466831545E-2</v>
      </c>
      <c r="H48" s="26"/>
    </row>
    <row r="49" spans="1:22" customFormat="1" ht="16.8" customHeight="1">
      <c r="A49" s="2" t="s">
        <v>82</v>
      </c>
      <c r="B49" s="2">
        <v>2005</v>
      </c>
      <c r="C49" s="30" t="s">
        <v>51</v>
      </c>
      <c r="D49" s="26">
        <v>0</v>
      </c>
      <c r="E49" s="26">
        <v>0</v>
      </c>
      <c r="F49" s="26">
        <v>0</v>
      </c>
      <c r="G49" s="26">
        <v>3.8918392994689258E-2</v>
      </c>
      <c r="H49" s="26"/>
      <c r="I49" s="2"/>
      <c r="J49" s="2"/>
      <c r="K49" s="2"/>
      <c r="L49" s="2"/>
      <c r="N49" s="2"/>
      <c r="O49" s="2"/>
      <c r="P49" s="2"/>
      <c r="Q49" s="2"/>
    </row>
    <row r="50" spans="1:22" customFormat="1">
      <c r="A50" s="2" t="s">
        <v>82</v>
      </c>
      <c r="B50" s="2">
        <v>2004</v>
      </c>
      <c r="C50" s="30" t="s">
        <v>51</v>
      </c>
      <c r="D50" s="26">
        <v>0</v>
      </c>
      <c r="E50" s="26">
        <v>0</v>
      </c>
      <c r="F50" s="26">
        <v>0</v>
      </c>
      <c r="G50" s="26">
        <v>4.3569493724009006E-2</v>
      </c>
      <c r="H50" s="26"/>
      <c r="I50" s="2"/>
      <c r="J50" s="2"/>
      <c r="K50" s="2"/>
      <c r="L50" s="2"/>
      <c r="N50" s="2"/>
      <c r="O50" s="2"/>
      <c r="P50" s="2"/>
      <c r="Q50" s="2"/>
    </row>
    <row r="51" spans="1:22" customFormat="1">
      <c r="A51" t="s">
        <v>89</v>
      </c>
      <c r="B51">
        <v>2009</v>
      </c>
      <c r="C51" s="30" t="s">
        <v>51</v>
      </c>
      <c r="D51" s="8">
        <v>0</v>
      </c>
      <c r="E51" s="8">
        <v>0</v>
      </c>
      <c r="F51" s="8">
        <v>0</v>
      </c>
      <c r="G51" s="8">
        <v>4.5941331677789847E-2</v>
      </c>
      <c r="H51" s="26"/>
      <c r="I51" s="2"/>
      <c r="J51" s="2"/>
      <c r="K51" s="2"/>
      <c r="L51" s="2"/>
      <c r="N51" s="2"/>
      <c r="O51" s="2"/>
      <c r="P51" s="2"/>
      <c r="Q51" s="2"/>
    </row>
    <row r="52" spans="1:22" customFormat="1">
      <c r="A52" s="2" t="s">
        <v>82</v>
      </c>
      <c r="B52" s="2">
        <v>2003</v>
      </c>
      <c r="C52" s="30" t="s">
        <v>51</v>
      </c>
      <c r="D52" s="26">
        <v>0</v>
      </c>
      <c r="E52" s="26">
        <v>0</v>
      </c>
      <c r="F52" s="26">
        <v>0</v>
      </c>
      <c r="G52" s="26">
        <v>5.0648500942924217E-2</v>
      </c>
      <c r="H52" s="26"/>
      <c r="I52" s="2"/>
      <c r="J52" s="2"/>
      <c r="K52" s="2"/>
      <c r="L52" s="2"/>
      <c r="N52" s="2"/>
      <c r="O52" s="2"/>
      <c r="P52" s="2"/>
      <c r="Q52" s="2"/>
    </row>
    <row r="53" spans="1:22" customFormat="1">
      <c r="A53" t="s">
        <v>57</v>
      </c>
      <c r="B53">
        <v>2003</v>
      </c>
      <c r="C53" s="30" t="s">
        <v>51</v>
      </c>
      <c r="D53" s="8">
        <v>1.4338926952331155</v>
      </c>
      <c r="E53" s="8">
        <v>0.10294117647058823</v>
      </c>
      <c r="F53" s="8">
        <v>0.35514018691588783</v>
      </c>
      <c r="G53" s="8">
        <v>6.6376131411330877E-2</v>
      </c>
      <c r="H53" s="26"/>
      <c r="I53" s="2"/>
      <c r="J53" s="2"/>
      <c r="K53" s="2"/>
      <c r="L53" s="2"/>
      <c r="N53" s="2"/>
      <c r="O53" s="2"/>
      <c r="P53" s="2"/>
      <c r="Q53" s="2"/>
    </row>
    <row r="54" spans="1:22" customFormat="1">
      <c r="A54" s="2" t="s">
        <v>75</v>
      </c>
      <c r="B54" s="2">
        <v>2009</v>
      </c>
      <c r="C54" s="30" t="s">
        <v>51</v>
      </c>
      <c r="D54" s="26">
        <v>4.5451966538274844</v>
      </c>
      <c r="E54" s="26">
        <v>0.23060930753238446</v>
      </c>
      <c r="F54" s="26">
        <v>2.5981981981981983</v>
      </c>
      <c r="G54" s="8">
        <v>9.1985428051001822E-2</v>
      </c>
      <c r="H54" s="26"/>
      <c r="I54" s="2"/>
      <c r="J54" s="2"/>
      <c r="K54" s="2"/>
      <c r="L54" s="2"/>
      <c r="N54" s="2"/>
      <c r="O54" s="2"/>
      <c r="P54" s="2"/>
      <c r="Q54" s="2"/>
    </row>
    <row r="55" spans="1:22" customFormat="1">
      <c r="A55" s="3" t="s">
        <v>57</v>
      </c>
      <c r="B55">
        <v>2007</v>
      </c>
      <c r="C55" s="30" t="s">
        <v>51</v>
      </c>
      <c r="D55" s="8">
        <v>1.1403504266040672</v>
      </c>
      <c r="E55" s="8">
        <v>7.0075757575757569E-2</v>
      </c>
      <c r="F55" s="8">
        <v>0.27924528301886792</v>
      </c>
      <c r="G55" s="8">
        <v>9.2508143322475575E-2</v>
      </c>
      <c r="H55" s="26"/>
      <c r="I55" s="8"/>
      <c r="J55" s="8"/>
      <c r="K55" s="8"/>
      <c r="L55" s="8"/>
      <c r="N55" s="2"/>
      <c r="O55" s="2"/>
      <c r="P55" s="2"/>
      <c r="Q55" s="2"/>
    </row>
    <row r="56" spans="1:22" customFormat="1">
      <c r="A56" s="3" t="s">
        <v>57</v>
      </c>
      <c r="B56">
        <v>2008</v>
      </c>
      <c r="C56" s="30" t="s">
        <v>51</v>
      </c>
      <c r="D56" s="8">
        <v>1.6434687335145883</v>
      </c>
      <c r="E56" s="8">
        <v>0.11629576453697056</v>
      </c>
      <c r="F56" s="8">
        <v>0.45251396648044695</v>
      </c>
      <c r="G56" s="8">
        <v>0.10164141414141414</v>
      </c>
      <c r="H56" s="26"/>
      <c r="I56" s="8"/>
      <c r="J56" s="8"/>
      <c r="K56" s="8"/>
      <c r="L56" s="8"/>
      <c r="N56" s="2"/>
      <c r="O56" s="2"/>
      <c r="P56" s="2"/>
      <c r="Q56" s="2"/>
    </row>
    <row r="57" spans="1:22" customFormat="1">
      <c r="A57" t="s">
        <v>86</v>
      </c>
      <c r="B57">
        <v>2011</v>
      </c>
      <c r="C57" s="30" t="s">
        <v>51</v>
      </c>
      <c r="D57" s="8">
        <v>0</v>
      </c>
      <c r="E57" s="8">
        <v>0</v>
      </c>
      <c r="F57" s="8">
        <v>0</v>
      </c>
      <c r="G57" s="8">
        <v>1</v>
      </c>
      <c r="H57" s="26"/>
      <c r="I57" s="8"/>
      <c r="J57" s="8"/>
      <c r="K57" s="8"/>
      <c r="L57" s="8"/>
      <c r="N57" s="2"/>
      <c r="O57" s="2"/>
      <c r="P57" s="2"/>
      <c r="Q57" s="2"/>
    </row>
    <row r="58" spans="1:22">
      <c r="A58" s="2" t="s">
        <v>75</v>
      </c>
      <c r="B58" s="2">
        <v>2004</v>
      </c>
      <c r="C58" s="30" t="s">
        <v>30</v>
      </c>
      <c r="D58" s="26">
        <v>4.4003579952267309</v>
      </c>
      <c r="E58" s="26">
        <v>0.10146173688736028</v>
      </c>
      <c r="F58" s="26">
        <v>0.56621880998080609</v>
      </c>
      <c r="G58" s="26">
        <v>-0.20201820340324494</v>
      </c>
      <c r="H58" s="26"/>
    </row>
    <row r="59" spans="1:22">
      <c r="A59" s="2" t="s">
        <v>75</v>
      </c>
      <c r="B59" s="2">
        <v>2003</v>
      </c>
      <c r="C59" s="30" t="s">
        <v>30</v>
      </c>
      <c r="D59" s="26">
        <v>0.88081757867254529</v>
      </c>
      <c r="E59" s="26">
        <v>2.2538403424830017E-2</v>
      </c>
      <c r="F59" s="26">
        <v>0.16342767705751923</v>
      </c>
      <c r="G59" s="8">
        <v>-0.19502671598849158</v>
      </c>
      <c r="H59" s="26"/>
    </row>
    <row r="60" spans="1:22" customFormat="1" ht="16.8" customHeight="1">
      <c r="A60" t="s">
        <v>57</v>
      </c>
      <c r="B60">
        <v>2004</v>
      </c>
      <c r="C60" s="30" t="s">
        <v>30</v>
      </c>
      <c r="D60" s="8">
        <v>10.051495079179738</v>
      </c>
      <c r="E60" s="8">
        <v>0.26588854885773255</v>
      </c>
      <c r="F60" s="8">
        <v>0.56494783003175564</v>
      </c>
      <c r="G60" s="8">
        <v>-0.17615338526063512</v>
      </c>
      <c r="K60" s="8"/>
      <c r="L60" s="8"/>
      <c r="M60" s="8"/>
      <c r="N60" s="8"/>
      <c r="S60" s="8"/>
      <c r="T60" s="8"/>
      <c r="U60" s="8"/>
      <c r="V60" s="8"/>
    </row>
    <row r="61" spans="1:22" customFormat="1">
      <c r="A61" t="s">
        <v>82</v>
      </c>
      <c r="B61" s="33">
        <v>2007</v>
      </c>
      <c r="C61" s="30" t="s">
        <v>30</v>
      </c>
      <c r="D61" s="49">
        <v>17.910787200017243</v>
      </c>
      <c r="E61" s="49">
        <v>0.34573039556535773</v>
      </c>
      <c r="F61" s="49">
        <v>0.51921726958176018</v>
      </c>
      <c r="G61" s="49">
        <v>-0.1341317365269461</v>
      </c>
      <c r="K61" s="8"/>
      <c r="L61" s="8"/>
      <c r="M61" s="8"/>
      <c r="N61" s="8"/>
      <c r="S61" s="8"/>
      <c r="T61" s="8"/>
      <c r="U61" s="8"/>
      <c r="V61" s="8"/>
    </row>
    <row r="62" spans="1:22" customFormat="1">
      <c r="A62" t="s">
        <v>75</v>
      </c>
      <c r="B62" s="33">
        <v>2008</v>
      </c>
      <c r="C62" s="30" t="s">
        <v>30</v>
      </c>
      <c r="D62" s="48">
        <v>23.115450453306284</v>
      </c>
      <c r="E62" s="48">
        <v>0.56702954898911351</v>
      </c>
      <c r="F62" s="48">
        <v>4.2346109175377471</v>
      </c>
      <c r="G62" s="48">
        <v>-0.12681638044914134</v>
      </c>
      <c r="K62" s="8"/>
      <c r="L62" s="8"/>
      <c r="M62" s="8"/>
      <c r="N62" s="8"/>
      <c r="S62" s="8"/>
      <c r="T62" s="8"/>
      <c r="U62" s="8"/>
      <c r="V62" s="8"/>
    </row>
    <row r="63" spans="1:22" customFormat="1">
      <c r="A63" t="s">
        <v>57</v>
      </c>
      <c r="B63">
        <v>2005</v>
      </c>
      <c r="C63" s="30" t="s">
        <v>30</v>
      </c>
      <c r="D63" s="8">
        <v>6.8470887883583504</v>
      </c>
      <c r="E63" s="8">
        <v>0.16365257259296995</v>
      </c>
      <c r="F63" s="8">
        <v>0.34833288153971265</v>
      </c>
      <c r="G63" s="8">
        <v>-0.10312433278770194</v>
      </c>
      <c r="K63" s="8"/>
      <c r="L63" s="8"/>
      <c r="M63" s="8"/>
      <c r="N63" s="8"/>
      <c r="S63" s="8"/>
      <c r="T63" s="8"/>
      <c r="U63" s="8"/>
      <c r="V63" s="8"/>
    </row>
    <row r="64" spans="1:22" customFormat="1">
      <c r="A64" t="s">
        <v>82</v>
      </c>
      <c r="B64" s="33">
        <v>2008</v>
      </c>
      <c r="C64" s="30" t="s">
        <v>30</v>
      </c>
      <c r="D64" s="49">
        <v>19.348678485259455</v>
      </c>
      <c r="E64" s="49">
        <v>0.35047935069851344</v>
      </c>
      <c r="F64" s="49">
        <v>0.50476066257988772</v>
      </c>
      <c r="G64" s="49">
        <v>-7.4385692403943646E-2</v>
      </c>
      <c r="K64" s="8"/>
      <c r="L64" s="8"/>
      <c r="M64" s="8"/>
      <c r="N64" s="8"/>
      <c r="S64" s="8"/>
      <c r="T64" s="8"/>
      <c r="U64" s="8"/>
      <c r="V64" s="8"/>
    </row>
    <row r="65" spans="1:22" customFormat="1">
      <c r="A65" s="2" t="s">
        <v>75</v>
      </c>
      <c r="B65" s="2">
        <v>2005</v>
      </c>
      <c r="C65" s="30" t="s">
        <v>30</v>
      </c>
      <c r="D65" s="26">
        <v>28.064301017295442</v>
      </c>
      <c r="E65" s="26">
        <v>0.65119341563786004</v>
      </c>
      <c r="F65" s="26">
        <v>5.2052631578947368</v>
      </c>
      <c r="G65" s="26">
        <v>-5.2278589853826309E-2</v>
      </c>
      <c r="K65" s="8"/>
      <c r="L65" s="8"/>
      <c r="M65" s="8"/>
      <c r="N65" s="8"/>
      <c r="S65" s="8"/>
      <c r="T65" s="8"/>
      <c r="U65" s="8"/>
      <c r="V65" s="8"/>
    </row>
    <row r="66" spans="1:22" customFormat="1">
      <c r="A66" t="s">
        <v>75</v>
      </c>
      <c r="B66" s="33">
        <v>2007</v>
      </c>
      <c r="C66" s="30" t="s">
        <v>30</v>
      </c>
      <c r="D66" s="48">
        <v>28.31068087741599</v>
      </c>
      <c r="E66" s="48">
        <v>0.76494936151475124</v>
      </c>
      <c r="F66" s="48">
        <v>5.9493150684931511</v>
      </c>
      <c r="G66" s="48">
        <v>-5.082529825134826E-2</v>
      </c>
      <c r="K66" s="8"/>
      <c r="L66" s="8"/>
      <c r="M66" s="8"/>
      <c r="N66" s="8"/>
      <c r="S66" s="8"/>
      <c r="T66" s="8"/>
      <c r="U66" s="8"/>
      <c r="V66" s="8"/>
    </row>
    <row r="67" spans="1:22" customFormat="1">
      <c r="A67" s="2" t="s">
        <v>82</v>
      </c>
      <c r="B67" s="2">
        <v>2004</v>
      </c>
      <c r="C67" s="30" t="s">
        <v>30</v>
      </c>
      <c r="D67" s="26">
        <v>0</v>
      </c>
      <c r="E67" s="26">
        <v>0</v>
      </c>
      <c r="F67" s="26">
        <v>0</v>
      </c>
      <c r="G67" s="26">
        <v>-4.6727572262992359E-2</v>
      </c>
      <c r="K67" s="8"/>
      <c r="L67" s="8"/>
      <c r="M67" s="8"/>
      <c r="N67" s="8"/>
      <c r="S67" s="8"/>
      <c r="T67" s="8"/>
      <c r="U67" s="8"/>
      <c r="V67" s="8"/>
    </row>
    <row r="68" spans="1:22" customFormat="1">
      <c r="A68" s="2" t="s">
        <v>75</v>
      </c>
      <c r="B68" s="2">
        <v>2010</v>
      </c>
      <c r="C68" s="30" t="s">
        <v>30</v>
      </c>
      <c r="D68" s="26">
        <v>19.177977975439511</v>
      </c>
      <c r="E68" s="26">
        <v>0.48798193256976929</v>
      </c>
      <c r="F68" s="26">
        <v>4.4881305637982196</v>
      </c>
      <c r="G68" s="26">
        <v>-3.446658851113716E-2</v>
      </c>
      <c r="K68" s="8"/>
      <c r="L68" s="8"/>
      <c r="M68" s="8"/>
      <c r="N68" s="8"/>
      <c r="S68" s="8"/>
      <c r="T68" s="8"/>
      <c r="U68" s="8"/>
      <c r="V68" s="8"/>
    </row>
    <row r="69" spans="1:22">
      <c r="A69" s="2" t="s">
        <v>82</v>
      </c>
      <c r="B69" s="2">
        <v>2003</v>
      </c>
      <c r="C69" s="30" t="s">
        <v>30</v>
      </c>
      <c r="D69" s="26">
        <v>0</v>
      </c>
      <c r="E69" s="26">
        <v>0</v>
      </c>
      <c r="F69" s="26">
        <v>0</v>
      </c>
      <c r="G69" s="26">
        <v>-3.4253717809212915E-2</v>
      </c>
      <c r="H69" s="26"/>
    </row>
    <row r="70" spans="1:22">
      <c r="A70" t="s">
        <v>57</v>
      </c>
      <c r="B70">
        <v>2003</v>
      </c>
      <c r="C70" s="30" t="s">
        <v>30</v>
      </c>
      <c r="D70" s="8">
        <v>11.541219024413911</v>
      </c>
      <c r="E70" s="8">
        <v>0.32070101857399641</v>
      </c>
      <c r="F70" s="8">
        <v>0.68533930857874514</v>
      </c>
      <c r="G70" s="8">
        <v>-1.3488170802077322E-2</v>
      </c>
      <c r="H70" s="26"/>
    </row>
    <row r="71" spans="1:22">
      <c r="A71" s="3" t="s">
        <v>57</v>
      </c>
      <c r="B71">
        <v>2006</v>
      </c>
      <c r="C71" s="30" t="s">
        <v>30</v>
      </c>
      <c r="D71" s="8">
        <v>10.750099441036699</v>
      </c>
      <c r="E71" s="8">
        <v>0.26503225806451614</v>
      </c>
      <c r="F71" s="8">
        <v>0.53699346405228754</v>
      </c>
      <c r="G71" s="8">
        <v>5.0942435048395313E-4</v>
      </c>
      <c r="H71" s="26"/>
    </row>
    <row r="72" spans="1:22">
      <c r="A72" s="2" t="s">
        <v>82</v>
      </c>
      <c r="B72" s="2">
        <v>2009</v>
      </c>
      <c r="C72" s="30" t="s">
        <v>30</v>
      </c>
      <c r="D72" s="45">
        <v>18.392871045130377</v>
      </c>
      <c r="E72" s="45">
        <v>0.32897833142808147</v>
      </c>
      <c r="F72" s="45">
        <v>0.46459420041543459</v>
      </c>
      <c r="G72" s="45">
        <v>1.022095594827758E-2</v>
      </c>
      <c r="H72" s="26"/>
    </row>
    <row r="73" spans="1:22">
      <c r="A73" t="s">
        <v>86</v>
      </c>
      <c r="B73">
        <v>2010</v>
      </c>
      <c r="C73" s="30" t="s">
        <v>30</v>
      </c>
      <c r="D73" s="8">
        <v>2.4642861762816231</v>
      </c>
      <c r="E73" s="8">
        <v>0.18774638633377136</v>
      </c>
      <c r="F73" s="8">
        <v>0.9188102893890675</v>
      </c>
      <c r="G73" s="8">
        <v>1.4191259474278342E-2</v>
      </c>
      <c r="H73" s="26"/>
    </row>
    <row r="74" spans="1:22">
      <c r="A74" t="s">
        <v>57</v>
      </c>
      <c r="B74">
        <v>2009</v>
      </c>
      <c r="C74" s="30" t="s">
        <v>30</v>
      </c>
      <c r="D74" s="8">
        <v>14.860258347599517</v>
      </c>
      <c r="E74" s="8">
        <v>0.41973908111174135</v>
      </c>
      <c r="F74" s="8">
        <v>0.91697645600991329</v>
      </c>
      <c r="G74" s="8">
        <v>1.9648255015114042E-2</v>
      </c>
      <c r="H74" s="26"/>
    </row>
    <row r="75" spans="1:22">
      <c r="A75" t="s">
        <v>86</v>
      </c>
      <c r="B75">
        <v>2009</v>
      </c>
      <c r="C75" s="30" t="s">
        <v>30</v>
      </c>
      <c r="D75" s="8">
        <v>0</v>
      </c>
      <c r="E75" s="8">
        <v>0</v>
      </c>
      <c r="F75" s="8">
        <v>0</v>
      </c>
      <c r="G75" s="8">
        <v>2.169371685682147E-2</v>
      </c>
      <c r="H75" s="26"/>
    </row>
    <row r="76" spans="1:22">
      <c r="A76" s="2" t="s">
        <v>82</v>
      </c>
      <c r="B76" s="2">
        <v>2005</v>
      </c>
      <c r="C76" s="30" t="s">
        <v>30</v>
      </c>
      <c r="D76" s="26">
        <v>0</v>
      </c>
      <c r="E76" s="26">
        <v>0</v>
      </c>
      <c r="F76" s="26">
        <v>0</v>
      </c>
      <c r="G76" s="26">
        <v>2.9984876049361068E-2</v>
      </c>
      <c r="H76" s="26"/>
    </row>
    <row r="77" spans="1:22">
      <c r="A77" s="2" t="s">
        <v>75</v>
      </c>
      <c r="B77" s="2">
        <v>2009</v>
      </c>
      <c r="C77" s="30" t="s">
        <v>30</v>
      </c>
      <c r="D77" s="26">
        <v>20.399800793045408</v>
      </c>
      <c r="E77" s="26">
        <v>0.50582258694802662</v>
      </c>
      <c r="F77" s="26">
        <v>4.5449438202247192</v>
      </c>
      <c r="G77" s="8">
        <v>3.5925349922239502E-2</v>
      </c>
      <c r="H77" s="26"/>
    </row>
    <row r="78" spans="1:22">
      <c r="A78" t="s">
        <v>82</v>
      </c>
      <c r="B78" s="33">
        <v>2006</v>
      </c>
      <c r="C78" s="30" t="s">
        <v>30</v>
      </c>
      <c r="D78" s="49">
        <v>0</v>
      </c>
      <c r="E78" s="49">
        <v>0</v>
      </c>
      <c r="F78" s="49">
        <v>0</v>
      </c>
      <c r="G78" s="49">
        <v>5.2531529137624433E-2</v>
      </c>
      <c r="H78" s="26"/>
    </row>
    <row r="79" spans="1:22">
      <c r="A79" s="3" t="s">
        <v>57</v>
      </c>
      <c r="B79">
        <v>2007</v>
      </c>
      <c r="C79" s="30" t="s">
        <v>30</v>
      </c>
      <c r="D79" s="8">
        <v>10.756278348238364</v>
      </c>
      <c r="E79" s="8">
        <v>0.26681957186544342</v>
      </c>
      <c r="F79" s="8">
        <v>0.60730858468677495</v>
      </c>
      <c r="G79" s="8">
        <v>6.0903225806451612E-2</v>
      </c>
      <c r="H79" s="26"/>
    </row>
    <row r="80" spans="1:22">
      <c r="A80" t="s">
        <v>75</v>
      </c>
      <c r="B80" s="33">
        <v>2006</v>
      </c>
      <c r="C80" s="30" t="s">
        <v>30</v>
      </c>
      <c r="D80" s="48">
        <v>33.248133449922648</v>
      </c>
      <c r="E80" s="48">
        <v>0.80781173394345485</v>
      </c>
      <c r="F80" s="48">
        <v>5.4318681318681321</v>
      </c>
      <c r="G80" s="48">
        <v>6.5432098765432101E-2</v>
      </c>
      <c r="H80" s="26"/>
    </row>
    <row r="81" spans="1:23">
      <c r="A81" s="2" t="s">
        <v>82</v>
      </c>
      <c r="B81" s="2">
        <v>2010</v>
      </c>
      <c r="C81" s="30" t="s">
        <v>30</v>
      </c>
      <c r="D81" s="45">
        <v>0</v>
      </c>
      <c r="E81" s="45">
        <v>0</v>
      </c>
      <c r="F81" s="45">
        <v>0</v>
      </c>
      <c r="G81" s="45">
        <v>8.1464227625951291E-2</v>
      </c>
      <c r="H81" s="26"/>
    </row>
    <row r="82" spans="1:23">
      <c r="A82" t="s">
        <v>89</v>
      </c>
      <c r="B82">
        <v>2009</v>
      </c>
      <c r="C82" s="30" t="s">
        <v>30</v>
      </c>
      <c r="D82" s="8">
        <v>2.4622134697424283</v>
      </c>
      <c r="E82" s="8">
        <v>7.6856399884426468E-2</v>
      </c>
      <c r="F82" s="8">
        <v>0.1904591425758525</v>
      </c>
      <c r="G82" s="8">
        <v>8.6613881900251585E-2</v>
      </c>
      <c r="H82" s="26"/>
    </row>
    <row r="83" spans="1:23">
      <c r="A83" s="3" t="s">
        <v>57</v>
      </c>
      <c r="B83">
        <v>2008</v>
      </c>
      <c r="C83" s="30" t="s">
        <v>30</v>
      </c>
      <c r="D83" s="8">
        <v>12.315870632634015</v>
      </c>
      <c r="E83" s="8">
        <v>0.33360813410277551</v>
      </c>
      <c r="F83" s="8">
        <v>0.77374123645634163</v>
      </c>
      <c r="G83" s="8">
        <v>0.10142711518858308</v>
      </c>
      <c r="H83" s="26"/>
    </row>
    <row r="84" spans="1:23">
      <c r="A84" t="s">
        <v>57</v>
      </c>
      <c r="B84">
        <v>2010</v>
      </c>
      <c r="C84" s="30" t="s">
        <v>30</v>
      </c>
      <c r="D84" s="8">
        <v>0</v>
      </c>
      <c r="E84" s="8">
        <v>0</v>
      </c>
      <c r="F84" s="8">
        <v>0</v>
      </c>
      <c r="G84" s="8">
        <v>0.13684061259217242</v>
      </c>
      <c r="H84" s="26"/>
    </row>
    <row r="85" spans="1:23">
      <c r="A85" t="s">
        <v>86</v>
      </c>
      <c r="B85">
        <v>2011</v>
      </c>
      <c r="C85" s="30" t="s">
        <v>30</v>
      </c>
      <c r="D85" s="8">
        <v>2.6453885724388022</v>
      </c>
      <c r="E85" s="8">
        <v>0.20071977752331097</v>
      </c>
      <c r="F85" s="8">
        <v>1.0398305084745763</v>
      </c>
      <c r="G85" s="8">
        <v>1</v>
      </c>
      <c r="H85" s="26"/>
    </row>
    <row r="86" spans="1:23">
      <c r="B86" s="2"/>
      <c r="D86" s="26"/>
      <c r="E86" s="26"/>
      <c r="F86" s="26"/>
      <c r="G86" s="8"/>
      <c r="H86" s="26"/>
    </row>
    <row r="87" spans="1:23">
      <c r="B87" s="2"/>
      <c r="D87" s="26"/>
      <c r="E87" s="26"/>
      <c r="F87" s="26"/>
      <c r="G87" s="8"/>
      <c r="H87" s="26"/>
    </row>
    <row r="88" spans="1:23">
      <c r="B88" s="2"/>
      <c r="D88" s="26"/>
      <c r="E88" s="26"/>
      <c r="F88" s="26"/>
      <c r="G88" s="8"/>
      <c r="H88" s="26"/>
    </row>
    <row r="89" spans="1:23" customFormat="1" ht="16.8" customHeight="1">
      <c r="A89" s="2"/>
      <c r="B89" s="2"/>
      <c r="C89" s="30"/>
      <c r="D89" s="26"/>
      <c r="E89" s="26"/>
      <c r="F89" s="26"/>
      <c r="G89" s="8"/>
      <c r="I89" s="2"/>
      <c r="J89" s="2"/>
      <c r="K89" s="2"/>
      <c r="L89" s="2"/>
      <c r="M89" s="2"/>
      <c r="N89" s="2"/>
      <c r="O89" s="2"/>
      <c r="Q89" s="2"/>
      <c r="R89" s="2"/>
      <c r="S89" s="2"/>
      <c r="T89" s="2"/>
      <c r="U89" s="2"/>
      <c r="V89" s="2"/>
      <c r="W89" s="2"/>
    </row>
    <row r="90" spans="1:23" customFormat="1">
      <c r="A90" s="2"/>
      <c r="B90" s="33"/>
      <c r="C90" s="30"/>
      <c r="D90" s="48"/>
      <c r="E90" s="48"/>
      <c r="F90" s="48"/>
      <c r="G90" s="48"/>
      <c r="I90" s="2"/>
      <c r="J90" s="2"/>
      <c r="K90" s="2"/>
      <c r="L90" s="2"/>
      <c r="M90" s="2"/>
      <c r="N90" s="2"/>
      <c r="O90" s="2"/>
      <c r="Q90" s="2"/>
      <c r="R90" s="2"/>
      <c r="S90" s="2"/>
      <c r="T90" s="2"/>
      <c r="U90" s="2"/>
      <c r="V90" s="2"/>
      <c r="W90" s="2"/>
    </row>
    <row r="91" spans="1:23" customFormat="1">
      <c r="A91" s="2"/>
      <c r="B91" s="2"/>
      <c r="C91" s="30"/>
      <c r="D91" s="26"/>
      <c r="E91" s="26"/>
      <c r="F91" s="26"/>
      <c r="G91" s="8"/>
      <c r="I91" s="2"/>
      <c r="J91" s="2"/>
      <c r="K91" s="2"/>
      <c r="L91" s="2"/>
      <c r="M91" s="2"/>
      <c r="N91" s="2"/>
      <c r="O91" s="2"/>
      <c r="Q91" s="2"/>
      <c r="R91" s="2"/>
      <c r="S91" s="2"/>
      <c r="T91" s="2"/>
      <c r="U91" s="2"/>
      <c r="V91" s="2"/>
      <c r="W91" s="2"/>
    </row>
    <row r="92" spans="1:23" customFormat="1">
      <c r="A92" s="2"/>
      <c r="B92" s="2"/>
      <c r="C92" s="30"/>
      <c r="D92" s="26"/>
      <c r="E92" s="26"/>
      <c r="F92" s="26"/>
      <c r="G92" s="26"/>
      <c r="I92" s="2"/>
      <c r="J92" s="2"/>
      <c r="K92" s="2"/>
      <c r="L92" s="2"/>
      <c r="M92" s="2"/>
      <c r="N92" s="2"/>
      <c r="O92" s="2"/>
      <c r="Q92" s="2"/>
      <c r="R92" s="2"/>
      <c r="S92" s="2"/>
      <c r="T92" s="2"/>
      <c r="U92" s="2"/>
      <c r="V92" s="2"/>
      <c r="W92" s="2"/>
    </row>
    <row r="93" spans="1:23" customFormat="1">
      <c r="A93" s="3"/>
      <c r="B93" s="33"/>
      <c r="C93" s="30"/>
      <c r="D93" s="48"/>
      <c r="E93" s="48"/>
      <c r="F93" s="48"/>
      <c r="G93" s="48"/>
      <c r="I93" s="2"/>
      <c r="J93" s="2"/>
      <c r="K93" s="2"/>
      <c r="L93" s="2"/>
      <c r="M93" s="2"/>
      <c r="N93" s="2"/>
      <c r="O93" s="2"/>
      <c r="Q93" s="2"/>
      <c r="R93" s="2"/>
      <c r="S93" s="2"/>
      <c r="T93" s="2"/>
      <c r="U93" s="2"/>
      <c r="V93" s="2"/>
      <c r="W93" s="2"/>
    </row>
    <row r="94" spans="1:23" customFormat="1">
      <c r="A94" s="2"/>
      <c r="B94" s="2"/>
      <c r="C94" s="30"/>
      <c r="D94" s="26"/>
      <c r="E94" s="26"/>
      <c r="F94" s="26"/>
      <c r="G94" s="8"/>
      <c r="I94" s="2"/>
      <c r="J94" s="2"/>
      <c r="K94" s="2"/>
      <c r="L94" s="2"/>
      <c r="M94" s="2"/>
      <c r="N94" s="2"/>
      <c r="O94" s="2"/>
      <c r="Q94" s="2"/>
      <c r="R94" s="2"/>
      <c r="S94" s="2"/>
      <c r="T94" s="2"/>
      <c r="U94" s="2"/>
      <c r="V94" s="2"/>
      <c r="W94" s="2"/>
    </row>
    <row r="95" spans="1:23" customFormat="1">
      <c r="A95" s="2"/>
      <c r="B95" s="2"/>
      <c r="C95" s="30"/>
      <c r="D95" s="26"/>
      <c r="E95" s="26"/>
      <c r="F95" s="26"/>
      <c r="G95" s="8"/>
      <c r="I95" s="2"/>
      <c r="J95" s="2"/>
      <c r="K95" s="2"/>
      <c r="L95" s="2"/>
      <c r="M95" s="2"/>
      <c r="N95" s="2"/>
      <c r="O95" s="2"/>
      <c r="Q95" s="2"/>
      <c r="R95" s="2"/>
      <c r="S95" s="2"/>
      <c r="T95" s="2"/>
      <c r="U95" s="2"/>
      <c r="V95" s="2"/>
      <c r="W95" s="2"/>
    </row>
    <row r="96" spans="1:23" customFormat="1">
      <c r="A96" s="2"/>
      <c r="B96" s="33"/>
      <c r="C96" s="30"/>
      <c r="D96" s="48"/>
      <c r="E96" s="48"/>
      <c r="F96" s="48"/>
      <c r="G96" s="48"/>
      <c r="I96" s="2"/>
      <c r="J96" s="2"/>
      <c r="K96" s="2"/>
      <c r="L96" s="2"/>
      <c r="M96" s="2"/>
      <c r="N96" s="2"/>
      <c r="O96" s="2"/>
      <c r="Q96" s="2"/>
      <c r="R96" s="2"/>
      <c r="S96" s="2"/>
      <c r="T96" s="2"/>
      <c r="U96" s="2"/>
      <c r="V96" s="2"/>
      <c r="W96" s="2"/>
    </row>
    <row r="97" spans="1:23" customFormat="1">
      <c r="A97" s="2"/>
      <c r="B97" s="2"/>
      <c r="C97" s="30"/>
      <c r="D97" s="26"/>
      <c r="E97" s="26"/>
      <c r="F97" s="26"/>
      <c r="G97" s="8"/>
      <c r="I97" s="2"/>
      <c r="J97" s="2"/>
      <c r="K97" s="2"/>
      <c r="L97" s="2"/>
      <c r="M97" s="2"/>
      <c r="N97" s="2"/>
      <c r="O97" s="2"/>
      <c r="Q97" s="2"/>
      <c r="R97" s="2"/>
      <c r="S97" s="2"/>
      <c r="T97" s="2"/>
      <c r="U97" s="2"/>
      <c r="V97" s="2"/>
      <c r="W97" s="2"/>
    </row>
    <row r="98" spans="1:23">
      <c r="B98" s="2"/>
      <c r="D98" s="26"/>
      <c r="E98" s="26"/>
      <c r="F98" s="26"/>
      <c r="G98" s="8"/>
      <c r="H98" s="26"/>
    </row>
    <row r="99" spans="1:23">
      <c r="A99"/>
      <c r="D99" s="48"/>
      <c r="E99" s="48"/>
      <c r="F99" s="48"/>
      <c r="G99" s="48"/>
      <c r="H99" s="26"/>
    </row>
    <row r="100" spans="1:23">
      <c r="D100" s="48"/>
      <c r="E100" s="48"/>
      <c r="F100" s="48"/>
      <c r="G100" s="48"/>
      <c r="H100" s="26"/>
    </row>
    <row r="101" spans="1:23">
      <c r="A101"/>
      <c r="D101" s="48"/>
      <c r="E101" s="48"/>
      <c r="F101" s="48"/>
      <c r="G101" s="48"/>
      <c r="H101" s="26"/>
    </row>
    <row r="102" spans="1:23">
      <c r="D102" s="48"/>
      <c r="E102" s="48"/>
      <c r="F102" s="48"/>
      <c r="G102" s="48"/>
      <c r="H102" s="26"/>
    </row>
    <row r="103" spans="1:23">
      <c r="A103"/>
      <c r="D103" s="48"/>
      <c r="E103" s="48"/>
      <c r="F103" s="48"/>
      <c r="G103" s="48"/>
      <c r="H103" s="26"/>
    </row>
    <row r="104" spans="1:23">
      <c r="A104"/>
      <c r="D104" s="48"/>
      <c r="E104" s="48"/>
      <c r="F104" s="48"/>
      <c r="G104" s="48"/>
      <c r="H104" s="26"/>
    </row>
    <row r="105" spans="1:23">
      <c r="B105" s="2"/>
      <c r="D105" s="26"/>
      <c r="E105" s="26"/>
      <c r="F105" s="26"/>
      <c r="G105" s="26"/>
      <c r="H105" s="26"/>
    </row>
    <row r="106" spans="1:23">
      <c r="B106" s="2"/>
      <c r="D106" s="26"/>
      <c r="E106" s="26"/>
      <c r="F106" s="26"/>
      <c r="G106" s="8"/>
      <c r="H106" s="26"/>
    </row>
    <row r="107" spans="1:23">
      <c r="B107" s="2"/>
      <c r="D107" s="26"/>
      <c r="E107" s="26"/>
      <c r="F107" s="26"/>
      <c r="G107" s="8"/>
      <c r="H107" s="26"/>
    </row>
    <row r="108" spans="1:23">
      <c r="B108" s="2"/>
      <c r="D108" s="26"/>
      <c r="E108" s="26"/>
      <c r="F108" s="26"/>
      <c r="G108" s="26"/>
    </row>
    <row r="109" spans="1:23">
      <c r="B109" s="2"/>
      <c r="D109" s="26"/>
      <c r="E109" s="26"/>
      <c r="F109" s="26"/>
      <c r="G109" s="26"/>
    </row>
    <row r="110" spans="1:23">
      <c r="A110" s="32">
        <v>32244</v>
      </c>
      <c r="B110">
        <v>2008</v>
      </c>
      <c r="C110" s="30" t="s">
        <v>50</v>
      </c>
      <c r="D110" s="8">
        <v>23.927520520365494</v>
      </c>
      <c r="E110" s="8">
        <v>2.4919354838709675</v>
      </c>
      <c r="F110" s="8">
        <v>0</v>
      </c>
      <c r="G110" s="8">
        <v>0.31146025878003697</v>
      </c>
    </row>
    <row r="111" spans="1:23">
      <c r="A111" s="32">
        <v>32233</v>
      </c>
      <c r="B111">
        <v>2008</v>
      </c>
      <c r="C111" s="30" t="s">
        <v>50</v>
      </c>
      <c r="D111" s="8">
        <v>32.344689378757515</v>
      </c>
      <c r="E111" s="8">
        <v>1.627016129032258</v>
      </c>
      <c r="F111" s="8">
        <v>0</v>
      </c>
      <c r="G111" s="8">
        <v>0.17802197802197803</v>
      </c>
    </row>
    <row r="112" spans="1:23">
      <c r="A112" s="32">
        <v>32211</v>
      </c>
      <c r="B112">
        <v>2008</v>
      </c>
      <c r="C112" s="30" t="s">
        <v>50</v>
      </c>
      <c r="D112" s="8">
        <v>23.229046771999581</v>
      </c>
      <c r="E112" s="8">
        <v>1.6691729323308271</v>
      </c>
      <c r="F112" s="8">
        <v>0</v>
      </c>
      <c r="G112" s="8">
        <v>0.3101160862354892</v>
      </c>
    </row>
    <row r="113" spans="1:23" customFormat="1" ht="16.8" customHeight="1">
      <c r="A113" s="3" t="s">
        <v>73</v>
      </c>
      <c r="B113">
        <v>2006</v>
      </c>
      <c r="C113" t="s">
        <v>50</v>
      </c>
      <c r="D113" s="8">
        <v>63.117992525360393</v>
      </c>
      <c r="E113" s="8">
        <v>2.4844720496894408E-2</v>
      </c>
      <c r="F113" s="8">
        <v>2.9371428571428573</v>
      </c>
      <c r="G113" s="9">
        <v>0.23613312202852615</v>
      </c>
      <c r="I113" s="2"/>
      <c r="J113" s="2"/>
      <c r="K113" s="2"/>
      <c r="L113" s="2"/>
      <c r="M113" s="2"/>
      <c r="N113" s="2"/>
      <c r="O113" s="2"/>
      <c r="Q113" s="2"/>
      <c r="R113" s="2"/>
      <c r="S113" s="2"/>
      <c r="T113" s="2"/>
      <c r="U113" s="2"/>
      <c r="V113" s="2"/>
      <c r="W113" s="2"/>
    </row>
    <row r="114" spans="1:23" customFormat="1">
      <c r="A114" s="3" t="s">
        <v>73</v>
      </c>
      <c r="B114">
        <v>2006</v>
      </c>
      <c r="C114" t="s">
        <v>51</v>
      </c>
      <c r="D114" s="8">
        <v>18.763125111229758</v>
      </c>
      <c r="E114" s="8">
        <v>0.49151515151515146</v>
      </c>
      <c r="F114" s="8">
        <v>18.335652173913044</v>
      </c>
      <c r="G114" s="9">
        <v>0.23862487360970677</v>
      </c>
      <c r="I114" s="2"/>
      <c r="J114" s="2"/>
      <c r="K114" s="2"/>
      <c r="L114" s="2"/>
      <c r="M114" s="2"/>
      <c r="N114" s="2"/>
      <c r="O114" s="2"/>
      <c r="Q114" s="2"/>
      <c r="R114" s="2"/>
      <c r="S114" s="2"/>
      <c r="T114" s="2"/>
      <c r="U114" s="2"/>
      <c r="V114" s="2"/>
      <c r="W114" s="2"/>
    </row>
    <row r="115" spans="1:23" customFormat="1">
      <c r="A115" s="3" t="s">
        <v>73</v>
      </c>
      <c r="B115">
        <v>2006</v>
      </c>
      <c r="C115" t="s">
        <v>30</v>
      </c>
      <c r="D115" s="8">
        <v>81.881117636590147</v>
      </c>
      <c r="E115" s="8">
        <v>1.372378821774795</v>
      </c>
      <c r="F115" s="8">
        <v>52.581714285714291</v>
      </c>
      <c r="G115" s="9">
        <v>0.23765432098765432</v>
      </c>
      <c r="I115" s="2"/>
      <c r="J115" s="2"/>
      <c r="K115" s="2"/>
      <c r="L115" s="2"/>
      <c r="M115" s="2"/>
      <c r="N115" s="2"/>
      <c r="O115" s="2"/>
      <c r="Q115" s="2"/>
      <c r="R115" s="2"/>
      <c r="S115" s="2"/>
      <c r="T115" s="2"/>
      <c r="U115" s="2"/>
      <c r="V115" s="2"/>
      <c r="W115" s="2"/>
    </row>
    <row r="116" spans="1:23" customFormat="1">
      <c r="A116" s="3" t="s">
        <v>73</v>
      </c>
      <c r="B116">
        <v>2007</v>
      </c>
      <c r="C116" t="s">
        <v>50</v>
      </c>
      <c r="D116" s="8">
        <v>40.152899824253076</v>
      </c>
      <c r="E116" s="8">
        <v>4.9792531120331947E-2</v>
      </c>
      <c r="F116" s="8">
        <v>1.8960165975103733</v>
      </c>
      <c r="G116" s="9">
        <v>-0.13457556935817805</v>
      </c>
      <c r="I116" s="2"/>
      <c r="J116" s="2"/>
      <c r="K116" s="2"/>
      <c r="L116" s="2"/>
      <c r="M116" s="2"/>
      <c r="N116" s="2"/>
      <c r="O116" s="2"/>
      <c r="Q116" s="2"/>
      <c r="R116" s="2"/>
      <c r="S116" s="2"/>
      <c r="T116" s="2"/>
      <c r="U116" s="2"/>
      <c r="V116" s="2"/>
      <c r="W116" s="2"/>
    </row>
    <row r="117" spans="1:23" customFormat="1">
      <c r="A117" s="3" t="s">
        <v>73</v>
      </c>
      <c r="B117">
        <v>2007</v>
      </c>
      <c r="C117" t="s">
        <v>51</v>
      </c>
      <c r="D117" s="8">
        <v>19.237697715289986</v>
      </c>
      <c r="E117" s="8">
        <v>0.58147410358565743</v>
      </c>
      <c r="F117" s="8">
        <v>87.570000000000007</v>
      </c>
      <c r="G117" s="9">
        <v>0.24825174825174826</v>
      </c>
      <c r="I117" s="2"/>
      <c r="J117" s="2"/>
      <c r="K117" s="2"/>
      <c r="L117" s="2"/>
      <c r="M117" s="2"/>
      <c r="N117" s="2"/>
      <c r="O117" s="2"/>
      <c r="Q117" s="2"/>
      <c r="R117" s="2"/>
      <c r="S117" s="2"/>
      <c r="T117" s="2"/>
      <c r="U117" s="2"/>
      <c r="V117" s="2"/>
      <c r="W117" s="2"/>
    </row>
    <row r="118" spans="1:23" customFormat="1">
      <c r="A118" s="3" t="s">
        <v>73</v>
      </c>
      <c r="B118">
        <v>2007</v>
      </c>
      <c r="C118" t="s">
        <v>30</v>
      </c>
      <c r="D118" s="8">
        <v>59.390597539543059</v>
      </c>
      <c r="E118" s="8">
        <v>1.0945182186234819</v>
      </c>
      <c r="F118" s="8">
        <v>46.61137931034483</v>
      </c>
      <c r="G118" s="9">
        <v>0.11036539895600299</v>
      </c>
      <c r="I118" s="2"/>
      <c r="J118" s="2"/>
      <c r="K118" s="2"/>
      <c r="L118" s="2"/>
      <c r="M118" s="2"/>
      <c r="N118" s="2"/>
      <c r="O118" s="2"/>
      <c r="Q118" s="2"/>
      <c r="R118" s="2"/>
      <c r="S118" s="2"/>
      <c r="T118" s="2"/>
      <c r="U118" s="2"/>
      <c r="V118" s="2"/>
      <c r="W118" s="2"/>
    </row>
    <row r="119" spans="1:23" customFormat="1">
      <c r="A119" s="3" t="s">
        <v>73</v>
      </c>
      <c r="B119">
        <v>2008</v>
      </c>
      <c r="C119" t="s">
        <v>50</v>
      </c>
      <c r="D119" s="8">
        <v>40.800279573650187</v>
      </c>
      <c r="E119" s="8">
        <v>3.4671532846715328E-2</v>
      </c>
      <c r="F119" s="8">
        <v>1.7043795620437956</v>
      </c>
      <c r="G119" s="9">
        <v>2.0746887966804979E-3</v>
      </c>
      <c r="I119" s="2"/>
      <c r="J119" s="2"/>
      <c r="K119" s="2"/>
      <c r="L119" s="2"/>
      <c r="M119" s="2"/>
      <c r="N119" s="2"/>
      <c r="O119" s="2"/>
      <c r="Q119" s="2"/>
      <c r="R119" s="2"/>
      <c r="S119" s="2"/>
      <c r="T119" s="2"/>
      <c r="U119" s="2"/>
      <c r="V119" s="2"/>
      <c r="W119" s="2"/>
    </row>
    <row r="120" spans="1:23" customFormat="1">
      <c r="A120" s="3" t="s">
        <v>73</v>
      </c>
      <c r="B120">
        <v>2008</v>
      </c>
      <c r="C120" t="s">
        <v>51</v>
      </c>
      <c r="D120" s="8">
        <v>8.1687925912982706</v>
      </c>
      <c r="E120" s="8">
        <v>0.28992248062015502</v>
      </c>
      <c r="F120" s="8">
        <v>31.166666666666668</v>
      </c>
      <c r="G120" s="9">
        <v>0.24701195219123506</v>
      </c>
      <c r="I120" s="2"/>
      <c r="J120" s="2"/>
      <c r="K120" s="2"/>
      <c r="L120" s="2"/>
      <c r="M120" s="2"/>
      <c r="N120" s="2"/>
      <c r="O120" s="2"/>
      <c r="Q120" s="2"/>
      <c r="R120" s="2"/>
      <c r="S120" s="2"/>
      <c r="T120" s="2"/>
      <c r="U120" s="2"/>
      <c r="V120" s="2"/>
      <c r="W120" s="2"/>
    </row>
    <row r="121" spans="1:23" customFormat="1">
      <c r="A121" s="3" t="s">
        <v>73</v>
      </c>
      <c r="B121">
        <v>2008</v>
      </c>
      <c r="C121" t="s">
        <v>30</v>
      </c>
      <c r="D121" s="8">
        <v>48.96907216494845</v>
      </c>
      <c r="E121" s="8">
        <v>0.93964794635373006</v>
      </c>
      <c r="F121" s="8">
        <v>44.84</v>
      </c>
      <c r="G121" s="9">
        <v>0.15141700404858299</v>
      </c>
      <c r="I121" s="2"/>
      <c r="J121" s="2"/>
      <c r="K121" s="2"/>
      <c r="L121" s="2"/>
      <c r="M121" s="2"/>
      <c r="N121" s="2"/>
      <c r="O121" s="2"/>
      <c r="Q121" s="2"/>
      <c r="R121" s="2"/>
      <c r="S121" s="2"/>
      <c r="T121" s="2"/>
      <c r="U121" s="2"/>
      <c r="V121" s="2"/>
      <c r="W121" s="2"/>
    </row>
    <row r="122" spans="1:23">
      <c r="A122" t="s">
        <v>73</v>
      </c>
      <c r="B122">
        <v>2009</v>
      </c>
      <c r="C122" t="s">
        <v>50</v>
      </c>
      <c r="D122" s="8">
        <v>25.436497385447133</v>
      </c>
      <c r="E122" s="8">
        <v>2.9106029106029108E-2</v>
      </c>
      <c r="F122" s="8">
        <v>1.1933471933471933</v>
      </c>
      <c r="G122" s="8">
        <v>0.32664233576642338</v>
      </c>
      <c r="H122" s="26"/>
    </row>
    <row r="123" spans="1:23">
      <c r="A123" t="s">
        <v>73</v>
      </c>
      <c r="B123">
        <v>2009</v>
      </c>
      <c r="C123" t="s">
        <v>51</v>
      </c>
      <c r="D123" s="8">
        <v>5.716564743419303</v>
      </c>
      <c r="E123" s="8">
        <v>0.2275132275132275</v>
      </c>
      <c r="F123" s="8">
        <v>129</v>
      </c>
      <c r="G123" s="8">
        <v>0.52248062015503871</v>
      </c>
      <c r="H123" s="26"/>
    </row>
    <row r="124" spans="1:23">
      <c r="A124" t="s">
        <v>73</v>
      </c>
      <c r="B124">
        <v>2009</v>
      </c>
      <c r="C124" t="s">
        <v>30</v>
      </c>
      <c r="D124" s="8">
        <v>31.153062128866438</v>
      </c>
      <c r="E124" s="8">
        <v>0.67080152671755722</v>
      </c>
      <c r="F124" s="8">
        <v>46.866666666666667</v>
      </c>
      <c r="G124" s="8">
        <v>0.432523051131601</v>
      </c>
      <c r="H124" s="26"/>
    </row>
    <row r="125" spans="1:23">
      <c r="A125" t="s">
        <v>73</v>
      </c>
      <c r="B125">
        <v>2010</v>
      </c>
      <c r="C125" t="s">
        <v>50</v>
      </c>
      <c r="D125" s="8">
        <v>16.684145295071026</v>
      </c>
      <c r="E125" s="8">
        <v>2.4390243902439025E-2</v>
      </c>
      <c r="F125" s="8">
        <v>0.948509485094851</v>
      </c>
      <c r="G125" s="8">
        <v>-3.9501039501039503E-2</v>
      </c>
      <c r="H125" s="26"/>
    </row>
    <row r="126" spans="1:23">
      <c r="A126" t="s">
        <v>73</v>
      </c>
      <c r="B126">
        <v>2010</v>
      </c>
      <c r="C126" t="s">
        <v>51</v>
      </c>
      <c r="D126" s="8">
        <v>1.5254075698350653</v>
      </c>
      <c r="E126" s="8">
        <v>0.1038961038961039</v>
      </c>
      <c r="F126" s="8">
        <v>32</v>
      </c>
      <c r="G126" s="8">
        <v>0.13051146384479717</v>
      </c>
      <c r="H126" s="26"/>
    </row>
    <row r="127" spans="1:23">
      <c r="A127" t="s">
        <v>73</v>
      </c>
      <c r="B127">
        <v>2010</v>
      </c>
      <c r="C127" t="s">
        <v>30</v>
      </c>
      <c r="D127" s="8">
        <v>18.20955286490609</v>
      </c>
      <c r="E127" s="8">
        <v>0.56425406203840478</v>
      </c>
      <c r="F127" s="8">
        <v>38.200000000000003</v>
      </c>
      <c r="G127" s="8">
        <v>5.2480916030534348E-2</v>
      </c>
      <c r="H127" s="26"/>
    </row>
    <row r="128" spans="1:23">
      <c r="A128" t="s">
        <v>73</v>
      </c>
      <c r="B128">
        <v>2003</v>
      </c>
      <c r="C128" t="s">
        <v>50</v>
      </c>
      <c r="D128" s="8">
        <v>7.5579866092778571</v>
      </c>
      <c r="E128" s="8">
        <v>0.62729124236252543</v>
      </c>
      <c r="F128" s="8">
        <v>0.15700909045750336</v>
      </c>
      <c r="G128" s="8">
        <v>-0.36025848142164779</v>
      </c>
      <c r="H128" s="26"/>
    </row>
    <row r="129" spans="1:8">
      <c r="A129" t="s">
        <v>73</v>
      </c>
      <c r="B129">
        <v>2003</v>
      </c>
      <c r="C129" t="s">
        <v>51</v>
      </c>
      <c r="D129" s="8">
        <v>3.2553407376936789</v>
      </c>
      <c r="E129" s="8">
        <v>0.10061962280144099</v>
      </c>
      <c r="F129" s="8">
        <v>0.61489769489769497</v>
      </c>
      <c r="G129" s="8">
        <v>-5.4628224582701064E-2</v>
      </c>
      <c r="H129" s="26"/>
    </row>
    <row r="130" spans="1:8">
      <c r="A130" t="s">
        <v>73</v>
      </c>
      <c r="B130">
        <v>2003</v>
      </c>
      <c r="C130" t="s">
        <v>30</v>
      </c>
      <c r="D130" s="8">
        <v>10.813327346971537</v>
      </c>
      <c r="E130" s="8">
        <v>0.1343434091828376</v>
      </c>
      <c r="F130" s="8">
        <v>0.30468491419643556</v>
      </c>
      <c r="G130" s="8">
        <v>-0.20266040688575901</v>
      </c>
      <c r="H130" s="26"/>
    </row>
    <row r="131" spans="1:8">
      <c r="A131" t="s">
        <v>73</v>
      </c>
      <c r="B131">
        <v>2004</v>
      </c>
      <c r="C131" t="s">
        <v>50</v>
      </c>
      <c r="D131" s="8">
        <v>26.688579079790987</v>
      </c>
      <c r="E131" s="8">
        <v>0.56888361045130642</v>
      </c>
      <c r="F131" s="8">
        <v>0.67085959171469856</v>
      </c>
      <c r="G131" s="8">
        <v>0.3574338085539715</v>
      </c>
      <c r="H131" s="26"/>
    </row>
    <row r="132" spans="1:8">
      <c r="A132" t="s">
        <v>73</v>
      </c>
      <c r="B132">
        <v>2004</v>
      </c>
      <c r="C132" t="s">
        <v>51</v>
      </c>
      <c r="D132" s="8">
        <v>11.008740845735886</v>
      </c>
      <c r="E132" s="8">
        <v>0.33525179856115106</v>
      </c>
      <c r="F132" s="8">
        <v>2.9125000000000001</v>
      </c>
      <c r="G132" s="8">
        <v>-0.49848484848484848</v>
      </c>
      <c r="H132" s="26"/>
    </row>
    <row r="133" spans="1:8">
      <c r="A133" t="s">
        <v>73</v>
      </c>
      <c r="B133">
        <v>2004</v>
      </c>
      <c r="C133" t="s">
        <v>30</v>
      </c>
      <c r="D133" s="8">
        <v>37.69731992552687</v>
      </c>
      <c r="E133" s="8">
        <v>0.51910460391917779</v>
      </c>
      <c r="F133" s="8">
        <v>1.4273055030836783</v>
      </c>
      <c r="G133" s="8">
        <v>1.3398294762484775E-2</v>
      </c>
      <c r="H133" s="26"/>
    </row>
    <row r="134" spans="1:8">
      <c r="A134" t="s">
        <v>73</v>
      </c>
      <c r="B134">
        <v>2005</v>
      </c>
      <c r="C134" t="s">
        <v>50</v>
      </c>
      <c r="D134" s="8">
        <v>68.590678357175818</v>
      </c>
      <c r="E134" s="8">
        <v>0.32646592709984151</v>
      </c>
      <c r="F134" s="8">
        <v>2.3555625990491285</v>
      </c>
      <c r="G134" s="8">
        <v>0.42636579572446553</v>
      </c>
      <c r="H134" s="26"/>
    </row>
    <row r="135" spans="1:8">
      <c r="A135" t="s">
        <v>73</v>
      </c>
      <c r="B135">
        <v>2005</v>
      </c>
      <c r="C135" t="s">
        <v>51</v>
      </c>
      <c r="D135" s="8">
        <v>16.08952468850946</v>
      </c>
      <c r="E135" s="8">
        <v>0.35253791708796761</v>
      </c>
      <c r="F135" s="8">
        <v>4.1018823529411765</v>
      </c>
      <c r="G135" s="8">
        <v>-0.23453237410071942</v>
      </c>
      <c r="H135" s="26"/>
    </row>
    <row r="136" spans="1:8">
      <c r="A136" t="s">
        <v>73</v>
      </c>
      <c r="B136">
        <v>2005</v>
      </c>
      <c r="C136" t="s">
        <v>30</v>
      </c>
      <c r="D136" s="8">
        <v>84.680203045685289</v>
      </c>
      <c r="E136" s="8">
        <v>1.1327283950617284</v>
      </c>
      <c r="F136" s="8">
        <v>6.3059106529209625</v>
      </c>
      <c r="G136" s="8">
        <v>0.12752114508783344</v>
      </c>
      <c r="H136" s="26"/>
    </row>
    <row r="137" spans="1:8">
      <c r="H137" s="26"/>
    </row>
    <row r="138" spans="1:8">
      <c r="H138" s="26"/>
    </row>
    <row r="139" spans="1:8">
      <c r="H139" s="26"/>
    </row>
    <row r="140" spans="1:8">
      <c r="H140" s="26"/>
    </row>
    <row r="141" spans="1:8">
      <c r="H141" s="26"/>
    </row>
    <row r="142" spans="1:8">
      <c r="H142" s="26"/>
    </row>
    <row r="143" spans="1:8">
      <c r="H143" s="26"/>
    </row>
    <row r="144" spans="1:8">
      <c r="H144" s="26"/>
    </row>
    <row r="145" spans="8:8">
      <c r="H145" s="26"/>
    </row>
    <row r="146" spans="8:8">
      <c r="H146" s="26"/>
    </row>
    <row r="147" spans="8:8">
      <c r="H147" s="26"/>
    </row>
    <row r="148" spans="8:8">
      <c r="H148" s="26"/>
    </row>
    <row r="149" spans="8:8">
      <c r="H149" s="26"/>
    </row>
    <row r="150" spans="8:8">
      <c r="H150" s="26"/>
    </row>
    <row r="151" spans="8:8">
      <c r="H151" s="26"/>
    </row>
    <row r="152" spans="8:8">
      <c r="H152" s="26"/>
    </row>
    <row r="153" spans="8:8">
      <c r="H153" s="26"/>
    </row>
    <row r="154" spans="8:8">
      <c r="H154" s="26"/>
    </row>
    <row r="155" spans="8:8">
      <c r="H155" s="26"/>
    </row>
    <row r="156" spans="8:8">
      <c r="H156" s="26"/>
    </row>
    <row r="157" spans="8:8">
      <c r="H157" s="26"/>
    </row>
    <row r="158" spans="8:8">
      <c r="H158" s="26"/>
    </row>
    <row r="159" spans="8:8">
      <c r="H159" s="26"/>
    </row>
    <row r="160" spans="8:8">
      <c r="H160" s="26"/>
    </row>
    <row r="161" spans="8:8">
      <c r="H161" s="26"/>
    </row>
    <row r="162" spans="8:8">
      <c r="H162" s="26"/>
    </row>
    <row r="163" spans="8:8">
      <c r="H163" s="26"/>
    </row>
    <row r="164" spans="8:8">
      <c r="H164" s="26"/>
    </row>
    <row r="165" spans="8:8">
      <c r="H165" s="26"/>
    </row>
    <row r="166" spans="8:8">
      <c r="H166" s="26"/>
    </row>
    <row r="167" spans="8:8">
      <c r="H167" s="26"/>
    </row>
    <row r="168" spans="8:8">
      <c r="H168" s="26"/>
    </row>
    <row r="169" spans="8:8">
      <c r="H169" s="26"/>
    </row>
    <row r="170" spans="8:8">
      <c r="H170" s="26"/>
    </row>
    <row r="171" spans="8:8">
      <c r="H171" s="26"/>
    </row>
    <row r="172" spans="8:8">
      <c r="H172" s="26"/>
    </row>
    <row r="173" spans="8:8">
      <c r="H173" s="26"/>
    </row>
    <row r="174" spans="8:8">
      <c r="H174" s="26"/>
    </row>
    <row r="175" spans="8:8">
      <c r="H175" s="26"/>
    </row>
    <row r="176" spans="8:8">
      <c r="H176" s="26"/>
    </row>
    <row r="177" spans="8:8">
      <c r="H177" s="26"/>
    </row>
    <row r="178" spans="8:8">
      <c r="H178" s="26"/>
    </row>
    <row r="179" spans="8:8">
      <c r="H179" s="26"/>
    </row>
    <row r="180" spans="8:8">
      <c r="H180" s="26"/>
    </row>
    <row r="181" spans="8:8">
      <c r="H181" s="26"/>
    </row>
    <row r="182" spans="8:8">
      <c r="H182" s="26"/>
    </row>
    <row r="183" spans="8:8">
      <c r="H183" s="26"/>
    </row>
    <row r="184" spans="8:8">
      <c r="H184" s="26"/>
    </row>
    <row r="185" spans="8:8">
      <c r="H185" s="26"/>
    </row>
    <row r="186" spans="8:8">
      <c r="H186" s="26"/>
    </row>
    <row r="187" spans="8:8">
      <c r="H187" s="26"/>
    </row>
    <row r="188" spans="8:8">
      <c r="H188" s="26"/>
    </row>
    <row r="189" spans="8:8">
      <c r="H189" s="26"/>
    </row>
    <row r="190" spans="8:8">
      <c r="H190" s="26"/>
    </row>
    <row r="191" spans="8:8">
      <c r="H191" s="26"/>
    </row>
    <row r="192" spans="8:8">
      <c r="H192" s="26"/>
    </row>
    <row r="193" spans="8:8">
      <c r="H193" s="26"/>
    </row>
    <row r="194" spans="8:8">
      <c r="H194" s="26"/>
    </row>
    <row r="195" spans="8:8">
      <c r="H195" s="26"/>
    </row>
    <row r="196" spans="8:8">
      <c r="H196" s="26"/>
    </row>
    <row r="197" spans="8:8">
      <c r="H197" s="26"/>
    </row>
    <row r="198" spans="8:8">
      <c r="H198" s="26"/>
    </row>
    <row r="199" spans="8:8">
      <c r="H199" s="26"/>
    </row>
    <row r="200" spans="8:8">
      <c r="H200" s="26"/>
    </row>
    <row r="201" spans="8:8">
      <c r="H201" s="26"/>
    </row>
    <row r="202" spans="8:8">
      <c r="H202" s="26"/>
    </row>
    <row r="203" spans="8:8">
      <c r="H203" s="26"/>
    </row>
    <row r="204" spans="8:8">
      <c r="H204" s="26"/>
    </row>
    <row r="205" spans="8:8">
      <c r="H205" s="26"/>
    </row>
    <row r="206" spans="8:8">
      <c r="H206" s="26"/>
    </row>
    <row r="207" spans="8:8">
      <c r="H207" s="26"/>
    </row>
    <row r="208" spans="8:8">
      <c r="H208" s="26"/>
    </row>
    <row r="209" spans="8:8">
      <c r="H209" s="26"/>
    </row>
    <row r="210" spans="8:8">
      <c r="H210" s="26"/>
    </row>
    <row r="211" spans="8:8">
      <c r="H211" s="26"/>
    </row>
    <row r="212" spans="8:8">
      <c r="H212" s="26"/>
    </row>
    <row r="213" spans="8:8">
      <c r="H213" s="26"/>
    </row>
    <row r="214" spans="8:8">
      <c r="H214" s="26"/>
    </row>
    <row r="215" spans="8:8">
      <c r="H215" s="26"/>
    </row>
    <row r="216" spans="8:8">
      <c r="H216" s="26"/>
    </row>
    <row r="217" spans="8:8">
      <c r="H217" s="26"/>
    </row>
    <row r="218" spans="8:8">
      <c r="H218" s="26"/>
    </row>
    <row r="219" spans="8:8">
      <c r="H219" s="26"/>
    </row>
    <row r="220" spans="8:8">
      <c r="H220" s="26"/>
    </row>
    <row r="221" spans="8:8">
      <c r="H221" s="26"/>
    </row>
    <row r="222" spans="8:8">
      <c r="H222" s="26"/>
    </row>
    <row r="223" spans="8:8">
      <c r="H223" s="26"/>
    </row>
    <row r="224" spans="8:8">
      <c r="H224" s="26"/>
    </row>
    <row r="225" spans="8:8">
      <c r="H225" s="26"/>
    </row>
    <row r="226" spans="8:8">
      <c r="H226" s="26"/>
    </row>
    <row r="227" spans="8:8">
      <c r="H227" s="26"/>
    </row>
    <row r="228" spans="8:8">
      <c r="H228" s="26"/>
    </row>
    <row r="229" spans="8:8">
      <c r="H229" s="26"/>
    </row>
    <row r="230" spans="8:8">
      <c r="H230" s="26"/>
    </row>
    <row r="231" spans="8:8">
      <c r="H231" s="26"/>
    </row>
    <row r="232" spans="8:8">
      <c r="H232" s="26"/>
    </row>
    <row r="233" spans="8:8">
      <c r="H233" s="26"/>
    </row>
    <row r="234" spans="8:8">
      <c r="H234" s="26"/>
    </row>
    <row r="235" spans="8:8">
      <c r="H235" s="26"/>
    </row>
    <row r="236" spans="8:8">
      <c r="H236" s="26"/>
    </row>
    <row r="237" spans="8:8">
      <c r="H237" s="26"/>
    </row>
    <row r="238" spans="8:8">
      <c r="H238" s="26"/>
    </row>
    <row r="239" spans="8:8">
      <c r="H239" s="26"/>
    </row>
    <row r="240" spans="8:8">
      <c r="H240" s="26"/>
    </row>
    <row r="241" spans="8:8">
      <c r="H241" s="26"/>
    </row>
    <row r="242" spans="8:8">
      <c r="H242" s="26"/>
    </row>
    <row r="243" spans="8:8">
      <c r="H243" s="26"/>
    </row>
    <row r="244" spans="8:8">
      <c r="H244" s="26"/>
    </row>
    <row r="245" spans="8:8">
      <c r="H245" s="26"/>
    </row>
    <row r="246" spans="8:8">
      <c r="H246" s="26"/>
    </row>
    <row r="247" spans="8:8">
      <c r="H247" s="26"/>
    </row>
    <row r="248" spans="8:8">
      <c r="H248" s="26"/>
    </row>
    <row r="249" spans="8:8">
      <c r="H249" s="26"/>
    </row>
    <row r="250" spans="8:8">
      <c r="H250" s="26"/>
    </row>
    <row r="251" spans="8:8">
      <c r="H251" s="26"/>
    </row>
    <row r="252" spans="8:8">
      <c r="H252" s="26"/>
    </row>
    <row r="253" spans="8:8">
      <c r="H253" s="26"/>
    </row>
    <row r="254" spans="8:8">
      <c r="H254" s="26"/>
    </row>
    <row r="255" spans="8:8">
      <c r="H255" s="26"/>
    </row>
    <row r="256" spans="8:8">
      <c r="H256" s="26"/>
    </row>
  </sheetData>
  <sortState ref="A2:G85">
    <sortCondition ref="C2:C85"/>
    <sortCondition ref="G2:G85"/>
  </sortState>
  <conditionalFormatting sqref="T3:V5 B43:G43">
    <cfRule type="cellIs" dxfId="463" priority="15" operator="between">
      <formula>0.5</formula>
      <formula>0.99</formula>
    </cfRule>
    <cfRule type="top10" dxfId="462" priority="16" percent="1" bottom="1" rank="10"/>
  </conditionalFormatting>
  <conditionalFormatting sqref="C46:G46">
    <cfRule type="cellIs" dxfId="461" priority="13" operator="between">
      <formula>0.5</formula>
      <formula>0.99</formula>
    </cfRule>
    <cfRule type="top10" dxfId="460" priority="14" percent="1" bottom="1" rank="10"/>
  </conditionalFormatting>
  <conditionalFormatting sqref="N2:N5">
    <cfRule type="cellIs" dxfId="459" priority="85" operator="between">
      <formula>0.5</formula>
      <formula>0.99</formula>
    </cfRule>
    <cfRule type="top10" dxfId="458" priority="86" percent="1" bottom="1" rank="10"/>
  </conditionalFormatting>
  <conditionalFormatting sqref="Q3:S6">
    <cfRule type="cellIs" dxfId="457" priority="9" operator="between">
      <formula>0.5</formula>
      <formula>0.99</formula>
    </cfRule>
    <cfRule type="top10" dxfId="456" priority="10" percent="1" bottom="1" rank="10"/>
  </conditionalFormatting>
  <conditionalFormatting sqref="Q10:S13">
    <cfRule type="cellIs" dxfId="455" priority="7" operator="between">
      <formula>0.5</formula>
      <formula>0.99</formula>
    </cfRule>
    <cfRule type="top10" dxfId="454" priority="8" percent="1" bottom="1" rank="10"/>
  </conditionalFormatting>
  <conditionalFormatting sqref="K2:M5">
    <cfRule type="cellIs" dxfId="453" priority="5" operator="between">
      <formula>0.5</formula>
      <formula>0.99</formula>
    </cfRule>
    <cfRule type="top10" dxfId="452" priority="6" percent="1" bottom="1" rank="20"/>
  </conditionalFormatting>
  <conditionalFormatting sqref="Q16:S19">
    <cfRule type="cellIs" dxfId="451" priority="3" operator="between">
      <formula>0.5</formula>
      <formula>0.99</formula>
    </cfRule>
    <cfRule type="top10" dxfId="450" priority="4" percent="1" bottom="1" rank="20"/>
  </conditionalFormatting>
  <conditionalFormatting sqref="Q21:S24">
    <cfRule type="cellIs" dxfId="449" priority="1" operator="between">
      <formula>0.5</formula>
      <formula>0.99</formula>
    </cfRule>
    <cfRule type="top10" dxfId="448" priority="2" percent="1" bottom="1" rank="20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6"/>
  <sheetViews>
    <sheetView workbookViewId="0">
      <pane ySplit="1" topLeftCell="A2" activePane="bottomLeft" state="frozen"/>
      <selection sqref="A1:K1048576"/>
      <selection pane="bottomLeft" sqref="A1:K1048576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8" customWidth="1"/>
    <col min="5" max="7" width="8.44140625" style="122" customWidth="1"/>
    <col min="8" max="9" width="6.88671875" style="122" customWidth="1"/>
    <col min="10" max="11" width="7.77734375" style="122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6" t="s">
        <v>53</v>
      </c>
      <c r="B1" s="117" t="s">
        <v>54</v>
      </c>
      <c r="C1" s="30" t="s">
        <v>55</v>
      </c>
      <c r="D1" s="5" t="s">
        <v>3</v>
      </c>
      <c r="E1" s="121" t="s">
        <v>227</v>
      </c>
      <c r="F1" s="121" t="s">
        <v>228</v>
      </c>
      <c r="G1" s="121" t="s">
        <v>229</v>
      </c>
      <c r="H1" s="121" t="s">
        <v>230</v>
      </c>
      <c r="I1" s="121" t="s">
        <v>231</v>
      </c>
      <c r="J1" s="121" t="s">
        <v>232</v>
      </c>
      <c r="K1" s="121" t="s">
        <v>233</v>
      </c>
      <c r="L1" s="71"/>
      <c r="M1" s="72" t="s">
        <v>234</v>
      </c>
      <c r="N1" s="72" t="s">
        <v>235</v>
      </c>
      <c r="O1" s="72" t="s">
        <v>236</v>
      </c>
      <c r="P1" s="73" t="s">
        <v>237</v>
      </c>
      <c r="Q1" s="72" t="s">
        <v>238</v>
      </c>
      <c r="R1" s="72" t="s">
        <v>239</v>
      </c>
      <c r="S1" s="72" t="s">
        <v>241</v>
      </c>
      <c r="T1" s="73" t="s">
        <v>240</v>
      </c>
      <c r="U1" s="72" t="s">
        <v>242</v>
      </c>
      <c r="V1" s="72" t="s">
        <v>243</v>
      </c>
      <c r="W1" s="72" t="s">
        <v>244</v>
      </c>
      <c r="X1" s="73" t="s">
        <v>245</v>
      </c>
      <c r="Y1" s="72" t="s">
        <v>246</v>
      </c>
      <c r="Z1" s="72" t="s">
        <v>247</v>
      </c>
      <c r="AA1" s="72" t="s">
        <v>248</v>
      </c>
      <c r="AB1" s="73" t="s">
        <v>249</v>
      </c>
      <c r="AC1" s="71"/>
      <c r="AD1" s="66"/>
      <c r="AE1" s="72" t="s">
        <v>234</v>
      </c>
      <c r="AF1" s="72" t="s">
        <v>235</v>
      </c>
      <c r="AG1" s="72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>
      <c r="A2" s="83" t="s">
        <v>73</v>
      </c>
      <c r="B2">
        <v>2006</v>
      </c>
      <c r="C2" t="s">
        <v>50</v>
      </c>
      <c r="D2" s="49">
        <v>63.117992525360393</v>
      </c>
      <c r="E2" s="9">
        <v>2.9371428571428573</v>
      </c>
      <c r="F2" s="9">
        <v>2.9371428571428573</v>
      </c>
      <c r="G2" s="9">
        <v>0.26199779500669707</v>
      </c>
      <c r="H2" s="9">
        <v>0.27271549887338148</v>
      </c>
      <c r="I2" s="9">
        <v>0.17789673442137047</v>
      </c>
      <c r="J2" s="9">
        <v>0.26798489179056112</v>
      </c>
      <c r="K2" s="9">
        <v>2.9371428571428573</v>
      </c>
      <c r="L2" s="62" t="s">
        <v>61</v>
      </c>
      <c r="M2" s="75">
        <f>CORREL(IF(NOT(ISBLANK(C2:C1132)),D2:D1132),IF(NOT(ISBLANK(C2:C1132)),G2:G1132))</f>
        <v>0.1914279040044379</v>
      </c>
      <c r="N2" s="75">
        <f>CORREL(IF(NOT(ISBLANK(C2:C139)),E2:E139),IF(NOT(ISBLANK(C2:C139)),G2:G139))</f>
        <v>0.25686415638897725</v>
      </c>
      <c r="O2" s="75">
        <f>CORREL(IF(NOT(ISBLANK(C2:C1238)),F2:F1238),IF(NOT(ISBLANK(C2:C1238)),G2:G1238))</f>
        <v>0.26697192188002433</v>
      </c>
      <c r="P2" s="75">
        <f>CORREL(IF(NOT(ISBLANK(C2:C1238)),G2:G1238),IF(NOT(ISBLANK(C2:C1238)),K2:K1238))</f>
        <v>0.26071279916118772</v>
      </c>
      <c r="Q2" s="76">
        <f t="array" ref="Q2">CORREL(IF(NOT(ISBLANK(C2:C1232)),D2:D1232),IF(NOT(ISBLANK(C2:C1232)),H2:H1232))</f>
        <v>0.20794751598390865</v>
      </c>
      <c r="R2" s="75">
        <f t="array" ref="R2">CORREL(IF(NOT(ISBLANK(C2:C1232)),H2:H1232),IF(NOT(ISBLANK(C2:C1232)),E2:E1232))</f>
        <v>0.24938830884191432</v>
      </c>
      <c r="S2" s="75">
        <f t="array" ref="S2">CORREL(IF(NOT(ISBLANK(C2:C1238)),E2:E1238),IF(NOT(ISBLANK(C2:C1238)),H2:H1238))</f>
        <v>0.24938830884191432</v>
      </c>
      <c r="T2" s="75">
        <f t="array" ref="T2">CORREL(IF(NOT(ISBLANK(C2:C1238)),G2:G1238),IF(NOT(ISBLANK(C2:C1238)),K2:K1238))</f>
        <v>0.26071279916118772</v>
      </c>
      <c r="U2" s="76">
        <f t="array" ref="U2">CORREL(IF(NOT(ISBLANK(C2:C1232)),D2:D1232),IF(NOT(ISBLANK(C2:C1232)),I2:I1232))</f>
        <v>0.20748089455061969</v>
      </c>
      <c r="V2" s="75">
        <f t="array" ref="V2">CORREL(IF(NOT(ISBLANK(C2:C1232)),I2:I1232),IF(NOT(ISBLANK(C2:C1232)),E2:E1232))</f>
        <v>0.15661496098284586</v>
      </c>
      <c r="W2" s="75">
        <f t="array" ref="W2">CORREL(IF(NOT(ISBLANK(C2:C1238)),F2:F1238),IF(NOT(ISBLANK(C2:C1238)),I2:I1238))</f>
        <v>0.15661496098284586</v>
      </c>
      <c r="X2" s="75">
        <f t="array" ref="X2">CORREL(IF(NOT(ISBLANK(C2:C1238)),I2:I1238),IF(NOT(ISBLANK(C2:C1238)),K2:K1238))</f>
        <v>0.1610241432720089</v>
      </c>
      <c r="Y2" s="76">
        <f t="array" ref="Y2">CORREL(IF(NOT(ISBLANK(C2:C1232)),F2:F1232),IF(NOT(ISBLANK(C2:C1232)),J2:J1232))</f>
        <v>7.2415660108043969E-2</v>
      </c>
      <c r="Z2" s="75">
        <f t="array" ref="Z2">CORREL(IF(NOT(ISBLANK(C2:C1232)),J2:J1232),IF(NOT(ISBLANK(C2:C1232)),F2:F1232))</f>
        <v>7.2415660108043969E-2</v>
      </c>
      <c r="AA2" s="75">
        <f t="array" ref="AA2">CORREL(IF(NOT(ISBLANK(C2:C1238)),F2:F1238),IF(NOT(ISBLANK(C2:C1238)),J2:J1238))</f>
        <v>7.2415660108043969E-2</v>
      </c>
      <c r="AB2" s="75">
        <f t="array" ref="AB2">CORREL(IF(NOT(ISBLANK(C2:C1238)),J2:J1238),IF(NOT(ISBLANK(C2:C1238)),K2:K1238))</f>
        <v>7.5756290173671401E-2</v>
      </c>
      <c r="AC2" s="63"/>
      <c r="AD2" s="33" t="s">
        <v>61</v>
      </c>
      <c r="AE2" s="75">
        <v>0.29510146661602088</v>
      </c>
      <c r="AF2" s="75">
        <v>0.24590182440470537</v>
      </c>
      <c r="AG2" s="75">
        <v>-6.633783286242606E-2</v>
      </c>
      <c r="AH2" s="75">
        <v>0.99887454223343164</v>
      </c>
      <c r="AI2" s="76">
        <v>0.36835004728713039</v>
      </c>
      <c r="AJ2" s="75">
        <v>0.33974167127967358</v>
      </c>
      <c r="AK2" s="75">
        <v>0.33974167127967358</v>
      </c>
      <c r="AL2" s="75">
        <v>0.99887454223343164</v>
      </c>
      <c r="AM2" s="76">
        <v>0.29651291648312161</v>
      </c>
      <c r="AN2" s="75">
        <v>0.24229317769713116</v>
      </c>
      <c r="AO2" s="75">
        <v>-4.4718972476723018E-2</v>
      </c>
      <c r="AP2" s="75">
        <v>0.98857682629054144</v>
      </c>
      <c r="AQ2" s="76">
        <v>-5.3405791120864139E-2</v>
      </c>
      <c r="AR2" s="75">
        <v>-5.3405791120864139E-2</v>
      </c>
      <c r="AS2" s="75">
        <v>-5.3405791120864139E-2</v>
      </c>
      <c r="AT2" s="75">
        <v>0.99504029010926121</v>
      </c>
    </row>
    <row r="3" spans="1:46" s="2" customFormat="1">
      <c r="A3" s="67" t="s">
        <v>73</v>
      </c>
      <c r="B3">
        <v>2005</v>
      </c>
      <c r="C3" t="s">
        <v>50</v>
      </c>
      <c r="D3" s="9">
        <v>68.590678357175818</v>
      </c>
      <c r="E3" s="9">
        <v>2.3555625990491285</v>
      </c>
      <c r="F3" s="9">
        <v>2.3555625990491285</v>
      </c>
      <c r="G3" s="9">
        <v>0.26805806597998261</v>
      </c>
      <c r="H3" s="9">
        <v>0.45982523876616455</v>
      </c>
      <c r="I3" s="9">
        <v>0.46766997566259932</v>
      </c>
      <c r="J3" s="9">
        <v>0.39826814582820591</v>
      </c>
      <c r="K3" s="9">
        <v>2.3555625990491285</v>
      </c>
      <c r="L3" s="119" t="s">
        <v>50</v>
      </c>
      <c r="M3" s="75">
        <f t="array" ref="M3">CORREL(IF($C2:$C1132=$L3,D2:D1132),IF($C2:$C1132=$L3,$G2:G$1132))</f>
        <v>0.3356096783860032</v>
      </c>
      <c r="N3" s="118">
        <f t="array" ref="N3">CORREL(IF($C2:$C139=$L3,E2:E139),IF($C2:$C139=$L3,$G2:$G139))</f>
        <v>0.36373534607952723</v>
      </c>
      <c r="O3" s="75">
        <f t="array" ref="O3">CORREL(IF($C2:$C1239=$L3,F2:F1239),IF($C2:$C1239=$L3,$G2:$G1239))</f>
        <v>0.37274426576362829</v>
      </c>
      <c r="P3" s="75">
        <f t="array" ref="P3">CORREL(IF($C2:$C1239=$L3,K2:K1239),IF($C2:$C1239=$L3,$G2:$G1239))</f>
        <v>0.36231565294106449</v>
      </c>
      <c r="Q3" s="76">
        <f t="array" ref="Q3">CORREL(IF($C2:$C1232=$L3,E2:E1232),IF($C2:$C1232=$L3,$H2:H$1232))</f>
        <v>0.33153037099438781</v>
      </c>
      <c r="R3" s="75">
        <f t="array" ref="R3">CORREL(IF($C2:$C1232=$L3,H2:H1232),IF($C2:$C1232=$L3,$E2:$E1232))</f>
        <v>0.33153037099438781</v>
      </c>
      <c r="S3" s="75">
        <f t="array" ref="S3">CORREL(IF($C2:$C1239=$L3,H2:H1239),IF($C2:$C1239=$L3,$F2:$F1239))</f>
        <v>0.33153037099438781</v>
      </c>
      <c r="T3" s="75">
        <f t="array" ref="T3">CORREL(IF($C2:$C1239=$L3,K2:K1239),IF($C2:$C1239=$L3,$G2:$G1239))</f>
        <v>0.36231565294106449</v>
      </c>
      <c r="U3" s="75">
        <f t="array" ref="U3">CORREL(IF($C2:$C1232=$L3,D2:D1232),IF($C2:$C1232=$L3,$I2:I$1232))</f>
        <v>0.2343466052518835</v>
      </c>
      <c r="V3" s="75">
        <f t="array" ref="V3">CORREL(IF($C2:$C1232=$L3,I2:I1232),IF($C2:$C1232=$L3,$E2:$E1232))</f>
        <v>0.15663907033858307</v>
      </c>
      <c r="W3" s="75">
        <f t="array" ref="W3">CORREL(IF($C2:$C1239=$L3,I2:I1239),IF($C2:$C1239=$L3,$F2:$F1239))</f>
        <v>0.15663907033858307</v>
      </c>
      <c r="X3" s="75">
        <f t="array" ref="X3">CORREL(IF($C2:$C1239=$L3,K2:K1239),IF($C2:$C1239=$L3,$H2:$H1239))</f>
        <v>0.34112074830403627</v>
      </c>
      <c r="Y3" s="76">
        <f t="array" ref="Y3">CORREL(IF($C2:$C1232=$L3,F2:F1232),IF($C2:$C1232=$L3,$J2:J$1232))</f>
        <v>4.3192357227700033E-2</v>
      </c>
      <c r="Z3" s="75">
        <f t="array" ref="Z3">CORREL(IF($C2:$C1232=$L3,J2:J1232),IF($C2:$C1232=$L3,$F2:$F1232))</f>
        <v>4.3192357227700033E-2</v>
      </c>
      <c r="AA3" s="75">
        <f t="array" ref="AA3">CORREL(IF($C2:$C1239=$L3,J2:J1239),IF($C2:$C1239=$L3,$F2:$F1239))</f>
        <v>4.3192357227700033E-2</v>
      </c>
      <c r="AB3" s="75">
        <f t="array" ref="AB3">CORREL(IF($C2:$C1239=$L3,K2:K1239),IF($C2:$C1239=$L3,$J2:$J1239))</f>
        <v>4.8473082586668687E-2</v>
      </c>
      <c r="AC3" s="55"/>
      <c r="AD3" s="33" t="s">
        <v>50</v>
      </c>
      <c r="AE3" s="75">
        <v>0.49127220732800819</v>
      </c>
      <c r="AF3" s="75">
        <v>0.3133743771821958</v>
      </c>
      <c r="AG3" s="75">
        <v>0.96180905886481061</v>
      </c>
      <c r="AH3" s="75">
        <v>0.99977419515756683</v>
      </c>
      <c r="AI3" s="76">
        <v>0.27622258010989481</v>
      </c>
      <c r="AJ3" s="75">
        <v>0.27622258010989481</v>
      </c>
      <c r="AK3" s="75">
        <v>0.52400280994705695</v>
      </c>
      <c r="AL3" s="75">
        <v>0.99977419515756683</v>
      </c>
      <c r="AM3" s="75">
        <v>0.50317393157669332</v>
      </c>
      <c r="AN3" s="75">
        <v>0.30813715776855516</v>
      </c>
      <c r="AO3" s="75">
        <v>0.96464996922196178</v>
      </c>
      <c r="AP3" s="75">
        <v>0.43373024804396954</v>
      </c>
      <c r="AQ3" s="76">
        <v>0.96362731400906676</v>
      </c>
      <c r="AR3" s="75">
        <v>0.96362731400906676</v>
      </c>
      <c r="AS3" s="75">
        <v>0.96362731400906676</v>
      </c>
      <c r="AT3" s="75">
        <v>0.99962838862945447</v>
      </c>
    </row>
    <row r="4" spans="1:46">
      <c r="A4" s="83" t="s">
        <v>73</v>
      </c>
      <c r="B4">
        <v>2007</v>
      </c>
      <c r="C4" t="s">
        <v>50</v>
      </c>
      <c r="D4" s="49">
        <v>40.152899824253076</v>
      </c>
      <c r="E4" s="9">
        <v>1.8960165975103733</v>
      </c>
      <c r="F4" s="9">
        <v>1.8960165975103733</v>
      </c>
      <c r="G4" s="9">
        <v>1.4522590575161837E-2</v>
      </c>
      <c r="H4" s="9">
        <v>-0.11395773619143834</v>
      </c>
      <c r="I4" s="9">
        <v>8.1125730293968197E-3</v>
      </c>
      <c r="J4" s="9">
        <v>0.18147079845256409</v>
      </c>
      <c r="K4" s="9">
        <v>1.7043795620437956</v>
      </c>
      <c r="L4" s="62" t="s">
        <v>51</v>
      </c>
      <c r="M4" s="75">
        <f t="array" ref="M4">CORREL(IF($C2:$C1133=$L4,D2:D1133),IF($C2:$C1133=$L4,$G2:G$1132))</f>
        <v>-4.6618364920201071E-2</v>
      </c>
      <c r="N4" s="75">
        <f t="array" ref="N4">CORREL(IF($C2:$C239=$L4,E2:E239),IF($C2:$C239=$L4,$G2:$G239))</f>
        <v>5.8338090289440217E-2</v>
      </c>
      <c r="O4" s="75">
        <f t="array" ref="O4">CORREL(IF($C2:$C1240=$L4,F2:F1240),IF($C2:$C1240=$L4,$G2:$G1240))</f>
        <v>5.8338090289440217E-2</v>
      </c>
      <c r="P4" s="75">
        <f t="array" ref="P4">CORREL(IF($C2:$C1240=$L4,K2:K1240),IF($C2:$C1240=$L4,$G2:$G1240))</f>
        <v>5.8338090289440217E-2</v>
      </c>
      <c r="Q4" s="76">
        <f t="array" ref="Q4">CORREL(IF($C2:$C1233=$L4,E2:E1233),IF($C2:$C1233=$L4,$H2:H$1232))</f>
        <v>0.15776054429428196</v>
      </c>
      <c r="R4" s="75">
        <f t="array" ref="R4">CORREL(IF($C2:$C1233=$L4,H2:H1233),IF($C2:$C1233=$L4,$E2:$E1233))</f>
        <v>0.15776054429428196</v>
      </c>
      <c r="S4" s="75">
        <f t="array" ref="S4">CORREL(IF($C2:$C1240=$L4,H2:H1240),IF($C2:$C1240=$L4,$F2:$F1240))</f>
        <v>0.15776054429428196</v>
      </c>
      <c r="T4" s="75">
        <f t="array" ref="T4">CORREL(IF($C2:$C1240=$L4,K2:K1240),IF($C2:$C1240=$L4,$G2:$G1240))</f>
        <v>5.8338090289440217E-2</v>
      </c>
      <c r="U4" s="76">
        <f t="array" ref="U4">CORREL(IF($C2:$C1233=$L4,D2:D1233),IF($C2:$C1233=$L4,$I2:I$1232))</f>
        <v>0.20284179497798946</v>
      </c>
      <c r="V4" s="75">
        <f t="array" ref="V4">CORREL(IF($C2:$C1233=$L4,I2:I1233),IF($C2:$C1233=$L4,$E2:$E1233))</f>
        <v>0.19689055257307583</v>
      </c>
      <c r="W4" s="75">
        <f t="array" ref="W4">CORREL(IF($C2:$C1240=$L4,I2:I1240),IF($C2:$C1240=$L4,$F2:$F1240))</f>
        <v>0.19689055257307583</v>
      </c>
      <c r="X4" s="75">
        <f t="array" ref="X4">CORREL(IF($C2:$C1240=$L4,K2:K1240),IF($C2:$C1240=$L4,$H2:$H1240))</f>
        <v>0.15776054429428196</v>
      </c>
      <c r="Y4" s="76">
        <f t="array" ref="Y4">CORREL(IF($C2:$C1233=$L4,F2:F1233),IF($C2:$C1233=$L4,$J2:J$1232))</f>
        <v>8.9855734243326865E-2</v>
      </c>
      <c r="Z4" s="75">
        <f t="array" ref="Z4">CORREL(IF($C2:$C1233=$L4,J2:J1233),IF($C2:$C1233=$L4,$F2:$F1233))</f>
        <v>8.9855734243326865E-2</v>
      </c>
      <c r="AA4" s="75">
        <f t="array" ref="AA4">CORREL(IF($C2:$C1240=$L4,J2:J1240),IF($C2:$C1240=$L4,$F2:$F1240))</f>
        <v>8.9855734243326865E-2</v>
      </c>
      <c r="AB4" s="75">
        <f t="array" ref="AB4">CORREL(IF($C2:$C1240=$L4,K2:K1240),IF($C2:$C1240=$L4,$J2:$J1240))</f>
        <v>8.9855734243326865E-2</v>
      </c>
      <c r="AC4" s="55"/>
      <c r="AD4" s="33" t="s">
        <v>51</v>
      </c>
      <c r="AE4" s="75">
        <v>-0.39434570331231888</v>
      </c>
      <c r="AF4" s="75">
        <v>-9.0853500753959468E-2</v>
      </c>
      <c r="AG4" s="75">
        <v>0.30417766504135924</v>
      </c>
      <c r="AH4" s="75">
        <v>-0.19208505944915205</v>
      </c>
      <c r="AI4" s="76">
        <v>0.32420579427676571</v>
      </c>
      <c r="AJ4" s="75">
        <v>0.32420579427676571</v>
      </c>
      <c r="AK4" s="75">
        <v>0.57702839543090545</v>
      </c>
      <c r="AL4" s="75">
        <v>-0.19208505944915205</v>
      </c>
      <c r="AM4" s="76">
        <v>-0.1019197165722763</v>
      </c>
      <c r="AN4" s="75">
        <v>0.10538324610473154</v>
      </c>
      <c r="AO4" s="75">
        <v>0.32168505700200029</v>
      </c>
      <c r="AP4" s="75">
        <v>0.13581752252163679</v>
      </c>
      <c r="AQ4" s="76">
        <v>0.28544539681695413</v>
      </c>
      <c r="AR4" s="75">
        <v>0.28544539681695413</v>
      </c>
      <c r="AS4" s="75">
        <v>0.28544539681695413</v>
      </c>
      <c r="AT4" s="75">
        <v>-1.4294420415005185E-2</v>
      </c>
    </row>
    <row r="5" spans="1:46">
      <c r="A5" s="83" t="s">
        <v>73</v>
      </c>
      <c r="B5">
        <v>2008</v>
      </c>
      <c r="C5" t="s">
        <v>50</v>
      </c>
      <c r="D5" s="49">
        <v>40.800279573650187</v>
      </c>
      <c r="E5" s="9">
        <v>1.7043795620437956</v>
      </c>
      <c r="F5" s="9">
        <v>1.7043795620437956</v>
      </c>
      <c r="G5" s="9">
        <v>-0.13037369049543829</v>
      </c>
      <c r="H5" s="9">
        <v>-6.5044794375409831E-3</v>
      </c>
      <c r="I5" s="9">
        <v>0.16940845754631709</v>
      </c>
      <c r="J5" s="9">
        <v>-0.12546279465268689</v>
      </c>
      <c r="K5" s="9">
        <v>1.7043795620437956</v>
      </c>
      <c r="L5" s="120" t="s">
        <v>30</v>
      </c>
      <c r="M5" s="77">
        <f t="array" ref="M5">CORREL(IF($C2:$C1134=$L5,D2:D1134),IF($C2:$C1134=$L5,$G2:G$1132))</f>
        <v>0.15833468349907409</v>
      </c>
      <c r="N5" s="77">
        <f t="array" ref="N5">CORREL(IF($C2:$C239=$L5,E2:E239),IF($C2:$C239=$L5,$G2:$G239))</f>
        <v>0.24995511968713366</v>
      </c>
      <c r="O5" s="77">
        <f t="array" ref="O5">CORREL(IF($C2:$C1241=$L5,F2:F1241),IF($C2:$C1241=$L5,$G2:$G1241))</f>
        <v>0.24995511968713366</v>
      </c>
      <c r="P5" s="77">
        <f t="array" ref="P5">CORREL(IF($C2:$C1241=$L5,K2:K1241),IF($C2:$C1241=$L5,$G2:$G1241))</f>
        <v>0.24995511968713366</v>
      </c>
      <c r="Q5" s="78">
        <f t="array" ref="Q5">CORREL(IF($C2:$C1234=$L5,E2:E1234),IF($C2:$C1234=$L5,$H2:H$1232))</f>
        <v>0.25416640556204956</v>
      </c>
      <c r="R5" s="77">
        <f t="array" ref="R5">CORREL(IF($C2:$C1234=$L5,H2:H1234),IF($C2:$C1234=$L5,$E2:$E1234))</f>
        <v>0.25416640556204956</v>
      </c>
      <c r="S5" s="77">
        <f t="array" ref="S5">CORREL(IF($C2:$C1241=$L5,H2:H1241),IF($C2:$C1241=$L5,$F2:$F1241))</f>
        <v>0.25416640556204956</v>
      </c>
      <c r="T5" s="77">
        <f t="array" ref="T5">CORREL(IF($C2:$C1241=$L5,K2:K1241),IF($C2:$C1241=$L5,$G2:$G1241))</f>
        <v>0.24995511968713366</v>
      </c>
      <c r="U5" s="78">
        <f t="array" ref="U5">CORREL(IF($C2:$C1234=$L5,D2:D1234),IF($C2:$C1234=$L5,$I2:I$1232))</f>
        <v>0.21624053897796702</v>
      </c>
      <c r="V5" s="77">
        <f t="array" ref="V5">CORREL(IF($C2:$C1234=$L5,I2:I1234),IF($C2:$C1234=$L5,$E2:$E1234))</f>
        <v>0.24001866072160305</v>
      </c>
      <c r="W5" s="77">
        <f t="array" ref="W5">CORREL(IF($C2:$C1241=$L5,I2:I1241),IF($C2:$C1241=$L5,$F2:$F1241))</f>
        <v>0.24001866072160305</v>
      </c>
      <c r="X5" s="77">
        <f t="array" ref="X5">CORREL(IF($C2:$C1241=$L5,K2:K1241),IF($C2:$C1241=$L5,$H2:$H1241))</f>
        <v>0.25416640556204956</v>
      </c>
      <c r="Y5" s="78">
        <f t="array" ref="Y5">CORREL(IF($C2:$C1234=$L5,F2:F1234),IF($C2:$C1234=$L5,$J2:J$1232))</f>
        <v>0.15315874405240212</v>
      </c>
      <c r="Z5" s="77">
        <f t="array" ref="Z5">CORREL(IF($C2:$C1234=$L5,J2:J1234),IF($C2:$C1234=$L5,$F2:$F1234))</f>
        <v>0.15315874405240212</v>
      </c>
      <c r="AA5" s="77">
        <f t="array" ref="AA5">CORREL(IF($C2:$C1241=$L5,J2:J1241),IF($C2:$C1241=$L5,$F2:$F1241))</f>
        <v>0.15315874405240212</v>
      </c>
      <c r="AB5" s="85">
        <f t="array" ref="AB5">CORREL(IF($C2:$C1241=$L5,K2:K1241),IF($C2:$C1241=$L5,$J2:$J1241))</f>
        <v>0.15315874405240212</v>
      </c>
      <c r="AC5" s="55"/>
      <c r="AD5" s="33" t="s">
        <v>30</v>
      </c>
      <c r="AE5" s="77">
        <v>0.16975606005469071</v>
      </c>
      <c r="AF5" s="77">
        <v>0.2662416866121482</v>
      </c>
      <c r="AG5" s="77">
        <v>0.53096540421340843</v>
      </c>
      <c r="AH5" s="77">
        <v>0.41771591342556891</v>
      </c>
      <c r="AI5" s="78">
        <v>0.57486651301748914</v>
      </c>
      <c r="AJ5" s="77">
        <v>0.57486651301748914</v>
      </c>
      <c r="AK5" s="77">
        <v>0.53768085892306561</v>
      </c>
      <c r="AL5" s="77">
        <v>0.41771591342556891</v>
      </c>
      <c r="AM5" s="78">
        <v>-2.7892310138587697E-2</v>
      </c>
      <c r="AN5" s="77">
        <v>3.7035617654211192E-2</v>
      </c>
      <c r="AO5" s="77">
        <v>0.19603199978723027</v>
      </c>
      <c r="AP5" s="77">
        <v>0.65120730087337719</v>
      </c>
      <c r="AQ5" s="78">
        <v>0.14364520921002866</v>
      </c>
      <c r="AR5" s="77">
        <v>0.14364520921002866</v>
      </c>
      <c r="AS5" s="77">
        <v>0.14364520921002866</v>
      </c>
      <c r="AT5" s="85">
        <v>-4.6693877027032232E-2</v>
      </c>
    </row>
    <row r="6" spans="1:46" s="30" customFormat="1">
      <c r="A6" s="32">
        <v>32211</v>
      </c>
      <c r="B6">
        <v>2008</v>
      </c>
      <c r="C6" t="s">
        <v>50</v>
      </c>
      <c r="D6" s="48">
        <v>23.229046771999581</v>
      </c>
      <c r="E6" s="9">
        <v>1.6691729323308271</v>
      </c>
      <c r="F6" s="9">
        <v>1.6691729323308271</v>
      </c>
      <c r="G6" s="9">
        <v>0.11774461028192355</v>
      </c>
      <c r="H6" s="9">
        <v>0.31011608623548909</v>
      </c>
      <c r="I6" s="9"/>
      <c r="J6" s="9"/>
      <c r="K6" s="9">
        <v>1.6691729323308271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32">
        <v>32233</v>
      </c>
      <c r="B7">
        <v>2008</v>
      </c>
      <c r="C7" t="s">
        <v>50</v>
      </c>
      <c r="D7" s="48">
        <v>21.110181019148268</v>
      </c>
      <c r="E7" s="9">
        <v>1.627016129032258</v>
      </c>
      <c r="F7" s="9">
        <v>1.627016129032258</v>
      </c>
      <c r="G7" s="9">
        <v>-9.0109890109890081E-2</v>
      </c>
      <c r="H7" s="9">
        <v>0.17802197802197803</v>
      </c>
      <c r="I7" s="9"/>
      <c r="J7" s="9"/>
      <c r="K7" s="9">
        <v>1.627016129032258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s="30" customFormat="1">
      <c r="A8" s="32">
        <v>32244</v>
      </c>
      <c r="B8">
        <v>2008</v>
      </c>
      <c r="C8" t="s">
        <v>50</v>
      </c>
      <c r="D8" s="48">
        <v>32.332321858323745</v>
      </c>
      <c r="E8" s="9">
        <v>1.5508155583437893</v>
      </c>
      <c r="F8" s="9">
        <v>1.5508155583437893</v>
      </c>
      <c r="G8" s="9">
        <v>0.26340110905730119</v>
      </c>
      <c r="H8" s="9">
        <v>0.31146025878003697</v>
      </c>
      <c r="I8" s="9"/>
      <c r="J8" s="9"/>
      <c r="K8" s="9">
        <v>1.5508155583437893</v>
      </c>
      <c r="L8" s="61"/>
      <c r="O8" s="47"/>
      <c r="R8" s="115"/>
      <c r="S8" s="115"/>
      <c r="T8" s="115"/>
      <c r="U8" s="115"/>
      <c r="V8"/>
      <c r="W8"/>
      <c r="X8"/>
      <c r="Y8"/>
      <c r="Z8"/>
      <c r="AA8"/>
      <c r="AB8"/>
      <c r="AC8"/>
      <c r="AD8" s="62" t="s">
        <v>61</v>
      </c>
      <c r="AE8" s="75">
        <v>0.31386747387113045</v>
      </c>
      <c r="AF8" s="75">
        <v>0.38818733282557921</v>
      </c>
      <c r="AG8" s="75">
        <v>0.3845353833511771</v>
      </c>
      <c r="AH8" s="75">
        <v>0.38128773565295354</v>
      </c>
      <c r="AI8" s="76">
        <v>0.47479094916168985</v>
      </c>
      <c r="AJ8" s="75">
        <v>0.41569295652771837</v>
      </c>
      <c r="AK8" s="75">
        <v>0.41569295652771837</v>
      </c>
      <c r="AL8" s="75">
        <v>0.38128773565295354</v>
      </c>
      <c r="AM8" s="76">
        <v>0.51207483363384609</v>
      </c>
      <c r="AN8" s="75">
        <v>0.35280336245425725</v>
      </c>
      <c r="AO8" s="75">
        <v>0.36087120699096459</v>
      </c>
      <c r="AP8" s="75">
        <v>0.3833722742021487</v>
      </c>
      <c r="AQ8" s="76">
        <v>0.29006748399782306</v>
      </c>
      <c r="AR8" s="75">
        <v>0.29006748399782306</v>
      </c>
      <c r="AS8" s="75">
        <v>0.29006748399782306</v>
      </c>
      <c r="AT8" s="75">
        <v>0.30287546245924885</v>
      </c>
    </row>
    <row r="9" spans="1:46" ht="16.8" customHeight="1">
      <c r="A9" s="83" t="s">
        <v>75</v>
      </c>
      <c r="B9">
        <v>2006</v>
      </c>
      <c r="C9" t="s">
        <v>50</v>
      </c>
      <c r="D9" s="49">
        <v>26.655007735252575</v>
      </c>
      <c r="E9" s="9">
        <v>1.3933895921237693</v>
      </c>
      <c r="F9" s="9">
        <v>1.3933895921237693</v>
      </c>
      <c r="G9" s="9">
        <v>0.12874025188116536</v>
      </c>
      <c r="H9" s="9">
        <v>0.24648222347857104</v>
      </c>
      <c r="I9" s="9">
        <v>9.4469359154162852E-2</v>
      </c>
      <c r="J9" s="9">
        <v>6.0840497041333104E-2</v>
      </c>
      <c r="K9" s="9">
        <v>1.3933895921237693</v>
      </c>
      <c r="V9"/>
      <c r="W9"/>
      <c r="X9"/>
      <c r="Y9"/>
      <c r="Z9"/>
      <c r="AA9"/>
      <c r="AB9"/>
      <c r="AD9" s="119" t="s">
        <v>50</v>
      </c>
      <c r="AE9" s="75">
        <v>0.62440555094135164</v>
      </c>
      <c r="AF9" s="118">
        <v>0.64886658648279993</v>
      </c>
      <c r="AG9" s="75">
        <v>0.64870629272944735</v>
      </c>
      <c r="AH9" s="75">
        <v>0.6352637083808832</v>
      </c>
      <c r="AI9" s="76">
        <v>0.59967486879869958</v>
      </c>
      <c r="AJ9" s="75">
        <v>0.59967486879869958</v>
      </c>
      <c r="AK9" s="75">
        <v>0.60275854447890376</v>
      </c>
      <c r="AL9" s="75">
        <v>0.6352637083808832</v>
      </c>
      <c r="AM9" s="75">
        <v>0.54159420440045658</v>
      </c>
      <c r="AN9" s="75">
        <v>0.35227374746819601</v>
      </c>
      <c r="AO9" s="75">
        <v>0.35845812113515496</v>
      </c>
      <c r="AP9" s="75">
        <v>0.62789911586564151</v>
      </c>
      <c r="AQ9" s="76">
        <v>0.20299149813738149</v>
      </c>
      <c r="AR9" s="75">
        <v>0.20299149813738149</v>
      </c>
      <c r="AS9" s="75">
        <v>0.20299149813738149</v>
      </c>
      <c r="AT9" s="75">
        <v>0.21641121210863065</v>
      </c>
    </row>
    <row r="10" spans="1:46">
      <c r="A10" s="83" t="s">
        <v>73</v>
      </c>
      <c r="B10">
        <v>2006</v>
      </c>
      <c r="C10" t="s">
        <v>30</v>
      </c>
      <c r="D10" s="49">
        <v>81.881117636590147</v>
      </c>
      <c r="E10" s="9">
        <v>1.372378821774795</v>
      </c>
      <c r="F10" s="9">
        <v>1.372378821774795</v>
      </c>
      <c r="G10" s="9">
        <v>0.2019067251982361</v>
      </c>
      <c r="H10" s="9">
        <v>0.27416384603701538</v>
      </c>
      <c r="I10" s="9">
        <v>0.30289113885275576</v>
      </c>
      <c r="J10" s="9">
        <v>0.37877260994635215</v>
      </c>
      <c r="K10" s="9">
        <v>1.372378821774795</v>
      </c>
      <c r="AD10" s="62" t="s">
        <v>51</v>
      </c>
      <c r="AE10" s="75">
        <v>-0.20457076403449909</v>
      </c>
      <c r="AF10" s="75">
        <v>-9.8968486401400602E-2</v>
      </c>
      <c r="AG10" s="75">
        <v>-9.8968486401400602E-2</v>
      </c>
      <c r="AH10" s="75">
        <v>-9.8968486401400602E-2</v>
      </c>
      <c r="AI10" s="76">
        <v>0.17571386418707116</v>
      </c>
      <c r="AJ10" s="75">
        <v>0.17571386418707116</v>
      </c>
      <c r="AK10" s="75">
        <v>0.17571386418707116</v>
      </c>
      <c r="AL10" s="75">
        <v>-9.8968486401400602E-2</v>
      </c>
      <c r="AM10" s="76">
        <v>0.50286215728535311</v>
      </c>
      <c r="AN10" s="75">
        <v>0.57749056676274035</v>
      </c>
      <c r="AO10" s="75">
        <v>0.57749056676274035</v>
      </c>
      <c r="AP10" s="75">
        <v>0.17571386418707116</v>
      </c>
      <c r="AQ10" s="76">
        <v>0.83666410778556066</v>
      </c>
      <c r="AR10" s="75">
        <v>0.83666410778556066</v>
      </c>
      <c r="AS10" s="75">
        <v>0.83666410778556066</v>
      </c>
      <c r="AT10" s="75">
        <v>0.83666410778556066</v>
      </c>
    </row>
    <row r="11" spans="1:46">
      <c r="A11" s="67" t="s">
        <v>73</v>
      </c>
      <c r="B11">
        <v>2009</v>
      </c>
      <c r="C11" t="s">
        <v>50</v>
      </c>
      <c r="D11" s="9">
        <v>25.436497385447133</v>
      </c>
      <c r="E11" s="9">
        <v>1.1933471933471933</v>
      </c>
      <c r="F11" s="9">
        <v>1.1933471933471933</v>
      </c>
      <c r="G11" s="9">
        <v>0.10958253195331</v>
      </c>
      <c r="H11" s="9">
        <v>0.26520623273738975</v>
      </c>
      <c r="I11" s="9">
        <v>4.3444888040511465E-3</v>
      </c>
      <c r="J11" s="9"/>
      <c r="K11" s="9">
        <v>1.1933471933471933</v>
      </c>
      <c r="AD11" s="120" t="s">
        <v>30</v>
      </c>
      <c r="AE11" s="77">
        <v>0.33917286425790538</v>
      </c>
      <c r="AF11" s="77">
        <v>0.5066237784230101</v>
      </c>
      <c r="AG11" s="77">
        <v>0.5066237784230101</v>
      </c>
      <c r="AH11" s="77">
        <v>0.5066237784230101</v>
      </c>
      <c r="AI11" s="78">
        <v>0.75391953463283801</v>
      </c>
      <c r="AJ11" s="77">
        <v>0.75391953463283801</v>
      </c>
      <c r="AK11" s="77">
        <v>0.75391953463283801</v>
      </c>
      <c r="AL11" s="77">
        <v>0.5066237784230101</v>
      </c>
      <c r="AM11" s="78">
        <v>0.82202487922251377</v>
      </c>
      <c r="AN11" s="77">
        <v>0.79417954699544224</v>
      </c>
      <c r="AO11" s="77">
        <v>0.79417954699544224</v>
      </c>
      <c r="AP11" s="77">
        <v>0.75391953463283801</v>
      </c>
      <c r="AQ11" s="78">
        <v>0.65489978570423679</v>
      </c>
      <c r="AR11" s="77">
        <v>0.65489978570423679</v>
      </c>
      <c r="AS11" s="77">
        <v>0.65489978570423679</v>
      </c>
      <c r="AT11" s="85">
        <v>0.65489978570423679</v>
      </c>
    </row>
    <row r="12" spans="1:46">
      <c r="A12" s="67" t="s">
        <v>73</v>
      </c>
      <c r="B12">
        <v>2005</v>
      </c>
      <c r="C12" t="s">
        <v>30</v>
      </c>
      <c r="D12" s="9">
        <v>84.680203045685289</v>
      </c>
      <c r="E12" s="9">
        <v>1.1327283950617284</v>
      </c>
      <c r="F12" s="9">
        <v>1.1327283950617284</v>
      </c>
      <c r="G12" s="9">
        <v>-2.9438742070310695E-2</v>
      </c>
      <c r="H12" s="9">
        <v>0.17841186313329738</v>
      </c>
      <c r="I12" s="9">
        <v>0.25279614271519274</v>
      </c>
      <c r="J12" s="9">
        <v>0.28236913089451399</v>
      </c>
      <c r="K12" s="9">
        <v>1.1327283950617284</v>
      </c>
    </row>
    <row r="13" spans="1:46">
      <c r="A13" s="83" t="s">
        <v>73</v>
      </c>
      <c r="B13">
        <v>2007</v>
      </c>
      <c r="C13" t="s">
        <v>30</v>
      </c>
      <c r="D13" s="49">
        <v>59.390597539543059</v>
      </c>
      <c r="E13" s="9">
        <v>1.0945182186234819</v>
      </c>
      <c r="F13" s="9">
        <v>1.0945182186234819</v>
      </c>
      <c r="G13" s="9">
        <v>9.053718797057525E-2</v>
      </c>
      <c r="H13" s="9">
        <v>0.12653209448432309</v>
      </c>
      <c r="I13" s="9">
        <v>0.22161054394556484</v>
      </c>
      <c r="J13" s="9">
        <v>0.45910267558449969</v>
      </c>
      <c r="K13" s="9">
        <v>1.0945182186234819</v>
      </c>
      <c r="AD13" s="62" t="s">
        <v>61</v>
      </c>
      <c r="AE13" s="75">
        <v>0.29924553841323887</v>
      </c>
      <c r="AF13" s="75">
        <v>0.36664134117631614</v>
      </c>
      <c r="AG13" s="75">
        <v>0.36664134117631614</v>
      </c>
      <c r="AH13" s="75">
        <v>0.36547027916177921</v>
      </c>
      <c r="AI13" s="76">
        <v>0.42876543413210921</v>
      </c>
      <c r="AJ13" s="75">
        <v>0.37714762369402643</v>
      </c>
      <c r="AK13" s="75">
        <v>0.37714762369402643</v>
      </c>
      <c r="AL13" s="75">
        <v>0.36547027916177921</v>
      </c>
      <c r="AM13" s="76">
        <v>0.49115933388773542</v>
      </c>
      <c r="AN13" s="75">
        <v>0.36119668104587704</v>
      </c>
      <c r="AO13" s="75">
        <v>0.36119668104587704</v>
      </c>
      <c r="AP13" s="75">
        <v>0.37901474829374521</v>
      </c>
      <c r="AQ13" s="76">
        <v>0.28308061148461877</v>
      </c>
      <c r="AR13" s="75">
        <v>0.28308061148461877</v>
      </c>
      <c r="AS13" s="75">
        <v>0.28308061148461877</v>
      </c>
      <c r="AT13" s="75">
        <v>0.29621178467997455</v>
      </c>
    </row>
    <row r="14" spans="1:46">
      <c r="A14" s="67" t="s">
        <v>75</v>
      </c>
      <c r="B14">
        <v>2005</v>
      </c>
      <c r="C14" t="s">
        <v>50</v>
      </c>
      <c r="D14" s="9">
        <v>22.354960911451315</v>
      </c>
      <c r="E14" s="9">
        <v>1.0181583198707593</v>
      </c>
      <c r="F14" s="9">
        <v>1.0181583198707593</v>
      </c>
      <c r="G14" s="9">
        <v>0.10301738672666086</v>
      </c>
      <c r="H14" s="9">
        <v>0.2184951542924965</v>
      </c>
      <c r="I14" s="9">
        <v>0.32410765566789274</v>
      </c>
      <c r="J14" s="9">
        <v>0.18775475937501948</v>
      </c>
      <c r="K14" s="9">
        <v>1.0181583198707593</v>
      </c>
      <c r="AD14" s="119" t="s">
        <v>50</v>
      </c>
      <c r="AE14" s="75">
        <v>0.6149068627200327</v>
      </c>
      <c r="AF14" s="118">
        <v>0.64012644879202052</v>
      </c>
      <c r="AG14" s="75">
        <v>0.64012644879202052</v>
      </c>
      <c r="AH14" s="75">
        <v>0.63056882247168144</v>
      </c>
      <c r="AI14" s="76">
        <v>0.5360716045914321</v>
      </c>
      <c r="AJ14" s="75">
        <v>0.5360716045914321</v>
      </c>
      <c r="AK14" s="75">
        <v>0.5360716045914321</v>
      </c>
      <c r="AL14" s="75">
        <v>0.63056882247168144</v>
      </c>
      <c r="AM14" s="75">
        <v>0.54256602313579827</v>
      </c>
      <c r="AN14" s="75">
        <v>0.39304310454904601</v>
      </c>
      <c r="AO14" s="75">
        <v>0.39304310454904601</v>
      </c>
      <c r="AP14" s="75">
        <v>0.55794557850935333</v>
      </c>
      <c r="AQ14" s="76">
        <v>0.23413925308017439</v>
      </c>
      <c r="AR14" s="75">
        <v>0.23413925308017439</v>
      </c>
      <c r="AS14" s="75">
        <v>0.23413925308017439</v>
      </c>
      <c r="AT14" s="75">
        <v>0.25202953138645884</v>
      </c>
    </row>
    <row r="15" spans="1:46">
      <c r="A15" s="83" t="s">
        <v>75</v>
      </c>
      <c r="B15">
        <v>2008</v>
      </c>
      <c r="C15" t="s">
        <v>50</v>
      </c>
      <c r="D15" s="49">
        <v>19.013504089266469</v>
      </c>
      <c r="E15" s="9">
        <v>0.95631377551020413</v>
      </c>
      <c r="F15" s="9">
        <v>0.95631377551020413</v>
      </c>
      <c r="G15" s="9">
        <v>-0.20173759539710764</v>
      </c>
      <c r="H15" s="9">
        <v>-0.24636675101978642</v>
      </c>
      <c r="I15" s="9">
        <v>-0.22930512838532718</v>
      </c>
      <c r="J15" s="9">
        <v>-0.32357229222036155</v>
      </c>
      <c r="K15" s="9">
        <v>0.95631377551020413</v>
      </c>
      <c r="AD15" s="62" t="s">
        <v>51</v>
      </c>
      <c r="AE15" s="75">
        <v>-0.22161423211348205</v>
      </c>
      <c r="AF15" s="75">
        <v>-0.13395470672404591</v>
      </c>
      <c r="AG15" s="75">
        <v>-0.13395470672404591</v>
      </c>
      <c r="AH15" s="75">
        <v>-0.13395470672404591</v>
      </c>
      <c r="AI15" s="76">
        <v>2.3716052524661201E-2</v>
      </c>
      <c r="AJ15" s="75">
        <v>2.3716052524661201E-2</v>
      </c>
      <c r="AK15" s="75">
        <v>2.3716052524661201E-2</v>
      </c>
      <c r="AL15" s="75">
        <v>-0.13395470672404591</v>
      </c>
      <c r="AM15" s="76">
        <v>0.36766385119896289</v>
      </c>
      <c r="AN15" s="75">
        <v>0.24899073999601706</v>
      </c>
      <c r="AO15" s="75">
        <v>0.24899073999601706</v>
      </c>
      <c r="AP15" s="75">
        <v>2.3716052524661201E-2</v>
      </c>
      <c r="AQ15" s="76">
        <v>0.34099216594425241</v>
      </c>
      <c r="AR15" s="75">
        <v>0.34099216594425241</v>
      </c>
      <c r="AS15" s="75">
        <v>0.34099216594425241</v>
      </c>
      <c r="AT15" s="75">
        <v>0.34099216594425241</v>
      </c>
    </row>
    <row r="16" spans="1:46">
      <c r="A16" s="83" t="s">
        <v>75</v>
      </c>
      <c r="B16">
        <v>2007</v>
      </c>
      <c r="C16" t="s">
        <v>50</v>
      </c>
      <c r="D16" s="49">
        <v>22.656367132753171</v>
      </c>
      <c r="E16" s="9">
        <v>1.3694247438928291</v>
      </c>
      <c r="F16" s="9">
        <v>1.3694247438928291</v>
      </c>
      <c r="G16" s="9">
        <v>0.1351399187803938</v>
      </c>
      <c r="H16" s="9">
        <v>-3.9334874359796747E-2</v>
      </c>
      <c r="I16" s="9">
        <v>-7.7932849516389166E-2</v>
      </c>
      <c r="J16" s="9">
        <v>-6.317693317901249E-2</v>
      </c>
      <c r="K16" s="9">
        <v>0.95631377551020413</v>
      </c>
      <c r="AD16" s="120" t="s">
        <v>30</v>
      </c>
      <c r="AE16" s="77">
        <v>0.35793274629546906</v>
      </c>
      <c r="AF16" s="77">
        <v>0.50717035723093273</v>
      </c>
      <c r="AG16" s="77">
        <v>0.50717035723093273</v>
      </c>
      <c r="AH16" s="77">
        <v>0.50717035723093273</v>
      </c>
      <c r="AI16" s="78">
        <v>0.66387779709798433</v>
      </c>
      <c r="AJ16" s="77">
        <v>0.66387779709798433</v>
      </c>
      <c r="AK16" s="77">
        <v>0.66387779709798433</v>
      </c>
      <c r="AL16" s="77">
        <v>0.50717035723093273</v>
      </c>
      <c r="AM16" s="78">
        <v>0.76883944357873124</v>
      </c>
      <c r="AN16" s="77">
        <v>0.74133553093578808</v>
      </c>
      <c r="AO16" s="77">
        <v>0.74133553093578808</v>
      </c>
      <c r="AP16" s="77">
        <v>0.66387779709798433</v>
      </c>
      <c r="AQ16" s="78">
        <v>0.66408662413912911</v>
      </c>
      <c r="AR16" s="77">
        <v>0.66408662413912911</v>
      </c>
      <c r="AS16" s="77">
        <v>0.66408662413912911</v>
      </c>
      <c r="AT16" s="85">
        <v>0.66408662413912911</v>
      </c>
    </row>
    <row r="17" spans="1:46">
      <c r="A17" s="67" t="s">
        <v>73</v>
      </c>
      <c r="B17">
        <v>2010</v>
      </c>
      <c r="C17" t="s">
        <v>50</v>
      </c>
      <c r="D17" s="9">
        <v>16.684145295071026</v>
      </c>
      <c r="E17" s="9">
        <v>0.948509485094851</v>
      </c>
      <c r="F17" s="9">
        <v>0.948509485094851</v>
      </c>
      <c r="G17" s="9">
        <v>0.1747761093742598</v>
      </c>
      <c r="H17" s="9">
        <v>-0.11818955369341494</v>
      </c>
      <c r="I17" s="9"/>
      <c r="J17" s="9"/>
      <c r="K17" s="9">
        <v>0.948509485094851</v>
      </c>
      <c r="AD17"/>
    </row>
    <row r="18" spans="1:46">
      <c r="A18" s="68" t="s">
        <v>73</v>
      </c>
      <c r="B18">
        <v>2008</v>
      </c>
      <c r="C18" t="s">
        <v>30</v>
      </c>
      <c r="D18" s="49">
        <v>48.96907216494845</v>
      </c>
      <c r="E18" s="9">
        <v>0.93964794635373006</v>
      </c>
      <c r="F18" s="9">
        <v>0.93964794635373006</v>
      </c>
      <c r="G18" s="9">
        <v>3.9578205988903339E-2</v>
      </c>
      <c r="H18" s="9">
        <v>0.14412173234714828</v>
      </c>
      <c r="I18" s="9">
        <v>0.40525624878656374</v>
      </c>
      <c r="J18" s="9">
        <v>0.12765059829402922</v>
      </c>
      <c r="K18" s="9">
        <v>0.93964794635373006</v>
      </c>
      <c r="AD18" s="33" t="s">
        <v>127</v>
      </c>
    </row>
    <row r="19" spans="1:46">
      <c r="A19" s="68" t="s">
        <v>94</v>
      </c>
      <c r="B19">
        <v>2008</v>
      </c>
      <c r="C19" t="s">
        <v>51</v>
      </c>
      <c r="D19" s="49">
        <v>19.102874026322858</v>
      </c>
      <c r="E19" s="9">
        <v>0.88545816733067728</v>
      </c>
      <c r="F19" s="9">
        <v>0.88545816733067728</v>
      </c>
      <c r="G19" s="9">
        <v>-4.9825610363716166E-4</v>
      </c>
      <c r="H19" s="9">
        <v>-9.9651220727448812E-4</v>
      </c>
      <c r="I19" s="9">
        <v>-1.4947683109118146E-3</v>
      </c>
      <c r="J19" s="9">
        <v>-1.993024414549141E-3</v>
      </c>
      <c r="K19" s="9">
        <v>0.88545816733067728</v>
      </c>
      <c r="AD19" s="62" t="s">
        <v>61</v>
      </c>
      <c r="AE19" s="75">
        <v>0.26960589159218318</v>
      </c>
      <c r="AF19" s="75">
        <v>0.33400305005609537</v>
      </c>
      <c r="AG19" s="75">
        <v>0.33400305005609537</v>
      </c>
      <c r="AH19" s="75">
        <v>0.33328137807682262</v>
      </c>
      <c r="AI19" s="76">
        <v>0.38497597675622564</v>
      </c>
      <c r="AJ19" s="75">
        <v>0.34220411111956683</v>
      </c>
      <c r="AK19" s="75">
        <v>0.34220411111956683</v>
      </c>
      <c r="AL19" s="75">
        <v>0.33328137807682262</v>
      </c>
      <c r="AM19" s="76">
        <v>0.34007060291814595</v>
      </c>
      <c r="AN19" s="75">
        <v>0.2453751380147034</v>
      </c>
      <c r="AO19" s="75">
        <v>0.2453751380147034</v>
      </c>
      <c r="AP19" s="75">
        <v>0.25955102469251662</v>
      </c>
      <c r="AQ19" s="76">
        <v>0.14790615819375416</v>
      </c>
      <c r="AR19" s="75">
        <v>0.14790615819375416</v>
      </c>
      <c r="AS19" s="75">
        <v>0.14790615819375416</v>
      </c>
      <c r="AT19" s="75">
        <v>0.15784741431584953</v>
      </c>
    </row>
    <row r="20" spans="1:46">
      <c r="A20" s="68" t="s">
        <v>75</v>
      </c>
      <c r="B20">
        <v>2006</v>
      </c>
      <c r="C20" t="s">
        <v>30</v>
      </c>
      <c r="D20" s="49">
        <v>33.248133449922648</v>
      </c>
      <c r="E20" s="9">
        <v>0.80781173394345485</v>
      </c>
      <c r="F20" s="9">
        <v>0.80781173394345485</v>
      </c>
      <c r="G20" s="9">
        <v>4.4979085615364289E-2</v>
      </c>
      <c r="H20" s="9">
        <v>0.14123685346744133</v>
      </c>
      <c r="I20" s="9">
        <v>5.4084285825728766E-2</v>
      </c>
      <c r="J20" s="9">
        <v>6.4199056280790007E-2</v>
      </c>
      <c r="K20" s="9">
        <v>0.80781173394345485</v>
      </c>
      <c r="AD20" s="119" t="s">
        <v>50</v>
      </c>
      <c r="AE20" s="75">
        <v>0.52285450231173092</v>
      </c>
      <c r="AF20" s="118">
        <v>0.54222831836622754</v>
      </c>
      <c r="AG20" s="75">
        <v>0.54222831836622754</v>
      </c>
      <c r="AH20" s="75">
        <v>0.5386128579004289</v>
      </c>
      <c r="AI20" s="76">
        <v>0.41737623771566623</v>
      </c>
      <c r="AJ20" s="75">
        <v>0.41737623771566623</v>
      </c>
      <c r="AK20" s="75">
        <v>0.41737623771566623</v>
      </c>
      <c r="AL20" s="75">
        <v>0.5386128579004289</v>
      </c>
      <c r="AM20" s="75">
        <v>0.21226628472930989</v>
      </c>
      <c r="AN20" s="75">
        <v>0.10873701264651291</v>
      </c>
      <c r="AO20" s="75">
        <v>0.10873701264651291</v>
      </c>
      <c r="AP20" s="75">
        <v>0.44070989813430395</v>
      </c>
      <c r="AQ20" s="76">
        <v>9.7710182544180291E-2</v>
      </c>
      <c r="AR20" s="75">
        <v>9.7710182544180291E-2</v>
      </c>
      <c r="AS20" s="75">
        <v>9.7710182544180291E-2</v>
      </c>
      <c r="AT20" s="75">
        <v>0.11500585725069699</v>
      </c>
    </row>
    <row r="21" spans="1:46">
      <c r="A21" s="62" t="s">
        <v>94</v>
      </c>
      <c r="B21">
        <v>2009</v>
      </c>
      <c r="C21" t="s">
        <v>51</v>
      </c>
      <c r="D21" s="9">
        <v>17.147461724415795</v>
      </c>
      <c r="E21" s="9">
        <v>0.79442508710801396</v>
      </c>
      <c r="F21" s="9">
        <v>0.79442508710801396</v>
      </c>
      <c r="G21" s="9">
        <v>-4.9800796812754695E-4</v>
      </c>
      <c r="H21" s="9">
        <v>-9.960159362550939E-4</v>
      </c>
      <c r="I21" s="9">
        <v>-1.494023904382641E-3</v>
      </c>
      <c r="J21" s="9"/>
      <c r="K21" s="9">
        <v>0.79442508710801396</v>
      </c>
      <c r="AD21" s="62" t="s">
        <v>51</v>
      </c>
      <c r="AE21" s="75">
        <v>-0.1478124505674743</v>
      </c>
      <c r="AF21" s="75">
        <v>-7.8857330751354246E-2</v>
      </c>
      <c r="AG21" s="75">
        <v>-7.8857330751354246E-2</v>
      </c>
      <c r="AH21" s="75">
        <v>-7.8857330751354246E-2</v>
      </c>
      <c r="AI21" s="76">
        <v>6.9448730969098108E-2</v>
      </c>
      <c r="AJ21" s="75">
        <v>6.9448730969098108E-2</v>
      </c>
      <c r="AK21" s="75">
        <v>6.9448730969098108E-2</v>
      </c>
      <c r="AL21" s="75">
        <v>-7.8857330751354246E-2</v>
      </c>
      <c r="AM21" s="76">
        <v>0.35525393916511322</v>
      </c>
      <c r="AN21" s="75">
        <v>0.25602794397295758</v>
      </c>
      <c r="AO21" s="75">
        <v>0.25602794397295758</v>
      </c>
      <c r="AP21" s="75">
        <v>6.9448730969098108E-2</v>
      </c>
      <c r="AQ21" s="76">
        <v>0.14531162418851726</v>
      </c>
      <c r="AR21" s="75">
        <v>0.14531162418851726</v>
      </c>
      <c r="AS21" s="75">
        <v>0.14531162418851726</v>
      </c>
      <c r="AT21" s="75">
        <v>0.14531162418851726</v>
      </c>
    </row>
    <row r="22" spans="1:46">
      <c r="A22" s="62" t="s">
        <v>75</v>
      </c>
      <c r="B22">
        <v>2009</v>
      </c>
      <c r="C22" t="s">
        <v>50</v>
      </c>
      <c r="D22" s="9">
        <v>15.854604139217923</v>
      </c>
      <c r="E22" s="9">
        <v>0.76887801895444818</v>
      </c>
      <c r="F22" s="9">
        <v>0.76887801895444818</v>
      </c>
      <c r="G22" s="9">
        <v>-3.7137188512381791E-2</v>
      </c>
      <c r="H22" s="9">
        <v>-2.2939727519392463E-2</v>
      </c>
      <c r="I22" s="9">
        <v>-0.10138211310847296</v>
      </c>
      <c r="J22" s="9"/>
      <c r="K22" s="9">
        <v>0.76887801895444818</v>
      </c>
      <c r="AD22" s="120" t="s">
        <v>30</v>
      </c>
      <c r="AE22" s="77">
        <v>0.33459986642444239</v>
      </c>
      <c r="AF22" s="77">
        <v>0.47017697484436127</v>
      </c>
      <c r="AG22" s="77">
        <v>0.47017697484436127</v>
      </c>
      <c r="AH22" s="77">
        <v>0.47017697484436127</v>
      </c>
      <c r="AI22" s="78">
        <v>0.61295807742547548</v>
      </c>
      <c r="AJ22" s="77">
        <v>0.61295807742547548</v>
      </c>
      <c r="AK22" s="77">
        <v>0.61295807742547548</v>
      </c>
      <c r="AL22" s="77">
        <v>0.47017697484436127</v>
      </c>
      <c r="AM22" s="78">
        <v>0.6754106692126951</v>
      </c>
      <c r="AN22" s="77">
        <v>0.65526917608017599</v>
      </c>
      <c r="AO22" s="77">
        <v>0.65526917608017599</v>
      </c>
      <c r="AP22" s="77">
        <v>0.61295807742547548</v>
      </c>
      <c r="AQ22" s="78">
        <v>0.3115023198551255</v>
      </c>
      <c r="AR22" s="77">
        <v>0.3115023198551255</v>
      </c>
      <c r="AS22" s="77">
        <v>0.3115023198551255</v>
      </c>
      <c r="AT22" s="85">
        <v>0.3115023198551255</v>
      </c>
    </row>
    <row r="23" spans="1:46">
      <c r="A23" s="68" t="s">
        <v>75</v>
      </c>
      <c r="B23">
        <v>2007</v>
      </c>
      <c r="C23" t="s">
        <v>30</v>
      </c>
      <c r="D23" s="49">
        <v>28.31068087741599</v>
      </c>
      <c r="E23" s="9">
        <v>0.76494936151475124</v>
      </c>
      <c r="F23" s="9">
        <v>0.76494936151475124</v>
      </c>
      <c r="G23" s="9">
        <v>0.10079126687408765</v>
      </c>
      <c r="H23" s="9">
        <v>9.5340322638184146E-3</v>
      </c>
      <c r="I23" s="9">
        <v>2.0125182994353622E-2</v>
      </c>
      <c r="J23" s="9">
        <v>4.513503012361389E-2</v>
      </c>
      <c r="K23" s="9">
        <v>0.76494936151475124</v>
      </c>
    </row>
    <row r="24" spans="1:46">
      <c r="A24" s="62" t="s">
        <v>73</v>
      </c>
      <c r="B24">
        <v>2004</v>
      </c>
      <c r="C24" t="s">
        <v>50</v>
      </c>
      <c r="D24" s="9">
        <v>26.688579079790987</v>
      </c>
      <c r="E24" s="9">
        <v>0.67085959171469856</v>
      </c>
      <c r="F24" s="9">
        <v>0.67085959171469856</v>
      </c>
      <c r="G24" s="9">
        <v>0.17355777488773821</v>
      </c>
      <c r="H24" s="9">
        <v>0.39509227939552455</v>
      </c>
      <c r="I24" s="9">
        <v>0.55357676837642433</v>
      </c>
      <c r="J24" s="9">
        <v>0.56005999019253416</v>
      </c>
      <c r="K24" s="9">
        <v>0.67085959171469856</v>
      </c>
      <c r="AD24" s="33" t="s">
        <v>131</v>
      </c>
      <c r="AE24" s="30"/>
      <c r="AF24" s="51"/>
      <c r="AG24" s="51"/>
      <c r="AH24" s="51"/>
      <c r="AI24" s="6"/>
    </row>
    <row r="25" spans="1:46">
      <c r="A25" s="62" t="s">
        <v>73</v>
      </c>
      <c r="B25">
        <v>2009</v>
      </c>
      <c r="C25" t="s">
        <v>30</v>
      </c>
      <c r="D25" s="9">
        <v>31.153062128866438</v>
      </c>
      <c r="E25" s="9">
        <v>0.67080152671755722</v>
      </c>
      <c r="F25" s="9">
        <v>0.67080152671755722</v>
      </c>
      <c r="G25" s="9">
        <v>0.10885168059507515</v>
      </c>
      <c r="H25" s="9">
        <v>0.38074733942723854</v>
      </c>
      <c r="I25" s="9">
        <v>9.1701784418386806E-2</v>
      </c>
      <c r="J25" s="9"/>
      <c r="K25" s="9">
        <v>0.67080152671755722</v>
      </c>
      <c r="AD25" s="62" t="s">
        <v>61</v>
      </c>
      <c r="AE25" s="75">
        <v>0.26100491922459212</v>
      </c>
      <c r="AF25" s="75">
        <v>0.32037568131143179</v>
      </c>
      <c r="AG25" s="75">
        <v>0.32037568131143179</v>
      </c>
      <c r="AH25" s="75">
        <v>0.31897649697352065</v>
      </c>
      <c r="AI25" s="76">
        <v>0.38087079166288029</v>
      </c>
      <c r="AJ25" s="75">
        <v>0.3333246173810977</v>
      </c>
      <c r="AK25" s="75">
        <v>0.3333246173810977</v>
      </c>
      <c r="AL25" s="75">
        <v>0.31897649697352065</v>
      </c>
      <c r="AM25" s="76">
        <v>0.34424691160611298</v>
      </c>
      <c r="AN25" s="75">
        <v>0.257045030629593</v>
      </c>
      <c r="AO25" s="75">
        <v>0.257045030629593</v>
      </c>
      <c r="AP25" s="75">
        <v>0.26913782280612769</v>
      </c>
      <c r="AQ25" s="76">
        <v>0.17069679473264107</v>
      </c>
      <c r="AR25" s="75">
        <v>0.17069679473264107</v>
      </c>
      <c r="AS25" s="75">
        <v>0.17069679473264107</v>
      </c>
      <c r="AT25" s="75">
        <v>0.17892328007005054</v>
      </c>
    </row>
    <row r="26" spans="1:46">
      <c r="A26" s="62" t="s">
        <v>75</v>
      </c>
      <c r="B26">
        <v>2010</v>
      </c>
      <c r="C26" t="s">
        <v>50</v>
      </c>
      <c r="D26" s="9">
        <v>13.491152770821579</v>
      </c>
      <c r="E26" s="9">
        <v>0.66334164588528677</v>
      </c>
      <c r="F26" s="9">
        <v>0.66334164588528677</v>
      </c>
      <c r="G26" s="9">
        <v>1.3689086796080914E-2</v>
      </c>
      <c r="H26" s="9">
        <v>-6.1944480737635983E-2</v>
      </c>
      <c r="I26" s="9"/>
      <c r="J26" s="9"/>
      <c r="K26" s="9">
        <v>0.66334164588528677</v>
      </c>
      <c r="AD26" s="119" t="s">
        <v>50</v>
      </c>
      <c r="AE26" s="75">
        <v>0.47924742052510255</v>
      </c>
      <c r="AF26" s="118">
        <v>0.49041648476547478</v>
      </c>
      <c r="AG26" s="75">
        <v>0.49041648476547478</v>
      </c>
      <c r="AH26" s="75">
        <v>0.48960487608699299</v>
      </c>
      <c r="AI26" s="76">
        <v>0.39455973403641226</v>
      </c>
      <c r="AJ26" s="75">
        <v>0.39455973403641226</v>
      </c>
      <c r="AK26" s="75">
        <v>0.39455973403641226</v>
      </c>
      <c r="AL26" s="75">
        <v>0.48960487608699299</v>
      </c>
      <c r="AM26" s="75">
        <v>0.23854172178494909</v>
      </c>
      <c r="AN26" s="75">
        <v>0.14848242952285637</v>
      </c>
      <c r="AO26" s="75">
        <v>0.14848242952285637</v>
      </c>
      <c r="AP26" s="75">
        <v>0.41735299692409827</v>
      </c>
      <c r="AQ26" s="76">
        <v>0.14150148192352033</v>
      </c>
      <c r="AR26" s="75">
        <v>0.14150148192352033</v>
      </c>
      <c r="AS26" s="75">
        <v>0.14150148192352033</v>
      </c>
      <c r="AT26" s="75">
        <v>0.15491602194854612</v>
      </c>
    </row>
    <row r="27" spans="1:46">
      <c r="A27" s="62" t="s">
        <v>75</v>
      </c>
      <c r="B27">
        <v>2005</v>
      </c>
      <c r="C27" t="s">
        <v>30</v>
      </c>
      <c r="D27" s="9">
        <v>28.064301017295442</v>
      </c>
      <c r="E27" s="9">
        <v>0.65119341563786004</v>
      </c>
      <c r="F27" s="9">
        <v>0.65119341563786004</v>
      </c>
      <c r="G27" s="9">
        <v>6.2926284823619097E-3</v>
      </c>
      <c r="H27" s="9">
        <v>5.0988677422472359E-2</v>
      </c>
      <c r="I27" s="9">
        <v>0.14664073090291482</v>
      </c>
      <c r="J27" s="9">
        <v>6.0036581990655494E-2</v>
      </c>
      <c r="K27" s="9">
        <v>0.65119341563786004</v>
      </c>
      <c r="AD27" s="62" t="s">
        <v>51</v>
      </c>
      <c r="AE27" s="75">
        <v>-0.11012527138103119</v>
      </c>
      <c r="AF27" s="75">
        <v>-3.9724378066551005E-2</v>
      </c>
      <c r="AG27" s="75">
        <v>-3.9724378066551005E-2</v>
      </c>
      <c r="AH27" s="75">
        <v>-3.9724378066551005E-2</v>
      </c>
      <c r="AI27" s="76">
        <v>0.10367355133985844</v>
      </c>
      <c r="AJ27" s="75">
        <v>0.10367355133985844</v>
      </c>
      <c r="AK27" s="75">
        <v>0.10367355133985844</v>
      </c>
      <c r="AL27" s="75">
        <v>-3.9724378066551005E-2</v>
      </c>
      <c r="AM27" s="76">
        <v>0.3654097856778975</v>
      </c>
      <c r="AN27" s="75">
        <v>0.26152711345250967</v>
      </c>
      <c r="AO27" s="75">
        <v>0.26152711345250967</v>
      </c>
      <c r="AP27" s="75">
        <v>0.10367355133985844</v>
      </c>
      <c r="AQ27" s="76">
        <v>0.14589279629045268</v>
      </c>
      <c r="AR27" s="75">
        <v>0.14589279629045268</v>
      </c>
      <c r="AS27" s="75">
        <v>0.14589279629045268</v>
      </c>
      <c r="AT27" s="75">
        <v>0.14589279629045268</v>
      </c>
    </row>
    <row r="28" spans="1:46">
      <c r="A28" s="62" t="s">
        <v>130</v>
      </c>
      <c r="B28">
        <v>2010</v>
      </c>
      <c r="C28" t="s">
        <v>50</v>
      </c>
      <c r="D28" s="9">
        <v>18.812250152449352</v>
      </c>
      <c r="E28" s="9">
        <v>0.64701427323041072</v>
      </c>
      <c r="F28" s="9">
        <v>0.64701427323041072</v>
      </c>
      <c r="G28" s="9">
        <v>5.2181115405853129E-2</v>
      </c>
      <c r="H28" s="9">
        <v>0.10436223081170626</v>
      </c>
      <c r="I28" s="9"/>
      <c r="J28" s="9"/>
      <c r="K28" s="9">
        <v>0.64701427323041072</v>
      </c>
      <c r="AD28" s="120" t="s">
        <v>30</v>
      </c>
      <c r="AE28" s="77">
        <v>0.32503089704227206</v>
      </c>
      <c r="AF28" s="77">
        <v>0.43366134928828687</v>
      </c>
      <c r="AG28" s="77">
        <v>0.43366134928828687</v>
      </c>
      <c r="AH28" s="77">
        <v>0.43366134928828687</v>
      </c>
      <c r="AI28" s="78">
        <v>0.57163672965368606</v>
      </c>
      <c r="AJ28" s="77">
        <v>0.57163672965368606</v>
      </c>
      <c r="AK28" s="77">
        <v>0.57163672965368606</v>
      </c>
      <c r="AL28" s="77">
        <v>0.43366134928828687</v>
      </c>
      <c r="AM28" s="78">
        <v>0.66307538331882354</v>
      </c>
      <c r="AN28" s="77">
        <v>0.624049091176336</v>
      </c>
      <c r="AO28" s="77">
        <v>0.624049091176336</v>
      </c>
      <c r="AP28" s="77">
        <v>0.57163672965368606</v>
      </c>
      <c r="AQ28" s="78">
        <v>0.32976629326604817</v>
      </c>
      <c r="AR28" s="77">
        <v>0.32976629326604817</v>
      </c>
      <c r="AS28" s="77">
        <v>0.32976629326604817</v>
      </c>
      <c r="AT28" s="85">
        <v>0.32976629326604817</v>
      </c>
    </row>
    <row r="29" spans="1:46" s="2" customFormat="1">
      <c r="A29" s="62" t="s">
        <v>130</v>
      </c>
      <c r="B29">
        <v>2009</v>
      </c>
      <c r="C29" t="s">
        <v>50</v>
      </c>
      <c r="D29" s="9">
        <v>19.523680466156243</v>
      </c>
      <c r="E29" s="9">
        <v>0.6364439536167863</v>
      </c>
      <c r="F29" s="9">
        <v>0.6364439536167863</v>
      </c>
      <c r="G29" s="9">
        <v>6.7528193877900546E-3</v>
      </c>
      <c r="H29" s="9">
        <v>5.8581565145854025E-2</v>
      </c>
      <c r="I29" s="9">
        <v>0.11041031090391799</v>
      </c>
      <c r="J29" s="9"/>
      <c r="K29" s="9">
        <v>0.6364439536167863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2" t="s">
        <v>94</v>
      </c>
      <c r="B30">
        <v>2010</v>
      </c>
      <c r="C30" t="s">
        <v>51</v>
      </c>
      <c r="D30" s="9">
        <v>13.36556540424389</v>
      </c>
      <c r="E30" s="9">
        <v>0.61890547263681595</v>
      </c>
      <c r="F30" s="9">
        <v>0.61890547263681595</v>
      </c>
      <c r="G30" s="9">
        <v>-4.9776007964166965E-4</v>
      </c>
      <c r="H30" s="9">
        <v>-9.9552015928333929E-4</v>
      </c>
      <c r="I30" s="9"/>
      <c r="J30" s="9"/>
      <c r="K30" s="9">
        <v>0.61890547263681595</v>
      </c>
      <c r="AG30" s="33" t="s">
        <v>132</v>
      </c>
    </row>
    <row r="31" spans="1:46" ht="16.8" customHeight="1">
      <c r="A31" s="62" t="s">
        <v>57</v>
      </c>
      <c r="B31">
        <v>2009</v>
      </c>
      <c r="C31" t="s">
        <v>50</v>
      </c>
      <c r="D31" s="9">
        <v>12.832033897454176</v>
      </c>
      <c r="E31" s="9">
        <v>0.60770328102710414</v>
      </c>
      <c r="F31" s="9">
        <v>0.60770328102710414</v>
      </c>
      <c r="G31" s="9">
        <v>7.328171210661738E-2</v>
      </c>
      <c r="H31" s="9">
        <v>0.1438395013719872</v>
      </c>
      <c r="I31" s="9">
        <v>0.32014932398895851</v>
      </c>
      <c r="J31" s="9">
        <v>1</v>
      </c>
      <c r="K31" s="9">
        <v>0.60770328102710414</v>
      </c>
      <c r="AD31" s="62" t="s">
        <v>61</v>
      </c>
      <c r="AE31" s="75">
        <v>0.24390401750096072</v>
      </c>
      <c r="AF31" s="75">
        <v>0.30045467062747433</v>
      </c>
      <c r="AG31" s="75">
        <v>0.30045467062747433</v>
      </c>
      <c r="AH31" s="75">
        <v>0.29869364212312111</v>
      </c>
      <c r="AI31" s="76">
        <v>0.35809050728235736</v>
      </c>
      <c r="AJ31" s="75">
        <v>0.31572801105041404</v>
      </c>
      <c r="AK31" s="75">
        <v>0.31572801105041404</v>
      </c>
      <c r="AL31" s="75">
        <v>0.29869364212312111</v>
      </c>
      <c r="AM31" s="76">
        <v>0.33990557712020331</v>
      </c>
      <c r="AN31" s="75">
        <v>0.26067978384099938</v>
      </c>
      <c r="AO31" s="75">
        <v>0.26067978384099938</v>
      </c>
      <c r="AP31" s="75">
        <v>0.27204656083252921</v>
      </c>
      <c r="AQ31" s="76">
        <v>0.19827324328286031</v>
      </c>
      <c r="AR31" s="75">
        <v>0.19827324328286031</v>
      </c>
      <c r="AS31" s="75">
        <v>0.19827324328286031</v>
      </c>
      <c r="AT31" s="75">
        <v>0.20637270027863794</v>
      </c>
    </row>
    <row r="32" spans="1:46">
      <c r="A32" s="68" t="s">
        <v>73</v>
      </c>
      <c r="B32">
        <v>2007</v>
      </c>
      <c r="C32" t="s">
        <v>51</v>
      </c>
      <c r="D32" s="49">
        <v>19.237697715289986</v>
      </c>
      <c r="E32" s="9">
        <v>0.58147410358565743</v>
      </c>
      <c r="F32" s="9">
        <v>0.58147410358565743</v>
      </c>
      <c r="G32" s="9">
        <v>0.13332862216869251</v>
      </c>
      <c r="H32" s="9">
        <v>0.26191273343116778</v>
      </c>
      <c r="I32" s="9">
        <v>0.34179646463613489</v>
      </c>
      <c r="J32" s="9">
        <v>0.61539194907485495</v>
      </c>
      <c r="K32" s="9">
        <v>0.58147410358565743</v>
      </c>
      <c r="AD32" s="119" t="s">
        <v>50</v>
      </c>
      <c r="AE32" s="75">
        <v>0.45163138010099435</v>
      </c>
      <c r="AF32" s="118">
        <v>0.46351081626298118</v>
      </c>
      <c r="AG32" s="75">
        <v>0.46351081626298118</v>
      </c>
      <c r="AH32" s="75">
        <v>0.46193592411511331</v>
      </c>
      <c r="AI32" s="76">
        <v>0.39025356909727665</v>
      </c>
      <c r="AJ32" s="75">
        <v>0.39025356909727665</v>
      </c>
      <c r="AK32" s="75">
        <v>0.39025356909727665</v>
      </c>
      <c r="AL32" s="75">
        <v>0.46193592411511331</v>
      </c>
      <c r="AM32" s="75">
        <v>0.27206632607669234</v>
      </c>
      <c r="AN32" s="75">
        <v>0.1894018080499949</v>
      </c>
      <c r="AO32" s="75">
        <v>0.1894018080499949</v>
      </c>
      <c r="AP32" s="75">
        <v>0.41101529494484496</v>
      </c>
      <c r="AQ32" s="76">
        <v>0.19975430411425676</v>
      </c>
      <c r="AR32" s="75">
        <v>0.19975430411425676</v>
      </c>
      <c r="AS32" s="75">
        <v>0.19975430411425676</v>
      </c>
      <c r="AT32" s="75">
        <v>0.2132191251418015</v>
      </c>
    </row>
    <row r="33" spans="1:46">
      <c r="A33" s="64" t="s">
        <v>175</v>
      </c>
      <c r="B33" s="7">
        <v>2010</v>
      </c>
      <c r="C33" s="8" t="s">
        <v>30</v>
      </c>
      <c r="D33" s="9">
        <v>7.2828732262848819</v>
      </c>
      <c r="E33" s="9">
        <v>0.57240166996264552</v>
      </c>
      <c r="F33" s="9">
        <v>0.57240166996264552</v>
      </c>
      <c r="G33" s="9">
        <v>-2.4653833164471364E-2</v>
      </c>
      <c r="H33" s="9">
        <v>0.27085444106720707</v>
      </c>
      <c r="I33" s="9">
        <v>0.44827198018687386</v>
      </c>
      <c r="J33" s="9"/>
      <c r="K33" s="9">
        <v>0.57240166996264552</v>
      </c>
      <c r="AD33" s="62" t="s">
        <v>51</v>
      </c>
      <c r="AE33" s="75">
        <v>-0.12663629724058462</v>
      </c>
      <c r="AF33" s="75">
        <v>-6.0717296498155188E-2</v>
      </c>
      <c r="AG33" s="75">
        <v>-6.0717296498155188E-2</v>
      </c>
      <c r="AH33" s="75">
        <v>-6.0717296498155188E-2</v>
      </c>
      <c r="AI33" s="76">
        <v>5.402718091849823E-2</v>
      </c>
      <c r="AJ33" s="75">
        <v>5.402718091849823E-2</v>
      </c>
      <c r="AK33" s="75">
        <v>5.402718091849823E-2</v>
      </c>
      <c r="AL33" s="75">
        <v>-6.0717296498155188E-2</v>
      </c>
      <c r="AM33" s="76">
        <v>0.29619738190847422</v>
      </c>
      <c r="AN33" s="75">
        <v>0.20037006729506901</v>
      </c>
      <c r="AO33" s="75">
        <v>0.20037006729506901</v>
      </c>
      <c r="AP33" s="75">
        <v>5.402718091849823E-2</v>
      </c>
      <c r="AQ33" s="76">
        <v>0.12540298617521814</v>
      </c>
      <c r="AR33" s="75">
        <v>0.12540298617521814</v>
      </c>
      <c r="AS33" s="75">
        <v>0.12540298617521814</v>
      </c>
      <c r="AT33" s="75">
        <v>0.12540298617521814</v>
      </c>
    </row>
    <row r="34" spans="1:46">
      <c r="A34" s="68" t="s">
        <v>75</v>
      </c>
      <c r="B34">
        <v>2008</v>
      </c>
      <c r="C34" t="s">
        <v>30</v>
      </c>
      <c r="D34" s="49">
        <v>23.115450453306284</v>
      </c>
      <c r="E34" s="9">
        <v>0.56702954898911351</v>
      </c>
      <c r="F34" s="9">
        <v>0.56702954898911351</v>
      </c>
      <c r="G34" s="9">
        <v>-0.10148615248990345</v>
      </c>
      <c r="H34" s="9">
        <v>-8.9707851923674212E-2</v>
      </c>
      <c r="I34" s="9">
        <v>-6.1894679956005789E-2</v>
      </c>
      <c r="J34" s="9">
        <v>-0.1336697841504832</v>
      </c>
      <c r="K34" s="9">
        <v>0.56702954898911351</v>
      </c>
      <c r="AD34" s="120" t="s">
        <v>30</v>
      </c>
      <c r="AE34" s="77">
        <v>0.29480877742652895</v>
      </c>
      <c r="AF34" s="77">
        <v>0.38324301962038121</v>
      </c>
      <c r="AG34" s="77">
        <v>0.38324301962038121</v>
      </c>
      <c r="AH34" s="77">
        <v>0.38324301962038121</v>
      </c>
      <c r="AI34" s="78">
        <v>0.51131587726561456</v>
      </c>
      <c r="AJ34" s="77">
        <v>0.51131587726561456</v>
      </c>
      <c r="AK34" s="77">
        <v>0.51131587726561456</v>
      </c>
      <c r="AL34" s="77">
        <v>0.38324301962038121</v>
      </c>
      <c r="AM34" s="78">
        <v>0.62318575922600961</v>
      </c>
      <c r="AN34" s="77">
        <v>0.57659358764184765</v>
      </c>
      <c r="AO34" s="77">
        <v>0.57659358764184765</v>
      </c>
      <c r="AP34" s="77">
        <v>0.51131587726561456</v>
      </c>
      <c r="AQ34" s="78">
        <v>0.34922753912667465</v>
      </c>
      <c r="AR34" s="77">
        <v>0.34922753912667465</v>
      </c>
      <c r="AS34" s="77">
        <v>0.34922753912667465</v>
      </c>
      <c r="AT34" s="85">
        <v>0.34922753912667465</v>
      </c>
    </row>
    <row r="35" spans="1:46">
      <c r="A35" s="62" t="s">
        <v>73</v>
      </c>
      <c r="B35">
        <v>2010</v>
      </c>
      <c r="C35" t="s">
        <v>30</v>
      </c>
      <c r="D35" s="9">
        <v>18.20955286490609</v>
      </c>
      <c r="E35" s="9">
        <v>0.56425406203840478</v>
      </c>
      <c r="F35" s="9">
        <v>0.56425406203840478</v>
      </c>
      <c r="G35" s="9">
        <v>0.30510707691591121</v>
      </c>
      <c r="H35" s="9">
        <v>-1.924471583825731E-2</v>
      </c>
      <c r="I35" s="9"/>
      <c r="J35" s="9"/>
      <c r="K35" s="9">
        <v>0.56425406203840478</v>
      </c>
    </row>
    <row r="36" spans="1:46">
      <c r="A36" s="62" t="s">
        <v>94</v>
      </c>
      <c r="B36">
        <v>2009</v>
      </c>
      <c r="C36" t="s">
        <v>30</v>
      </c>
      <c r="D36" s="9">
        <v>25.95218909481601</v>
      </c>
      <c r="E36" s="9">
        <v>0.52925065731814203</v>
      </c>
      <c r="F36" s="9">
        <v>0.52925065731814203</v>
      </c>
      <c r="G36" s="9">
        <v>-7.0356472795497157E-2</v>
      </c>
      <c r="H36" s="9">
        <v>-7.2467166979361994E-2</v>
      </c>
      <c r="I36" s="9">
        <v>0.1022514071294561</v>
      </c>
      <c r="J36" s="9"/>
      <c r="K36" s="9">
        <v>0.52925065731814203</v>
      </c>
      <c r="AK36" s="33" t="s">
        <v>133</v>
      </c>
      <c r="AL36" s="9"/>
      <c r="AM36" s="9"/>
      <c r="AN36" s="9"/>
    </row>
    <row r="37" spans="1:46">
      <c r="A37" s="62" t="s">
        <v>77</v>
      </c>
      <c r="B37">
        <v>2010</v>
      </c>
      <c r="C37" t="s">
        <v>50</v>
      </c>
      <c r="D37" s="8">
        <v>9.267079219323433</v>
      </c>
      <c r="E37" s="8">
        <v>0.52364425162689809</v>
      </c>
      <c r="F37" s="8">
        <v>0.52364425162689809</v>
      </c>
      <c r="G37" s="8">
        <v>-2.3947693550561179E-2</v>
      </c>
      <c r="H37" s="8">
        <v>0.24066467497797867</v>
      </c>
      <c r="I37" s="8"/>
      <c r="J37" s="8"/>
      <c r="K37" s="8">
        <v>0.52364425162689809</v>
      </c>
      <c r="AD37" s="62" t="s">
        <v>61</v>
      </c>
      <c r="AE37" s="75">
        <v>0.18413076787955479</v>
      </c>
      <c r="AF37" s="75">
        <v>0.2351475025596651</v>
      </c>
      <c r="AG37" s="75">
        <v>0.22703018273844483</v>
      </c>
      <c r="AH37" s="75">
        <v>0.22559098254168808</v>
      </c>
      <c r="AI37" s="76">
        <v>0.2745968255614149</v>
      </c>
      <c r="AJ37" s="75">
        <v>0.25280348911898004</v>
      </c>
      <c r="AK37" s="75">
        <v>0.25280348911898004</v>
      </c>
      <c r="AL37" s="75">
        <v>0.22559098254168808</v>
      </c>
      <c r="AM37" s="76">
        <v>0.27054533420433241</v>
      </c>
      <c r="AN37" s="75">
        <v>0.20203505261749449</v>
      </c>
      <c r="AO37" s="75">
        <v>0.20203505261749449</v>
      </c>
      <c r="AP37" s="75">
        <v>0.21082056889936232</v>
      </c>
      <c r="AQ37" s="76">
        <v>0.16875347814825356</v>
      </c>
      <c r="AR37" s="75">
        <v>0.16875347814825356</v>
      </c>
      <c r="AS37" s="75">
        <v>0.16875347814825356</v>
      </c>
      <c r="AT37" s="75">
        <v>0.17541322024647349</v>
      </c>
    </row>
    <row r="38" spans="1:46">
      <c r="A38" s="62" t="s">
        <v>130</v>
      </c>
      <c r="B38">
        <v>2010</v>
      </c>
      <c r="C38" t="s">
        <v>30</v>
      </c>
      <c r="D38" s="9">
        <v>31.353750254082254</v>
      </c>
      <c r="E38" s="9">
        <v>0.52192302269843505</v>
      </c>
      <c r="F38" s="9">
        <v>0.52192302269843505</v>
      </c>
      <c r="G38" s="9">
        <v>7.2082679225536406E-2</v>
      </c>
      <c r="H38" s="9">
        <v>0.13003663003663013</v>
      </c>
      <c r="I38" s="9"/>
      <c r="J38" s="9"/>
      <c r="K38" s="9">
        <v>0.52192302269843505</v>
      </c>
      <c r="AD38" s="119" t="s">
        <v>50</v>
      </c>
      <c r="AE38" s="75">
        <v>0.38197692124734683</v>
      </c>
      <c r="AF38" s="118">
        <v>0.42410968919195935</v>
      </c>
      <c r="AG38" s="75">
        <v>0.39523000357757382</v>
      </c>
      <c r="AH38" s="75">
        <v>0.39230648487537656</v>
      </c>
      <c r="AI38" s="76">
        <v>0.32668348007961501</v>
      </c>
      <c r="AJ38" s="75">
        <v>0.32668348007961501</v>
      </c>
      <c r="AK38" s="75">
        <v>0.32668348007961501</v>
      </c>
      <c r="AL38" s="75">
        <v>0.39230648487537656</v>
      </c>
      <c r="AM38" s="75">
        <v>0.21706212937426614</v>
      </c>
      <c r="AN38" s="75">
        <v>0.14088960638096029</v>
      </c>
      <c r="AO38" s="75">
        <v>0.14088960638096029</v>
      </c>
      <c r="AP38" s="75">
        <v>0.34475032468064132</v>
      </c>
      <c r="AQ38" s="76">
        <v>0.1491229230470682</v>
      </c>
      <c r="AR38" s="75">
        <v>0.1491229230470682</v>
      </c>
      <c r="AS38" s="75">
        <v>0.1491229230470682</v>
      </c>
      <c r="AT38" s="75">
        <v>0.16050600795637052</v>
      </c>
    </row>
    <row r="39" spans="1:46">
      <c r="A39" s="62" t="s">
        <v>73</v>
      </c>
      <c r="B39">
        <v>2004</v>
      </c>
      <c r="C39" t="s">
        <v>30</v>
      </c>
      <c r="D39" s="9">
        <v>37.69731992552687</v>
      </c>
      <c r="E39" s="9">
        <v>0.51910460391917779</v>
      </c>
      <c r="F39" s="9">
        <v>0.51910460391917779</v>
      </c>
      <c r="G39" s="9">
        <v>9.7779669225012134E-2</v>
      </c>
      <c r="H39" s="9">
        <v>7.121943761673688E-2</v>
      </c>
      <c r="I39" s="9">
        <v>0.25874647939531759</v>
      </c>
      <c r="J39" s="9">
        <v>0.32585748872415438</v>
      </c>
      <c r="K39" s="9">
        <v>0.51910460391917779</v>
      </c>
      <c r="AD39" s="62" t="s">
        <v>51</v>
      </c>
      <c r="AE39" s="75">
        <v>8.5022867242922785E-3</v>
      </c>
      <c r="AF39" s="75">
        <v>5.5279147406491438E-2</v>
      </c>
      <c r="AG39" s="75">
        <v>5.5279147406491438E-2</v>
      </c>
      <c r="AH39" s="75">
        <v>5.5279147406491438E-2</v>
      </c>
      <c r="AI39" s="76">
        <v>0.11088564329111812</v>
      </c>
      <c r="AJ39" s="75">
        <v>0.11088564329111812</v>
      </c>
      <c r="AK39" s="75">
        <v>0.11088564329111812</v>
      </c>
      <c r="AL39" s="75">
        <v>5.5279147406491438E-2</v>
      </c>
      <c r="AM39" s="76">
        <v>0.2276212407166566</v>
      </c>
      <c r="AN39" s="75">
        <v>0.16171783572542828</v>
      </c>
      <c r="AO39" s="75">
        <v>0.16171783572542828</v>
      </c>
      <c r="AP39" s="75">
        <v>0.11088564329111812</v>
      </c>
      <c r="AQ39" s="76">
        <v>0.13482717403904537</v>
      </c>
      <c r="AR39" s="75">
        <v>0.13482717403904537</v>
      </c>
      <c r="AS39" s="75">
        <v>0.13482717403904537</v>
      </c>
      <c r="AT39" s="75">
        <v>0.13482717403904537</v>
      </c>
    </row>
    <row r="40" spans="1:46">
      <c r="A40" s="64" t="s">
        <v>84</v>
      </c>
      <c r="B40" s="7">
        <v>2009</v>
      </c>
      <c r="C40" s="8" t="s">
        <v>50</v>
      </c>
      <c r="D40" s="9">
        <v>5.1066027056545558</v>
      </c>
      <c r="E40" s="9">
        <v>0.51346047467270761</v>
      </c>
      <c r="F40" s="9">
        <v>0.51346047467270761</v>
      </c>
      <c r="G40" s="9">
        <v>1.8028970512157398E-2</v>
      </c>
      <c r="H40" s="9">
        <v>-2.1676151060527594E-2</v>
      </c>
      <c r="I40" s="9">
        <v>9.7146276489932432E-2</v>
      </c>
      <c r="J40" s="9"/>
      <c r="K40" s="9">
        <v>0.51346047467270761</v>
      </c>
      <c r="AD40" s="120" t="s">
        <v>30</v>
      </c>
      <c r="AE40" s="77">
        <v>0.23175636626650559</v>
      </c>
      <c r="AF40" s="77">
        <v>0.29752722202642901</v>
      </c>
      <c r="AG40" s="77">
        <v>0.29752722202642901</v>
      </c>
      <c r="AH40" s="77">
        <v>0.29752722202642901</v>
      </c>
      <c r="AI40" s="78">
        <v>0.40352531692249904</v>
      </c>
      <c r="AJ40" s="77">
        <v>0.40352531692249904</v>
      </c>
      <c r="AK40" s="77">
        <v>0.40352531692249904</v>
      </c>
      <c r="AL40" s="77">
        <v>0.29752722202642901</v>
      </c>
      <c r="AM40" s="78">
        <v>0.47196411656004766</v>
      </c>
      <c r="AN40" s="77">
        <v>0.4093710186068249</v>
      </c>
      <c r="AO40" s="77">
        <v>0.4093710186068249</v>
      </c>
      <c r="AP40" s="77">
        <v>0.40352531692249904</v>
      </c>
      <c r="AQ40" s="78">
        <v>0.28088965255182363</v>
      </c>
      <c r="AR40" s="77">
        <v>0.28088965255182363</v>
      </c>
      <c r="AS40" s="77">
        <v>0.28088965255182363</v>
      </c>
      <c r="AT40" s="85">
        <v>0.28088965255182363</v>
      </c>
    </row>
    <row r="41" spans="1:46">
      <c r="A41" s="62" t="s">
        <v>75</v>
      </c>
      <c r="B41">
        <v>2009</v>
      </c>
      <c r="C41" t="s">
        <v>30</v>
      </c>
      <c r="D41" s="9">
        <v>20.399800793045408</v>
      </c>
      <c r="E41" s="9">
        <v>0.50582258694802662</v>
      </c>
      <c r="F41" s="9">
        <v>0.50582258694802662</v>
      </c>
      <c r="G41" s="9">
        <v>1.0693099082184968E-2</v>
      </c>
      <c r="H41" s="9">
        <v>3.5943686122972454E-2</v>
      </c>
      <c r="I41" s="9">
        <v>-2.9218371549954412E-2</v>
      </c>
      <c r="J41" s="9"/>
      <c r="K41" s="9">
        <v>0.50582258694802662</v>
      </c>
    </row>
    <row r="42" spans="1:46" ht="16.8" customHeight="1">
      <c r="A42" s="62" t="s">
        <v>130</v>
      </c>
      <c r="B42">
        <v>2009</v>
      </c>
      <c r="C42" t="s">
        <v>30</v>
      </c>
      <c r="D42" s="9">
        <v>32.539467443593743</v>
      </c>
      <c r="E42" s="9">
        <v>0.50261643118785981</v>
      </c>
      <c r="F42" s="9">
        <v>0.50261643118785981</v>
      </c>
      <c r="G42" s="9">
        <v>1.184455037569686E-2</v>
      </c>
      <c r="H42" s="9">
        <v>8.3073442675931211E-2</v>
      </c>
      <c r="I42" s="9">
        <v>0.14034095499717228</v>
      </c>
      <c r="J42" s="9"/>
      <c r="K42" s="9">
        <v>0.50261643118785981</v>
      </c>
      <c r="AM42" s="33" t="s">
        <v>172</v>
      </c>
    </row>
    <row r="43" spans="1:46">
      <c r="A43" s="68" t="s">
        <v>94</v>
      </c>
      <c r="B43">
        <v>2008</v>
      </c>
      <c r="C43" t="s">
        <v>30</v>
      </c>
      <c r="D43" s="49">
        <v>22.98146655922643</v>
      </c>
      <c r="E43" s="9">
        <v>0.50164165103189495</v>
      </c>
      <c r="F43" s="9">
        <v>0.50164165103189495</v>
      </c>
      <c r="G43" s="9">
        <v>-0.17433213990636193</v>
      </c>
      <c r="H43" s="9">
        <v>-0.25695400716056183</v>
      </c>
      <c r="I43" s="9">
        <v>-0.25943266317818775</v>
      </c>
      <c r="J43" s="9">
        <v>-5.4255026163591118E-2</v>
      </c>
      <c r="K43" s="9">
        <v>0.50164165103189495</v>
      </c>
      <c r="AD43" s="62" t="s">
        <v>61</v>
      </c>
      <c r="AE43" s="75">
        <v>0.1827178067016956</v>
      </c>
      <c r="AF43" s="75">
        <v>0.23877578119590995</v>
      </c>
      <c r="AG43" s="75">
        <v>0.22638875316622181</v>
      </c>
      <c r="AH43" s="75">
        <v>0.216068982717979</v>
      </c>
      <c r="AI43" s="76">
        <v>0.265741276879426</v>
      </c>
      <c r="AJ43" s="75">
        <v>0.24717517801974836</v>
      </c>
      <c r="AK43" s="75">
        <v>0.24717517801974836</v>
      </c>
      <c r="AL43" s="75">
        <v>0.22503467682295095</v>
      </c>
      <c r="AM43" s="76">
        <v>0.26982497207136735</v>
      </c>
      <c r="AN43" s="75">
        <v>0.20240649140874561</v>
      </c>
      <c r="AO43" s="75">
        <v>0.20240649140874561</v>
      </c>
      <c r="AP43" s="75">
        <v>0.21090297268234087</v>
      </c>
      <c r="AQ43" s="76">
        <v>0.18460366385275953</v>
      </c>
      <c r="AR43" s="75">
        <v>0.18460366385275953</v>
      </c>
      <c r="AS43" s="75">
        <v>0.18460366385275953</v>
      </c>
      <c r="AT43" s="75">
        <v>0.19123704034303335</v>
      </c>
    </row>
    <row r="44" spans="1:46" ht="16.8" customHeight="1">
      <c r="A44" s="83" t="s">
        <v>73</v>
      </c>
      <c r="B44">
        <v>2006</v>
      </c>
      <c r="C44" t="s">
        <v>51</v>
      </c>
      <c r="D44" s="49">
        <v>18.763125111229758</v>
      </c>
      <c r="E44" s="9">
        <v>0.49151515151515146</v>
      </c>
      <c r="F44" s="9">
        <v>0.49151515151515146</v>
      </c>
      <c r="G44" s="9">
        <v>0.16356752899081572</v>
      </c>
      <c r="H44" s="9">
        <v>0.2750879178876251</v>
      </c>
      <c r="I44" s="9">
        <v>0.38263984380341715</v>
      </c>
      <c r="J44" s="9">
        <v>0.44945719048862132</v>
      </c>
      <c r="K44" s="9">
        <v>0.49151515151515146</v>
      </c>
      <c r="AD44" s="119" t="s">
        <v>50</v>
      </c>
      <c r="AE44" s="75">
        <v>0.35997653430583282</v>
      </c>
      <c r="AF44" s="118">
        <v>0.37760368610886247</v>
      </c>
      <c r="AG44" s="75">
        <v>0.37760368610886247</v>
      </c>
      <c r="AH44" s="75">
        <v>0.3746643021542343</v>
      </c>
      <c r="AI44" s="76">
        <v>0.30686062696402805</v>
      </c>
      <c r="AJ44" s="75">
        <v>0.30686062696402805</v>
      </c>
      <c r="AK44" s="75">
        <v>0.30686062696402805</v>
      </c>
      <c r="AL44" s="75">
        <v>0.3746643021542343</v>
      </c>
      <c r="AM44" s="75">
        <v>0.21459714209074085</v>
      </c>
      <c r="AN44" s="75">
        <v>0.1393226615355585</v>
      </c>
      <c r="AO44" s="75">
        <v>0.1393226615355585</v>
      </c>
      <c r="AP44" s="75">
        <v>0.3238646510949259</v>
      </c>
      <c r="AQ44" s="76">
        <v>0.16377424929236697</v>
      </c>
      <c r="AR44" s="75">
        <v>0.16377424929236697</v>
      </c>
      <c r="AS44" s="75">
        <v>0.16377424929236697</v>
      </c>
      <c r="AT44" s="75">
        <v>0.17495243191286497</v>
      </c>
    </row>
    <row r="45" spans="1:46">
      <c r="A45" s="67" t="s">
        <v>75</v>
      </c>
      <c r="B45">
        <v>2010</v>
      </c>
      <c r="C45" t="s">
        <v>30</v>
      </c>
      <c r="D45" s="9">
        <v>19.177977975439511</v>
      </c>
      <c r="E45" s="9">
        <v>0.48798193256976929</v>
      </c>
      <c r="F45" s="9">
        <v>0.48798193256976929</v>
      </c>
      <c r="G45" s="9">
        <v>2.5523512488755132E-2</v>
      </c>
      <c r="H45" s="9">
        <v>-4.0342860840364196E-2</v>
      </c>
      <c r="I45" s="9"/>
      <c r="J45" s="9"/>
      <c r="K45" s="9">
        <v>0.48798193256976929</v>
      </c>
      <c r="AD45" s="62" t="s">
        <v>51</v>
      </c>
      <c r="AE45" s="75">
        <v>2.2630314576108142E-2</v>
      </c>
      <c r="AF45" s="75">
        <v>6.9055075934162158E-2</v>
      </c>
      <c r="AG45" s="75">
        <v>6.9055075934162158E-2</v>
      </c>
      <c r="AH45" s="75">
        <v>6.9055075934162158E-2</v>
      </c>
      <c r="AI45" s="76">
        <v>0.12075242068662559</v>
      </c>
      <c r="AJ45" s="75">
        <v>0.12075242068662559</v>
      </c>
      <c r="AK45" s="75">
        <v>0.12075242068662559</v>
      </c>
      <c r="AL45" s="75">
        <v>6.9055075934162158E-2</v>
      </c>
      <c r="AM45" s="76">
        <v>0.23003618031418416</v>
      </c>
      <c r="AN45" s="75">
        <v>0.16629644653556686</v>
      </c>
      <c r="AO45" s="75">
        <v>0.16629644653556686</v>
      </c>
      <c r="AP45" s="75">
        <v>0.12075242068662559</v>
      </c>
      <c r="AQ45" s="76">
        <v>0.15304584505328692</v>
      </c>
      <c r="AR45" s="75">
        <v>0.15304584505328692</v>
      </c>
      <c r="AS45" s="75">
        <v>0.15304584505328692</v>
      </c>
      <c r="AT45" s="75">
        <v>0.15304584505328692</v>
      </c>
    </row>
    <row r="46" spans="1:46">
      <c r="A46" s="67" t="s">
        <v>77</v>
      </c>
      <c r="B46">
        <v>2010</v>
      </c>
      <c r="C46" t="s">
        <v>30</v>
      </c>
      <c r="D46" s="8">
        <v>12.814213104433149</v>
      </c>
      <c r="E46" s="8">
        <v>0.4724476316286092</v>
      </c>
      <c r="F46" s="8">
        <v>0.4724476316286092</v>
      </c>
      <c r="G46" s="8">
        <v>2.9580428452837117E-2</v>
      </c>
      <c r="H46" s="8">
        <v>0.2321250682209372</v>
      </c>
      <c r="I46" s="8"/>
      <c r="J46" s="8"/>
      <c r="K46" s="8">
        <v>0.4724476316286092</v>
      </c>
      <c r="AD46" s="120" t="s">
        <v>30</v>
      </c>
      <c r="AE46" s="77">
        <v>0.2285110472839314</v>
      </c>
      <c r="AF46" s="77">
        <v>0.29402651815632214</v>
      </c>
      <c r="AG46" s="77">
        <v>0.29402651815632214</v>
      </c>
      <c r="AH46" s="77">
        <v>0.29402651815632214</v>
      </c>
      <c r="AI46" s="78">
        <v>0.38366896615227897</v>
      </c>
      <c r="AJ46" s="77">
        <v>0.38366896615227897</v>
      </c>
      <c r="AK46" s="77">
        <v>0.38366896615227897</v>
      </c>
      <c r="AL46" s="77">
        <v>0.29402651815632214</v>
      </c>
      <c r="AM46" s="78">
        <v>0.46486684859516259</v>
      </c>
      <c r="AN46" s="77">
        <v>0.40187003750503486</v>
      </c>
      <c r="AO46" s="77">
        <v>0.40187003750503486</v>
      </c>
      <c r="AP46" s="77">
        <v>0.38366896615227897</v>
      </c>
      <c r="AQ46" s="78">
        <v>0.30186234884971397</v>
      </c>
      <c r="AR46" s="77">
        <v>0.30186234884971397</v>
      </c>
      <c r="AS46" s="77">
        <v>0.30186234884971397</v>
      </c>
      <c r="AT46" s="85">
        <v>0.30186234884971397</v>
      </c>
    </row>
    <row r="47" spans="1:46" ht="16.8" customHeight="1">
      <c r="A47" s="83" t="s">
        <v>57</v>
      </c>
      <c r="B47">
        <v>2007</v>
      </c>
      <c r="C47" t="s">
        <v>50</v>
      </c>
      <c r="D47" s="49">
        <v>9.615927921634297</v>
      </c>
      <c r="E47" s="9">
        <v>0.4</v>
      </c>
      <c r="F47" s="9">
        <v>0.4</v>
      </c>
      <c r="G47" s="9">
        <v>1.8538399502766211E-2</v>
      </c>
      <c r="H47" s="9">
        <v>6.975297851611606E-2</v>
      </c>
      <c r="I47" s="9">
        <v>0.13792307293253636</v>
      </c>
      <c r="J47" s="9">
        <v>0.20355924623913421</v>
      </c>
      <c r="K47" s="9">
        <v>0.46838824577025823</v>
      </c>
      <c r="AD47" s="48"/>
      <c r="AI47" s="8"/>
      <c r="AJ47" s="8"/>
      <c r="AK47" s="8"/>
      <c r="AL47" s="8"/>
    </row>
    <row r="48" spans="1:46">
      <c r="A48" s="83" t="s">
        <v>57</v>
      </c>
      <c r="B48">
        <v>2008</v>
      </c>
      <c r="C48" t="s">
        <v>50</v>
      </c>
      <c r="D48" s="49">
        <v>10.672401899119427</v>
      </c>
      <c r="E48" s="9">
        <v>0.46838824577025823</v>
      </c>
      <c r="F48" s="9">
        <v>0.46838824577025823</v>
      </c>
      <c r="G48" s="9">
        <v>5.2181948827547835E-2</v>
      </c>
      <c r="H48" s="9">
        <v>0.12163967838302261</v>
      </c>
      <c r="I48" s="9">
        <v>0.18851562469956201</v>
      </c>
      <c r="J48" s="9">
        <v>0.35562525717494048</v>
      </c>
      <c r="K48" s="9">
        <v>0.46838824577025823</v>
      </c>
      <c r="AD48" s="48"/>
      <c r="AJ48" s="9"/>
      <c r="AK48" s="9"/>
      <c r="AL48" s="9"/>
      <c r="AM48" s="33" t="s">
        <v>173</v>
      </c>
      <c r="AN48" s="9"/>
    </row>
    <row r="49" spans="1:46">
      <c r="A49" s="62" t="s">
        <v>94</v>
      </c>
      <c r="B49">
        <v>2010</v>
      </c>
      <c r="C49" t="s">
        <v>30</v>
      </c>
      <c r="D49" s="9">
        <v>21.407467096427613</v>
      </c>
      <c r="E49" s="9">
        <v>0.43570959982506013</v>
      </c>
      <c r="F49" s="9">
        <v>0.43570959982506013</v>
      </c>
      <c r="G49" s="9">
        <v>-1.9719544259420912E-3</v>
      </c>
      <c r="H49" s="9">
        <v>0.16126205083260314</v>
      </c>
      <c r="I49" s="9"/>
      <c r="J49" s="9"/>
      <c r="K49" s="9">
        <v>0.43570959982506013</v>
      </c>
      <c r="AC49" s="8"/>
      <c r="AD49" s="62" t="s">
        <v>61</v>
      </c>
      <c r="AE49" s="75">
        <v>0.17568478666510798</v>
      </c>
      <c r="AF49" s="75">
        <v>0.23877578119590995</v>
      </c>
      <c r="AG49" s="75">
        <v>0.22262265181925164</v>
      </c>
      <c r="AH49" s="75">
        <v>0.20881779461256755</v>
      </c>
      <c r="AI49" s="76">
        <v>0.26969062455337822</v>
      </c>
      <c r="AJ49" s="75">
        <v>0.25470649772339793</v>
      </c>
      <c r="AK49" s="75">
        <v>0.25470649772339793</v>
      </c>
      <c r="AL49" s="75">
        <v>0.2168602984177849</v>
      </c>
      <c r="AM49" s="76">
        <v>0.2763075100655597</v>
      </c>
      <c r="AN49" s="75">
        <v>0.21736168118668922</v>
      </c>
      <c r="AO49" s="75">
        <v>0.21736168118668922</v>
      </c>
      <c r="AP49" s="75">
        <v>0.22343396343188432</v>
      </c>
      <c r="AQ49" s="76">
        <v>0.19627047222075814</v>
      </c>
      <c r="AR49" s="75">
        <v>0.19627047222075814</v>
      </c>
      <c r="AS49" s="75">
        <v>0.19627047222075814</v>
      </c>
      <c r="AT49" s="75">
        <v>0.20149237432053788</v>
      </c>
    </row>
    <row r="50" spans="1:46">
      <c r="A50" s="68" t="s">
        <v>130</v>
      </c>
      <c r="B50">
        <v>2007</v>
      </c>
      <c r="C50" t="s">
        <v>50</v>
      </c>
      <c r="D50" s="49">
        <v>6.5756487566908319</v>
      </c>
      <c r="E50" s="9">
        <v>0.21148110316649643</v>
      </c>
      <c r="F50" s="9">
        <v>0.21148110316649643</v>
      </c>
      <c r="G50" s="9">
        <v>-2.9659234328986182E-2</v>
      </c>
      <c r="H50" s="9">
        <v>-2.2752769597531874E-2</v>
      </c>
      <c r="I50" s="9">
        <v>-1.5846304866077687E-2</v>
      </c>
      <c r="J50" s="9">
        <v>3.7161688402748569E-2</v>
      </c>
      <c r="K50" s="9">
        <v>0.43569053576937578</v>
      </c>
      <c r="AC50" s="8"/>
      <c r="AD50" s="119" t="s">
        <v>50</v>
      </c>
      <c r="AE50" s="75">
        <v>0.32879812465039704</v>
      </c>
      <c r="AF50" s="118">
        <v>0.37760368610886247</v>
      </c>
      <c r="AG50" s="75">
        <v>0.3559110053657869</v>
      </c>
      <c r="AH50" s="75">
        <v>0.34264845970240604</v>
      </c>
      <c r="AI50" s="76">
        <v>0.3012026797680567</v>
      </c>
      <c r="AJ50" s="75">
        <v>0.3012026797680567</v>
      </c>
      <c r="AK50" s="75">
        <v>0.3012026797680567</v>
      </c>
      <c r="AL50" s="75">
        <v>0.34264845970240604</v>
      </c>
      <c r="AM50" s="75">
        <v>0.21209084990568344</v>
      </c>
      <c r="AN50" s="75">
        <v>0.14573568190978242</v>
      </c>
      <c r="AO50" s="75">
        <v>0.14573568190978242</v>
      </c>
      <c r="AP50" s="75">
        <v>0.31213838571435676</v>
      </c>
      <c r="AQ50" s="76">
        <v>0.15534715661872769</v>
      </c>
      <c r="AR50" s="75">
        <v>0.15534715661872769</v>
      </c>
      <c r="AS50" s="75">
        <v>0.15534715661872769</v>
      </c>
      <c r="AT50" s="75">
        <v>0.16377561577804786</v>
      </c>
    </row>
    <row r="51" spans="1:46">
      <c r="A51" s="68" t="s">
        <v>130</v>
      </c>
      <c r="B51">
        <v>2008</v>
      </c>
      <c r="C51" t="s">
        <v>50</v>
      </c>
      <c r="D51" s="49">
        <v>13.456196219256048</v>
      </c>
      <c r="E51" s="9">
        <v>0.43569053576937578</v>
      </c>
      <c r="F51" s="9">
        <v>0.43569053576937578</v>
      </c>
      <c r="G51" s="9">
        <v>6.7075246850528637E-3</v>
      </c>
      <c r="H51" s="9">
        <v>1.3415049370105613E-2</v>
      </c>
      <c r="I51" s="9">
        <v>6.4896152536602039E-2</v>
      </c>
      <c r="J51" s="9">
        <v>0.11637725570309847</v>
      </c>
      <c r="K51" s="9">
        <v>0.43569053576937578</v>
      </c>
      <c r="AC51" s="8"/>
      <c r="AD51" s="62" t="s">
        <v>51</v>
      </c>
      <c r="AE51" s="75">
        <v>2.9006230482264223E-2</v>
      </c>
      <c r="AF51" s="75">
        <v>7.4256532444232845E-2</v>
      </c>
      <c r="AG51" s="75">
        <v>7.4256532444232845E-2</v>
      </c>
      <c r="AH51" s="75">
        <v>7.4256532444232845E-2</v>
      </c>
      <c r="AI51" s="76">
        <v>0.1341524145684482</v>
      </c>
      <c r="AJ51" s="75">
        <v>0.1341524145684482</v>
      </c>
      <c r="AK51" s="75">
        <v>0.1341524145684482</v>
      </c>
      <c r="AL51" s="75">
        <v>7.4256532444232845E-2</v>
      </c>
      <c r="AM51" s="76">
        <v>0.24866720307552906</v>
      </c>
      <c r="AN51" s="75">
        <v>0.18877678009203486</v>
      </c>
      <c r="AO51" s="75">
        <v>0.18877678009203486</v>
      </c>
      <c r="AP51" s="75">
        <v>0.1341524145684482</v>
      </c>
      <c r="AQ51" s="76">
        <v>0.17954202669624375</v>
      </c>
      <c r="AR51" s="75">
        <v>0.17954202669624375</v>
      </c>
      <c r="AS51" s="75">
        <v>0.17954202669624375</v>
      </c>
      <c r="AT51" s="75">
        <v>0.17954202669624375</v>
      </c>
    </row>
    <row r="52" spans="1:46">
      <c r="A52" s="62" t="s">
        <v>57</v>
      </c>
      <c r="B52">
        <v>2009</v>
      </c>
      <c r="C52" t="s">
        <v>30</v>
      </c>
      <c r="D52" s="9">
        <v>14.860258347599517</v>
      </c>
      <c r="E52" s="9">
        <v>0.41973908111174135</v>
      </c>
      <c r="F52" s="9">
        <v>0.41973908111174135</v>
      </c>
      <c r="G52" s="9">
        <v>4.1000313705436581E-2</v>
      </c>
      <c r="H52" s="9">
        <v>4.4402923034742296E-2</v>
      </c>
      <c r="I52" s="9">
        <v>0.18476252172564489</v>
      </c>
      <c r="J52" s="9">
        <v>1</v>
      </c>
      <c r="K52" s="9">
        <v>0.41973908111174135</v>
      </c>
      <c r="AD52" s="120" t="s">
        <v>30</v>
      </c>
      <c r="AE52" s="77">
        <v>0.21970218935563837</v>
      </c>
      <c r="AF52" s="77">
        <v>0.28539952220827675</v>
      </c>
      <c r="AG52" s="77">
        <v>0.28539952220827675</v>
      </c>
      <c r="AH52" s="77">
        <v>0.28539952220827675</v>
      </c>
      <c r="AI52" s="78">
        <v>0.39396138763958199</v>
      </c>
      <c r="AJ52" s="77">
        <v>0.39396138763958199</v>
      </c>
      <c r="AK52" s="77">
        <v>0.39396138763958199</v>
      </c>
      <c r="AL52" s="77">
        <v>0.28539952220827675</v>
      </c>
      <c r="AM52" s="78">
        <v>0.47140449747019686</v>
      </c>
      <c r="AN52" s="77">
        <v>0.4187690907986768</v>
      </c>
      <c r="AO52" s="77">
        <v>0.4187690907986768</v>
      </c>
      <c r="AP52" s="77">
        <v>0.39396138763958199</v>
      </c>
      <c r="AQ52" s="78">
        <v>0.31709110184887945</v>
      </c>
      <c r="AR52" s="77">
        <v>0.31709110184887945</v>
      </c>
      <c r="AS52" s="77">
        <v>0.31709110184887945</v>
      </c>
      <c r="AT52" s="85">
        <v>0.31709110184887945</v>
      </c>
    </row>
    <row r="53" spans="1:46">
      <c r="A53" s="62" t="s">
        <v>195</v>
      </c>
      <c r="B53">
        <v>2010</v>
      </c>
      <c r="C53" t="s">
        <v>50</v>
      </c>
      <c r="D53" s="8">
        <v>7.0896812725198624</v>
      </c>
      <c r="E53" s="8">
        <v>0.41456777256673039</v>
      </c>
      <c r="F53" s="8">
        <v>0.41456777256673039</v>
      </c>
      <c r="G53" s="8">
        <v>1.1450113564521134E-2</v>
      </c>
      <c r="H53" s="8">
        <v>4.7252206898166678E-2</v>
      </c>
      <c r="I53" s="8"/>
      <c r="J53" s="8"/>
      <c r="K53" s="8">
        <v>0.41456777256673039</v>
      </c>
      <c r="AK53" s="6"/>
      <c r="AL53" s="6"/>
      <c r="AM53" s="6"/>
      <c r="AN53" s="6"/>
    </row>
    <row r="54" spans="1:46">
      <c r="A54" s="62" t="s">
        <v>195</v>
      </c>
      <c r="B54">
        <v>2005</v>
      </c>
      <c r="C54" t="s">
        <v>50</v>
      </c>
      <c r="D54" s="8">
        <v>6.3038392523433968</v>
      </c>
      <c r="E54" s="8">
        <v>0.41143777025756723</v>
      </c>
      <c r="F54" s="8">
        <v>0.41143777025756723</v>
      </c>
      <c r="G54" s="8">
        <v>3.82676006982791E-2</v>
      </c>
      <c r="H54" s="8">
        <v>2.50458143288604E-2</v>
      </c>
      <c r="I54" s="8">
        <v>8.8001858657092688E-2</v>
      </c>
      <c r="J54" s="8">
        <v>6.3261862238930308E-2</v>
      </c>
      <c r="K54" s="8">
        <v>0.41143777025756723</v>
      </c>
      <c r="AJ54" s="6"/>
      <c r="AK54" s="9"/>
      <c r="AL54" s="9"/>
      <c r="AM54" s="9"/>
      <c r="AN54" s="33" t="s">
        <v>174</v>
      </c>
    </row>
    <row r="55" spans="1:46">
      <c r="A55" s="67" t="s">
        <v>130</v>
      </c>
      <c r="B55">
        <v>2010</v>
      </c>
      <c r="C55" t="s">
        <v>51</v>
      </c>
      <c r="D55" s="9">
        <v>12.541500101632904</v>
      </c>
      <c r="E55" s="9">
        <v>0.40459016393442626</v>
      </c>
      <c r="F55" s="9">
        <v>0.40459016393442626</v>
      </c>
      <c r="G55" s="9">
        <v>9.0004972650422843E-2</v>
      </c>
      <c r="H55" s="9">
        <v>0.15315763301839888</v>
      </c>
      <c r="I55" s="9"/>
      <c r="J55" s="9"/>
      <c r="K55" s="9">
        <v>0.40459016393442626</v>
      </c>
      <c r="L55" s="62"/>
      <c r="M55"/>
      <c r="N55"/>
      <c r="O55" s="8"/>
      <c r="P55" s="8"/>
      <c r="Q55" s="8"/>
      <c r="R55" s="8"/>
      <c r="S55" s="8"/>
      <c r="T55" s="8"/>
      <c r="U55" s="8"/>
      <c r="V55" s="8"/>
      <c r="AD55" s="62" t="s">
        <v>61</v>
      </c>
      <c r="AE55" s="75">
        <v>0.18249899752132739</v>
      </c>
      <c r="AF55" s="75">
        <v>0.23877578119590995</v>
      </c>
      <c r="AG55" s="75">
        <v>0.23818228537380587</v>
      </c>
      <c r="AH55" s="75">
        <v>0.22650872223143101</v>
      </c>
      <c r="AI55" s="76">
        <v>0.25962031971058525</v>
      </c>
      <c r="AJ55" s="75">
        <v>0.26220547353400808</v>
      </c>
      <c r="AK55" s="75">
        <v>0.26220547353400808</v>
      </c>
      <c r="AL55" s="75">
        <v>0.23324776528643132</v>
      </c>
      <c r="AM55" s="76">
        <v>0.26329295949388748</v>
      </c>
      <c r="AN55" s="75">
        <v>0.21696303046382995</v>
      </c>
      <c r="AO55" s="75">
        <v>0.21696303046382995</v>
      </c>
      <c r="AP55" s="75">
        <v>0.22168022782541744</v>
      </c>
      <c r="AQ55" s="76">
        <v>0.18877696058639018</v>
      </c>
      <c r="AR55" s="75">
        <v>0.18877696058639018</v>
      </c>
      <c r="AS55" s="75">
        <v>0.18877696058639018</v>
      </c>
      <c r="AT55" s="75">
        <v>0.19359352027708671</v>
      </c>
    </row>
    <row r="56" spans="1:46">
      <c r="A56" s="83" t="s">
        <v>195</v>
      </c>
      <c r="B56">
        <v>2006</v>
      </c>
      <c r="C56" t="s">
        <v>50</v>
      </c>
      <c r="D56" s="48">
        <v>6.2507296541871407</v>
      </c>
      <c r="E56" s="8">
        <v>0.4024387416834736</v>
      </c>
      <c r="F56" s="8">
        <v>0.4024387416834736</v>
      </c>
      <c r="G56" s="8">
        <v>-1.374788494077829E-2</v>
      </c>
      <c r="H56" s="8">
        <v>5.1713197969543122E-2</v>
      </c>
      <c r="I56" s="8">
        <v>2.5988790186125203E-2</v>
      </c>
      <c r="J56" s="8">
        <v>-0.12909792724196284</v>
      </c>
      <c r="K56" s="8">
        <v>0.4024387416834736</v>
      </c>
      <c r="L56" s="62"/>
      <c r="M56"/>
      <c r="N56"/>
      <c r="O56" s="8"/>
      <c r="P56" s="8"/>
      <c r="Q56" s="8"/>
      <c r="R56" s="8"/>
      <c r="S56" s="8"/>
      <c r="T56" s="8"/>
      <c r="U56" s="8"/>
      <c r="V56" s="8"/>
      <c r="Y56" s="82"/>
      <c r="Z56" s="82"/>
      <c r="AA56" s="82"/>
      <c r="AB56" s="82"/>
      <c r="AD56" s="119" t="s">
        <v>50</v>
      </c>
      <c r="AE56" s="75">
        <v>0.31985736127949699</v>
      </c>
      <c r="AF56" s="118">
        <v>0.37760368610886247</v>
      </c>
      <c r="AG56" s="75">
        <v>0.35456952049207785</v>
      </c>
      <c r="AH56" s="75">
        <v>0.3427057976246406</v>
      </c>
      <c r="AI56" s="76">
        <v>0.29306599914203368</v>
      </c>
      <c r="AJ56" s="75">
        <v>0.29306599914203368</v>
      </c>
      <c r="AK56" s="75">
        <v>0.29306599914203368</v>
      </c>
      <c r="AL56" s="75">
        <v>0.3427057976246406</v>
      </c>
      <c r="AM56" s="75">
        <v>0.21726346908055591</v>
      </c>
      <c r="AN56" s="75">
        <v>0.16298502758863903</v>
      </c>
      <c r="AO56" s="75">
        <v>0.16298502758863903</v>
      </c>
      <c r="AP56" s="75">
        <v>0.30148972662452889</v>
      </c>
      <c r="AQ56" s="76">
        <v>0.1572358580849188</v>
      </c>
      <c r="AR56" s="75">
        <v>0.1572358580849188</v>
      </c>
      <c r="AS56" s="75">
        <v>0.1572358580849188</v>
      </c>
      <c r="AT56" s="75">
        <v>0.16465264204680796</v>
      </c>
    </row>
    <row r="57" spans="1:46">
      <c r="A57" s="67" t="s">
        <v>195</v>
      </c>
      <c r="B57">
        <v>2010</v>
      </c>
      <c r="C57" t="s">
        <v>30</v>
      </c>
      <c r="D57" s="8">
        <v>13.488037606327783</v>
      </c>
      <c r="E57" s="8">
        <v>0.39612388652943503</v>
      </c>
      <c r="F57" s="8">
        <v>0.39612388652943503</v>
      </c>
      <c r="G57" s="8">
        <v>-3.3503823739149605E-2</v>
      </c>
      <c r="H57" s="8">
        <v>0.49972951041384911</v>
      </c>
      <c r="I57" s="8"/>
      <c r="J57" s="8"/>
      <c r="K57" s="8">
        <v>0.39612388652943503</v>
      </c>
      <c r="L57" s="62"/>
      <c r="M57"/>
      <c r="N57"/>
      <c r="O57" s="8"/>
      <c r="P57" s="8"/>
      <c r="Q57" s="8"/>
      <c r="R57" s="8"/>
      <c r="S57" s="8"/>
      <c r="T57" s="8"/>
      <c r="U57" s="8"/>
      <c r="V57" s="8"/>
      <c r="Y57" s="82"/>
      <c r="Z57" s="82"/>
      <c r="AA57" s="82"/>
      <c r="AB57" s="82"/>
      <c r="AD57" s="62" t="s">
        <v>51</v>
      </c>
      <c r="AE57" s="75">
        <v>5.7161137647584216E-2</v>
      </c>
      <c r="AF57" s="75">
        <v>0.12012551810142286</v>
      </c>
      <c r="AG57" s="75">
        <v>0.12012551810142286</v>
      </c>
      <c r="AH57" s="75">
        <v>0.12012551810142286</v>
      </c>
      <c r="AI57" s="76">
        <v>0.18932211936647567</v>
      </c>
      <c r="AJ57" s="75">
        <v>0.18932211936647567</v>
      </c>
      <c r="AK57" s="75">
        <v>0.18932211936647567</v>
      </c>
      <c r="AL57" s="75">
        <v>0.12012551810142286</v>
      </c>
      <c r="AM57" s="76">
        <v>0.25043862760995877</v>
      </c>
      <c r="AN57" s="75">
        <v>0.20205235038477501</v>
      </c>
      <c r="AO57" s="75">
        <v>0.20205235038477501</v>
      </c>
      <c r="AP57" s="75">
        <v>0.18932211936647567</v>
      </c>
      <c r="AQ57" s="76">
        <v>0.16777207768384345</v>
      </c>
      <c r="AR57" s="75">
        <v>0.16777207768384345</v>
      </c>
      <c r="AS57" s="75">
        <v>0.16777207768384345</v>
      </c>
      <c r="AT57" s="75">
        <v>0.16777207768384345</v>
      </c>
    </row>
    <row r="58" spans="1:46">
      <c r="A58" s="67" t="s">
        <v>195</v>
      </c>
      <c r="B58">
        <v>2004</v>
      </c>
      <c r="C58" t="s">
        <v>50</v>
      </c>
      <c r="D58" s="8">
        <v>6.1991992859555252</v>
      </c>
      <c r="E58" s="8">
        <v>0.3891247659318301</v>
      </c>
      <c r="F58" s="8">
        <v>0.3891247659318301</v>
      </c>
      <c r="G58" s="8">
        <v>1.4499198006163993E-2</v>
      </c>
      <c r="H58" s="8">
        <v>5.2211949184697924E-2</v>
      </c>
      <c r="I58" s="8">
        <v>3.918186811384463E-2</v>
      </c>
      <c r="J58" s="8">
        <v>0.10122510028967703</v>
      </c>
      <c r="K58" s="8">
        <v>0.3891247659318301</v>
      </c>
      <c r="Y58" s="82"/>
      <c r="Z58" s="82"/>
      <c r="AA58" s="82"/>
      <c r="AB58" s="82"/>
      <c r="AD58" s="120" t="s">
        <v>30</v>
      </c>
      <c r="AE58" s="77">
        <v>0.22168601365534477</v>
      </c>
      <c r="AF58" s="77">
        <v>0.30368209659077838</v>
      </c>
      <c r="AG58" s="77">
        <v>0.30368209659077838</v>
      </c>
      <c r="AH58" s="77">
        <v>0.30368209659077838</v>
      </c>
      <c r="AI58" s="78">
        <v>0.37118679392830789</v>
      </c>
      <c r="AJ58" s="77">
        <v>0.37118679392830789</v>
      </c>
      <c r="AK58" s="77">
        <v>0.37118679392830789</v>
      </c>
      <c r="AL58" s="77">
        <v>0.30368209659077838</v>
      </c>
      <c r="AM58" s="78">
        <v>0.39506796439566239</v>
      </c>
      <c r="AN58" s="77">
        <v>0.36439335160995145</v>
      </c>
      <c r="AO58" s="77">
        <v>0.36439335160995145</v>
      </c>
      <c r="AP58" s="77">
        <v>0.37118679392830789</v>
      </c>
      <c r="AQ58" s="78">
        <v>0.29637440125650033</v>
      </c>
      <c r="AR58" s="77">
        <v>0.29637440125650033</v>
      </c>
      <c r="AS58" s="77">
        <v>0.29637440125650033</v>
      </c>
      <c r="AT58" s="85">
        <v>0.29637440125650033</v>
      </c>
    </row>
    <row r="59" spans="1:46">
      <c r="A59" s="67" t="s">
        <v>130</v>
      </c>
      <c r="B59">
        <v>2009</v>
      </c>
      <c r="C59" t="s">
        <v>51</v>
      </c>
      <c r="D59" s="9">
        <v>13.015786977437497</v>
      </c>
      <c r="E59" s="9">
        <v>0.38209845847836904</v>
      </c>
      <c r="F59" s="9">
        <v>0.38209845847836904</v>
      </c>
      <c r="G59" s="9">
        <v>1.638542430912206E-2</v>
      </c>
      <c r="H59" s="9">
        <v>0.1049156272927368</v>
      </c>
      <c r="I59" s="9">
        <v>0.16703350452433366</v>
      </c>
      <c r="J59" s="9"/>
      <c r="K59" s="9">
        <v>0.38209845847836904</v>
      </c>
    </row>
    <row r="60" spans="1:46">
      <c r="A60" s="83" t="s">
        <v>57</v>
      </c>
      <c r="B60">
        <v>2006</v>
      </c>
      <c r="C60" t="s">
        <v>50</v>
      </c>
      <c r="D60" s="49">
        <v>9.3579249272510321</v>
      </c>
      <c r="E60" s="9">
        <v>0.38205128205128203</v>
      </c>
      <c r="F60" s="9">
        <v>0.38205128205128203</v>
      </c>
      <c r="G60" s="9">
        <v>6.7776469209820223E-2</v>
      </c>
      <c r="H60" s="9">
        <v>8.5058401449487855E-2</v>
      </c>
      <c r="I60" s="9">
        <v>0.13280183712524549</v>
      </c>
      <c r="J60" s="9">
        <v>0.19635160323642073</v>
      </c>
      <c r="K60" s="9">
        <v>0.38205128205128203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s="48"/>
      <c r="AP60" s="33" t="s">
        <v>185</v>
      </c>
    </row>
    <row r="61" spans="1:46">
      <c r="A61" s="67" t="s">
        <v>195</v>
      </c>
      <c r="B61">
        <v>2010</v>
      </c>
      <c r="C61" t="s">
        <v>51</v>
      </c>
      <c r="D61" s="8">
        <v>6.3983563338079197</v>
      </c>
      <c r="E61" s="8">
        <v>0.3775138155291593</v>
      </c>
      <c r="F61" s="8">
        <v>0.3775138155291593</v>
      </c>
      <c r="G61" s="8">
        <v>-8.3206047583296597E-2</v>
      </c>
      <c r="H61" s="8">
        <v>1</v>
      </c>
      <c r="I61" s="8"/>
      <c r="J61" s="8"/>
      <c r="K61" s="8">
        <v>0.3775138155291593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C61" s="8"/>
      <c r="AD61" s="62" t="s">
        <v>61</v>
      </c>
      <c r="AE61" s="75">
        <v>0.19290063387416184</v>
      </c>
      <c r="AF61" s="75">
        <v>0.23877578119590995</v>
      </c>
      <c r="AG61" s="75">
        <v>0.25549326836882547</v>
      </c>
      <c r="AH61" s="75">
        <v>0.22965909217724925</v>
      </c>
      <c r="AI61" s="76">
        <v>0.26130022107908873</v>
      </c>
      <c r="AJ61" s="75">
        <v>0.28313455246037855</v>
      </c>
      <c r="AK61" s="75">
        <v>0.28313455246037855</v>
      </c>
      <c r="AL61" s="75">
        <v>0.23471928187782923</v>
      </c>
      <c r="AM61" s="76">
        <v>0.27484933725423949</v>
      </c>
      <c r="AN61" s="75">
        <v>0.24406277236962692</v>
      </c>
      <c r="AO61" s="75">
        <v>0.24406277236962692</v>
      </c>
      <c r="AP61" s="75">
        <v>0.25051880522469738</v>
      </c>
      <c r="AQ61" s="76">
        <v>0.22263991888602686</v>
      </c>
      <c r="AR61" s="75">
        <v>0.22263991888602686</v>
      </c>
      <c r="AS61" s="75">
        <v>0.22263991888602686</v>
      </c>
      <c r="AT61" s="75">
        <v>0.22993830440137825</v>
      </c>
    </row>
    <row r="62" spans="1:46">
      <c r="A62" s="67" t="s">
        <v>77</v>
      </c>
      <c r="B62">
        <v>2010</v>
      </c>
      <c r="C62" t="s">
        <v>51</v>
      </c>
      <c r="D62" s="8">
        <v>3.5471338851097158</v>
      </c>
      <c r="E62" s="8">
        <v>0.37632364919902256</v>
      </c>
      <c r="F62" s="8">
        <v>0.37632364919902256</v>
      </c>
      <c r="G62" s="8">
        <v>0.11631499016532548</v>
      </c>
      <c r="H62" s="8">
        <v>0.21828787346147976</v>
      </c>
      <c r="I62" s="8"/>
      <c r="J62" s="8"/>
      <c r="K62" s="8">
        <v>0.37632364919902256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C62" s="8"/>
      <c r="AD62" s="119" t="s">
        <v>50</v>
      </c>
      <c r="AE62" s="75">
        <v>0.30627379566206597</v>
      </c>
      <c r="AF62" s="118">
        <v>0.37760368610886247</v>
      </c>
      <c r="AG62" s="75">
        <v>0.33752159771101298</v>
      </c>
      <c r="AH62" s="75">
        <v>0.32688007271531144</v>
      </c>
      <c r="AI62" s="76">
        <v>0.27995757748980599</v>
      </c>
      <c r="AJ62" s="75">
        <v>0.27995757748980599</v>
      </c>
      <c r="AK62" s="75">
        <v>0.27995757748980599</v>
      </c>
      <c r="AL62" s="75">
        <v>0.32688007271531144</v>
      </c>
      <c r="AM62" s="75">
        <v>0.22762428597040488</v>
      </c>
      <c r="AN62" s="75">
        <v>0.17798723344535719</v>
      </c>
      <c r="AO62" s="75">
        <v>0.17798723344535719</v>
      </c>
      <c r="AP62" s="75">
        <v>0.28750936846870173</v>
      </c>
      <c r="AQ62" s="76">
        <v>0.18646607114705974</v>
      </c>
      <c r="AR62" s="75">
        <v>0.18646607114705974</v>
      </c>
      <c r="AS62" s="75">
        <v>0.18646607114705974</v>
      </c>
      <c r="AT62" s="75">
        <v>0.19362591835284773</v>
      </c>
    </row>
    <row r="63" spans="1:46" ht="16.8" customHeight="1">
      <c r="A63" s="83" t="s">
        <v>82</v>
      </c>
      <c r="B63">
        <v>2007</v>
      </c>
      <c r="C63" t="s">
        <v>50</v>
      </c>
      <c r="D63" s="49">
        <v>9.3136093440089667</v>
      </c>
      <c r="E63" s="9">
        <v>0.38651824366110082</v>
      </c>
      <c r="F63" s="9">
        <v>0.38651824366110082</v>
      </c>
      <c r="G63" s="9">
        <v>-3.4501774806183029E-2</v>
      </c>
      <c r="H63" s="9">
        <v>-0.16350785944746088</v>
      </c>
      <c r="I63" s="9">
        <v>-0.17255654718310198</v>
      </c>
      <c r="J63" s="9">
        <v>-5.9681957944140829E-2</v>
      </c>
      <c r="K63" s="9">
        <v>0.36896420678230002</v>
      </c>
      <c r="AC63" s="8"/>
      <c r="AD63" s="62" t="s">
        <v>51</v>
      </c>
      <c r="AE63" s="75">
        <v>8.0346475069315831E-2</v>
      </c>
      <c r="AF63" s="75">
        <v>0.14108661308300088</v>
      </c>
      <c r="AG63" s="75">
        <v>0.14108661308300088</v>
      </c>
      <c r="AH63" s="75">
        <v>0.14108661308300088</v>
      </c>
      <c r="AI63" s="76">
        <v>0.21085013454178794</v>
      </c>
      <c r="AJ63" s="75">
        <v>0.21085013454178794</v>
      </c>
      <c r="AK63" s="75">
        <v>0.21085013454178794</v>
      </c>
      <c r="AL63" s="75">
        <v>0.14108661308300088</v>
      </c>
      <c r="AM63" s="76">
        <v>0.27473061914355179</v>
      </c>
      <c r="AN63" s="75">
        <v>0.23399171123972012</v>
      </c>
      <c r="AO63" s="75">
        <v>0.23399171123972012</v>
      </c>
      <c r="AP63" s="75">
        <v>0.21085013454178794</v>
      </c>
      <c r="AQ63" s="76">
        <v>0.2218598452603264</v>
      </c>
      <c r="AR63" s="75">
        <v>0.2218598452603264</v>
      </c>
      <c r="AS63" s="75">
        <v>0.2218598452603264</v>
      </c>
      <c r="AT63" s="75">
        <v>0.2218598452603264</v>
      </c>
    </row>
    <row r="64" spans="1:46">
      <c r="A64" s="83" t="s">
        <v>82</v>
      </c>
      <c r="B64">
        <v>2008</v>
      </c>
      <c r="C64" t="s">
        <v>50</v>
      </c>
      <c r="D64" s="49">
        <v>9.9993170466457144</v>
      </c>
      <c r="E64" s="9">
        <v>0.36896420678230002</v>
      </c>
      <c r="F64" s="9">
        <v>0.36896420678230002</v>
      </c>
      <c r="G64" s="9">
        <v>-0.12470358947953235</v>
      </c>
      <c r="H64" s="9">
        <v>-0.13345049350232766</v>
      </c>
      <c r="I64" s="9">
        <v>-2.4340396267251822E-2</v>
      </c>
      <c r="J64" s="9">
        <v>0.103029779978067</v>
      </c>
      <c r="K64" s="9">
        <v>0.36896420678230002</v>
      </c>
      <c r="AD64" s="120" t="s">
        <v>30</v>
      </c>
      <c r="AE64" s="77">
        <v>0.23127822337379686</v>
      </c>
      <c r="AF64" s="77">
        <v>0.35988347732279452</v>
      </c>
      <c r="AG64" s="77">
        <v>0.35988347732279452</v>
      </c>
      <c r="AH64" s="77">
        <v>0.28371126606374852</v>
      </c>
      <c r="AI64" s="78">
        <v>0.43485618406899529</v>
      </c>
      <c r="AJ64" s="77">
        <v>0.43485618406899529</v>
      </c>
      <c r="AK64" s="77">
        <v>0.43485618406899529</v>
      </c>
      <c r="AL64" s="77">
        <v>0.28371126606374852</v>
      </c>
      <c r="AM64" s="78">
        <v>0.37409707594406805</v>
      </c>
      <c r="AN64" s="77">
        <v>0.39759252909873882</v>
      </c>
      <c r="AO64" s="77">
        <v>0.39759252909873882</v>
      </c>
      <c r="AP64" s="77">
        <v>0.35352721295903783</v>
      </c>
      <c r="AQ64" s="78">
        <v>0.31888510398575237</v>
      </c>
      <c r="AR64" s="77">
        <v>0.31888510398575237</v>
      </c>
      <c r="AS64" s="77">
        <v>0.31888510398575237</v>
      </c>
      <c r="AT64" s="85">
        <v>0.33156871294857376</v>
      </c>
    </row>
    <row r="65" spans="1:46">
      <c r="A65" s="67" t="s">
        <v>57</v>
      </c>
      <c r="B65">
        <v>2004</v>
      </c>
      <c r="C65" t="s">
        <v>50</v>
      </c>
      <c r="D65" s="9">
        <v>8.4103248440888265</v>
      </c>
      <c r="E65" s="9">
        <v>0.36858860983374603</v>
      </c>
      <c r="F65" s="9">
        <v>0.36858860983374603</v>
      </c>
      <c r="G65" s="9">
        <v>-3.4427885105238851E-2</v>
      </c>
      <c r="H65" s="9">
        <v>-0.19115202582035662</v>
      </c>
      <c r="I65" s="9">
        <v>-0.11041994721812823</v>
      </c>
      <c r="J65" s="9">
        <v>-8.9834538620757992E-2</v>
      </c>
      <c r="K65" s="9">
        <v>0.36858860983374603</v>
      </c>
    </row>
    <row r="66" spans="1:46">
      <c r="A66" s="62" t="s">
        <v>195</v>
      </c>
      <c r="B66">
        <v>2009</v>
      </c>
      <c r="C66" t="s">
        <v>51</v>
      </c>
      <c r="D66" s="8">
        <v>5.6717450180158888</v>
      </c>
      <c r="E66" s="8">
        <v>0.362486803991451</v>
      </c>
      <c r="F66" s="8">
        <v>0.362486803991451</v>
      </c>
      <c r="G66" s="8">
        <v>3.9583281533603486E-2</v>
      </c>
      <c r="H66" s="8">
        <v>-4.0329197642905081E-2</v>
      </c>
      <c r="I66" s="8">
        <v>1</v>
      </c>
      <c r="J66" s="8"/>
      <c r="K66" s="8">
        <v>0.362486803991451</v>
      </c>
      <c r="AQ66" s="33" t="s">
        <v>187</v>
      </c>
    </row>
    <row r="67" spans="1:46">
      <c r="A67" s="62" t="s">
        <v>195</v>
      </c>
      <c r="B67">
        <v>2005</v>
      </c>
      <c r="C67" t="s">
        <v>30</v>
      </c>
      <c r="D67" s="8">
        <v>11.304422975693107</v>
      </c>
      <c r="E67" s="8">
        <v>0.36096272439448879</v>
      </c>
      <c r="F67" s="8">
        <v>0.36096272439448879</v>
      </c>
      <c r="G67" s="8">
        <v>4.8969497145192768E-2</v>
      </c>
      <c r="H67" s="8">
        <v>4.5623613570936146E-2</v>
      </c>
      <c r="I67" s="8">
        <v>6.6818309888745944E-2</v>
      </c>
      <c r="J67" s="8">
        <v>5.2081660910953634E-2</v>
      </c>
      <c r="K67" s="8">
        <v>0.36096272439448879</v>
      </c>
      <c r="AD67" s="62" t="s">
        <v>61</v>
      </c>
      <c r="AE67" s="75">
        <v>0.17954292600732819</v>
      </c>
      <c r="AF67" s="75">
        <v>0.23877578119590995</v>
      </c>
      <c r="AG67" s="75">
        <v>0.24472252706893707</v>
      </c>
      <c r="AH67" s="75">
        <v>0.21309328320564547</v>
      </c>
      <c r="AI67" s="76">
        <v>0.24854112623470409</v>
      </c>
      <c r="AJ67" s="75">
        <v>0.27027415393933746</v>
      </c>
      <c r="AK67" s="75">
        <v>0.27027415393933746</v>
      </c>
      <c r="AL67" s="75">
        <v>0.21801399731667179</v>
      </c>
      <c r="AM67" s="76">
        <v>0.26213868452047545</v>
      </c>
      <c r="AN67" s="75">
        <v>0.23167841573135953</v>
      </c>
      <c r="AO67" s="75">
        <v>0.23167841573135953</v>
      </c>
      <c r="AP67" s="75">
        <v>0.23888758201064747</v>
      </c>
      <c r="AQ67" s="76">
        <v>0.21259294747775032</v>
      </c>
      <c r="AR67" s="75">
        <v>0.21259294747775032</v>
      </c>
      <c r="AS67" s="75">
        <v>0.21259294747775032</v>
      </c>
      <c r="AT67" s="75">
        <v>0.22137964665700707</v>
      </c>
    </row>
    <row r="68" spans="1:46">
      <c r="A68" s="62" t="s">
        <v>73</v>
      </c>
      <c r="B68">
        <v>2005</v>
      </c>
      <c r="C68" t="s">
        <v>51</v>
      </c>
      <c r="D68" s="9">
        <v>16.08952468850946</v>
      </c>
      <c r="E68" s="9">
        <v>0.35253791708796761</v>
      </c>
      <c r="F68" s="9">
        <v>0.35253791708796761</v>
      </c>
      <c r="G68" s="9">
        <v>-0.38985933542045015</v>
      </c>
      <c r="H68" s="9">
        <v>-0.16252347828090977</v>
      </c>
      <c r="I68" s="9">
        <v>-7.5258246829601402E-3</v>
      </c>
      <c r="J68" s="9">
        <v>0.14195622359355209</v>
      </c>
      <c r="K68" s="9">
        <v>0.35253791708796761</v>
      </c>
      <c r="AD68" s="119" t="s">
        <v>50</v>
      </c>
      <c r="AE68" s="75">
        <v>0.28899618951355316</v>
      </c>
      <c r="AF68" s="118">
        <v>0.37760368610886247</v>
      </c>
      <c r="AG68" s="75">
        <v>0.3262319970587908</v>
      </c>
      <c r="AH68" s="75">
        <v>0.30548291839078734</v>
      </c>
      <c r="AI68" s="76">
        <v>0.26545500716183712</v>
      </c>
      <c r="AJ68" s="75">
        <v>0.26545500716183712</v>
      </c>
      <c r="AK68" s="75">
        <v>0.26545500716183712</v>
      </c>
      <c r="AL68" s="75">
        <v>0.30548291839078734</v>
      </c>
      <c r="AM68" s="75">
        <v>0.21459430371684282</v>
      </c>
      <c r="AN68" s="75">
        <v>0.16531589608152622</v>
      </c>
      <c r="AO68" s="75">
        <v>0.16531589608152622</v>
      </c>
      <c r="AP68" s="75">
        <v>0.27257728804399761</v>
      </c>
      <c r="AQ68" s="76">
        <v>0.17175693571381009</v>
      </c>
      <c r="AR68" s="75">
        <v>0.17175693571381009</v>
      </c>
      <c r="AS68" s="75">
        <v>0.17175693571381009</v>
      </c>
      <c r="AT68" s="75">
        <v>0.18195618700693764</v>
      </c>
    </row>
    <row r="69" spans="1:46">
      <c r="A69" s="68" t="s">
        <v>82</v>
      </c>
      <c r="B69">
        <v>2008</v>
      </c>
      <c r="C69" t="s">
        <v>30</v>
      </c>
      <c r="D69" s="49">
        <v>19.348678485259455</v>
      </c>
      <c r="E69" s="9">
        <v>0.35047935069851344</v>
      </c>
      <c r="F69" s="9">
        <v>0.35047935069851344</v>
      </c>
      <c r="G69" s="9">
        <v>-6.5643061395854893E-2</v>
      </c>
      <c r="H69" s="9">
        <v>-7.9207914125224557E-2</v>
      </c>
      <c r="I69" s="9">
        <v>-3.0609050472833545E-2</v>
      </c>
      <c r="J69" s="9">
        <v>5.3108388356928431E-2</v>
      </c>
      <c r="K69" s="9">
        <v>0.35047935069851344</v>
      </c>
      <c r="AD69" s="62" t="s">
        <v>51</v>
      </c>
      <c r="AE69" s="75">
        <v>6.7168412724195908E-2</v>
      </c>
      <c r="AF69" s="75">
        <v>0.12898796594049539</v>
      </c>
      <c r="AG69" s="75">
        <v>0.1253763728366086</v>
      </c>
      <c r="AH69" s="75">
        <v>0.1253763728366086</v>
      </c>
      <c r="AI69" s="76">
        <v>0.19994148294166353</v>
      </c>
      <c r="AJ69" s="75">
        <v>0.19994148294166353</v>
      </c>
      <c r="AK69" s="75">
        <v>0.19994148294166353</v>
      </c>
      <c r="AL69" s="75">
        <v>0.1253763728366086</v>
      </c>
      <c r="AM69" s="76">
        <v>0.26127116763105812</v>
      </c>
      <c r="AN69" s="75">
        <v>0.22118236402952934</v>
      </c>
      <c r="AO69" s="75">
        <v>0.22118236402952934</v>
      </c>
      <c r="AP69" s="75">
        <v>0.19994148294166353</v>
      </c>
      <c r="AQ69" s="76">
        <v>0.21551894431936655</v>
      </c>
      <c r="AR69" s="75">
        <v>0.21551894431936655</v>
      </c>
      <c r="AS69" s="75">
        <v>0.21551894431936655</v>
      </c>
      <c r="AT69" s="75">
        <v>0.21551894431936655</v>
      </c>
    </row>
    <row r="70" spans="1:46">
      <c r="A70" s="62" t="s">
        <v>82</v>
      </c>
      <c r="B70">
        <v>2009</v>
      </c>
      <c r="C70" t="s">
        <v>50</v>
      </c>
      <c r="D70" s="9">
        <v>9.5425203480213305</v>
      </c>
      <c r="E70" s="9">
        <v>0.34939164748438012</v>
      </c>
      <c r="F70" s="9">
        <v>0.34939164748438012</v>
      </c>
      <c r="G70" s="9">
        <v>-7.7770748707604075E-3</v>
      </c>
      <c r="H70" s="9">
        <v>8.9235238645165679E-2</v>
      </c>
      <c r="I70" s="9">
        <v>0.20248301115761994</v>
      </c>
      <c r="J70" s="9"/>
      <c r="K70" s="9">
        <v>0.34939164748438012</v>
      </c>
      <c r="AD70" s="120" t="s">
        <v>30</v>
      </c>
      <c r="AE70" s="77">
        <v>0.21282901377294633</v>
      </c>
      <c r="AF70" s="77">
        <v>0.34871098005524609</v>
      </c>
      <c r="AG70" s="77">
        <v>0.34177279080290307</v>
      </c>
      <c r="AH70" s="77">
        <v>0.25892905902152991</v>
      </c>
      <c r="AI70" s="78">
        <v>0.41114940481406642</v>
      </c>
      <c r="AJ70" s="77">
        <v>0.41114940481406642</v>
      </c>
      <c r="AK70" s="77">
        <v>0.41114940481406642</v>
      </c>
      <c r="AL70" s="77">
        <v>0.25892905902152991</v>
      </c>
      <c r="AM70" s="78">
        <v>0.35557099969053924</v>
      </c>
      <c r="AN70" s="77">
        <v>0.37520560857078739</v>
      </c>
      <c r="AO70" s="77">
        <v>0.37520560857078739</v>
      </c>
      <c r="AP70" s="77">
        <v>0.33634329310557215</v>
      </c>
      <c r="AQ70" s="78">
        <v>0.30318490198818665</v>
      </c>
      <c r="AR70" s="77">
        <v>0.30318490198818665</v>
      </c>
      <c r="AS70" s="77">
        <v>0.30318490198818665</v>
      </c>
      <c r="AT70" s="85">
        <v>0.31726778431255509</v>
      </c>
    </row>
    <row r="71" spans="1:46">
      <c r="A71" s="64" t="s">
        <v>91</v>
      </c>
      <c r="B71" s="7">
        <v>2010</v>
      </c>
      <c r="C71" s="8" t="s">
        <v>50</v>
      </c>
      <c r="D71" s="9">
        <v>4.5500940102068226</v>
      </c>
      <c r="E71" s="9">
        <v>0.34884678747940689</v>
      </c>
      <c r="F71" s="9">
        <v>0.34884678747940689</v>
      </c>
      <c r="G71" s="9">
        <v>0.35630965005302234</v>
      </c>
      <c r="H71" s="9">
        <v>0.56203605514316024</v>
      </c>
      <c r="I71" s="9"/>
      <c r="J71" s="9"/>
      <c r="K71" s="9">
        <v>0.34884678747940689</v>
      </c>
    </row>
    <row r="72" spans="1:46">
      <c r="A72" s="68" t="s">
        <v>82</v>
      </c>
      <c r="B72">
        <v>2007</v>
      </c>
      <c r="C72" t="s">
        <v>30</v>
      </c>
      <c r="D72" s="49">
        <v>17.910787200017243</v>
      </c>
      <c r="E72" s="9">
        <v>0.34573039556535773</v>
      </c>
      <c r="F72" s="9">
        <v>0.34573039556535773</v>
      </c>
      <c r="G72" s="9">
        <v>-3.268422470261613E-2</v>
      </c>
      <c r="H72" s="9">
        <v>-0.10047277866730078</v>
      </c>
      <c r="I72" s="9">
        <v>-0.11448098809133506</v>
      </c>
      <c r="J72" s="9">
        <v>-6.4293708259037491E-2</v>
      </c>
      <c r="K72" s="9">
        <v>0.34573039556535773</v>
      </c>
      <c r="AR72" s="33" t="s">
        <v>250</v>
      </c>
    </row>
    <row r="73" spans="1:46">
      <c r="A73" s="62" t="s">
        <v>195</v>
      </c>
      <c r="B73">
        <v>2004</v>
      </c>
      <c r="C73" t="s">
        <v>30</v>
      </c>
      <c r="D73" s="8">
        <v>11.365490707247785</v>
      </c>
      <c r="E73" s="8">
        <v>0.3451410329111797</v>
      </c>
      <c r="F73" s="8">
        <v>0.3451410329111797</v>
      </c>
      <c r="G73" s="8">
        <v>3.2050795864695977E-3</v>
      </c>
      <c r="H73" s="8">
        <v>5.2017625596002627E-2</v>
      </c>
      <c r="I73" s="8">
        <v>4.8682465844888563E-2</v>
      </c>
      <c r="J73" s="8">
        <v>6.9809231474188715E-2</v>
      </c>
      <c r="K73" s="8">
        <v>0.3451410329111797</v>
      </c>
      <c r="AD73" s="62" t="s">
        <v>61</v>
      </c>
      <c r="AE73" s="75">
        <v>0.17803992279092104</v>
      </c>
      <c r="AF73" s="75">
        <v>0.21799913823714601</v>
      </c>
      <c r="AG73" s="75">
        <v>0.24334733584063312</v>
      </c>
      <c r="AH73" s="75">
        <v>0.21188094146552605</v>
      </c>
      <c r="AI73" s="76">
        <v>0.23601884766148934</v>
      </c>
      <c r="AJ73" s="75">
        <v>0.26390716038207823</v>
      </c>
      <c r="AK73" s="75">
        <v>0.26390716038207823</v>
      </c>
      <c r="AL73" s="75">
        <v>0.21684452262961545</v>
      </c>
      <c r="AM73" s="76">
        <v>0.24864363304312473</v>
      </c>
      <c r="AN73" s="75">
        <v>0.227150269103012</v>
      </c>
      <c r="AO73" s="75">
        <v>0.227150269103012</v>
      </c>
      <c r="AP73" s="75">
        <v>0.234333119743698</v>
      </c>
      <c r="AQ73" s="76">
        <v>0.19580597667390789</v>
      </c>
      <c r="AR73" s="75">
        <v>0.19580597667390789</v>
      </c>
      <c r="AS73" s="75">
        <v>0.19580597667390789</v>
      </c>
      <c r="AT73" s="75">
        <v>0.20405102487565122</v>
      </c>
    </row>
    <row r="74" spans="1:46">
      <c r="A74" s="68" t="s">
        <v>130</v>
      </c>
      <c r="B74">
        <v>2008</v>
      </c>
      <c r="C74" t="s">
        <v>30</v>
      </c>
      <c r="D74" s="49">
        <v>22.426993698760079</v>
      </c>
      <c r="E74" s="9">
        <v>0.34231235355902079</v>
      </c>
      <c r="F74" s="9">
        <v>0.34231235355902079</v>
      </c>
      <c r="G74" s="9">
        <v>1.1705899262192981E-2</v>
      </c>
      <c r="H74" s="9">
        <v>2.3411798524385963E-2</v>
      </c>
      <c r="I74" s="9">
        <v>9.380689258679617E-2</v>
      </c>
      <c r="J74" s="9">
        <v>0.1504040371778084</v>
      </c>
      <c r="K74" s="9">
        <v>0.34231235355902079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D74" s="119" t="s">
        <v>50</v>
      </c>
      <c r="AE74" s="75">
        <v>0.28616158354254012</v>
      </c>
      <c r="AF74" s="118">
        <v>0.32443794160610812</v>
      </c>
      <c r="AG74" s="75">
        <v>0.32443794160610812</v>
      </c>
      <c r="AH74" s="75">
        <v>0.30403354090468826</v>
      </c>
      <c r="AI74" s="76">
        <v>0.26879359351774945</v>
      </c>
      <c r="AJ74" s="75">
        <v>0.26879359351774945</v>
      </c>
      <c r="AK74" s="75">
        <v>0.26879359351774945</v>
      </c>
      <c r="AL74" s="75">
        <v>0.30403354090468826</v>
      </c>
      <c r="AM74" s="75">
        <v>0.22264973130530288</v>
      </c>
      <c r="AN74" s="75">
        <v>0.17211508209184095</v>
      </c>
      <c r="AO74" s="75">
        <v>0.17211508209184095</v>
      </c>
      <c r="AP74" s="75">
        <v>0.27569603556949845</v>
      </c>
      <c r="AQ74" s="76">
        <v>0.17617058468065427</v>
      </c>
      <c r="AR74" s="75">
        <v>0.17617058468065427</v>
      </c>
      <c r="AS74" s="75">
        <v>0.17617058468065427</v>
      </c>
      <c r="AT74" s="75">
        <v>0.18548402532754299</v>
      </c>
    </row>
    <row r="75" spans="1:46">
      <c r="A75" s="62" t="s">
        <v>73</v>
      </c>
      <c r="B75">
        <v>2004</v>
      </c>
      <c r="C75" t="s">
        <v>51</v>
      </c>
      <c r="D75" s="9">
        <v>11.008740845735886</v>
      </c>
      <c r="E75" s="9">
        <v>0.33525179856115106</v>
      </c>
      <c r="F75" s="9">
        <v>0.33525179856115106</v>
      </c>
      <c r="G75" s="9">
        <v>-1.4968966776195429E-2</v>
      </c>
      <c r="H75" s="9">
        <v>-0.41066409363594392</v>
      </c>
      <c r="I75" s="9">
        <v>-0.17992525360384387</v>
      </c>
      <c r="J75" s="9">
        <v>-2.2607445278798273E-2</v>
      </c>
      <c r="K75" s="9">
        <v>0.33525179856115106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62" t="s">
        <v>51</v>
      </c>
      <c r="AE75" s="75">
        <v>6.6726231722540705E-2</v>
      </c>
      <c r="AF75" s="75">
        <v>0.12281917145303495</v>
      </c>
      <c r="AG75" s="75">
        <v>0.12281917145303495</v>
      </c>
      <c r="AH75" s="75">
        <v>0.12281917145303495</v>
      </c>
      <c r="AI75" s="76">
        <v>0.23809982302173144</v>
      </c>
      <c r="AJ75" s="75">
        <v>0.23809982302173144</v>
      </c>
      <c r="AK75" s="75">
        <v>0.23809982302173144</v>
      </c>
      <c r="AL75" s="75">
        <v>0.12281917145303495</v>
      </c>
      <c r="AM75" s="76">
        <v>0.25068154438136281</v>
      </c>
      <c r="AN75" s="75">
        <v>0.25475540055788748</v>
      </c>
      <c r="AO75" s="75">
        <v>0.25475540055788748</v>
      </c>
      <c r="AP75" s="75">
        <v>0.23809982302173144</v>
      </c>
      <c r="AQ75" s="76">
        <v>0.19833499819881129</v>
      </c>
      <c r="AR75" s="75">
        <v>0.19833499819881129</v>
      </c>
      <c r="AS75" s="75">
        <v>0.19833499819881129</v>
      </c>
      <c r="AT75" s="75">
        <v>0.19833499819881129</v>
      </c>
    </row>
    <row r="76" spans="1:46">
      <c r="A76" s="68" t="s">
        <v>57</v>
      </c>
      <c r="B76">
        <v>2008</v>
      </c>
      <c r="C76" t="s">
        <v>30</v>
      </c>
      <c r="D76" s="49">
        <v>12.315870632634015</v>
      </c>
      <c r="E76" s="9">
        <v>0.33360813410277551</v>
      </c>
      <c r="F76" s="9">
        <v>0.33360813410277551</v>
      </c>
      <c r="G76" s="9">
        <v>8.4234795664970163E-2</v>
      </c>
      <c r="H76" s="9">
        <v>0.12178145632322962</v>
      </c>
      <c r="I76" s="9">
        <v>0.12489744755095354</v>
      </c>
      <c r="J76" s="9">
        <v>0.25343388412651074</v>
      </c>
      <c r="K76" s="9">
        <v>0.33360813410277551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D76" s="120" t="s">
        <v>30</v>
      </c>
      <c r="AE76" s="77">
        <v>0.21128709466316051</v>
      </c>
      <c r="AF76" s="77">
        <v>0.32785124386717063</v>
      </c>
      <c r="AG76" s="77">
        <v>0.338436587385401</v>
      </c>
      <c r="AH76" s="77">
        <v>0.25606481059089181</v>
      </c>
      <c r="AI76" s="78">
        <v>0.40608882268119539</v>
      </c>
      <c r="AJ76" s="77">
        <v>0.40608882268119539</v>
      </c>
      <c r="AK76" s="77">
        <v>0.40608882268119539</v>
      </c>
      <c r="AL76" s="77">
        <v>0.25606481059089181</v>
      </c>
      <c r="AM76" s="78">
        <v>0.34193015148096806</v>
      </c>
      <c r="AN76" s="77">
        <v>0.36676644099131678</v>
      </c>
      <c r="AO76" s="77">
        <v>0.36676644099131678</v>
      </c>
      <c r="AP76" s="77">
        <v>0.33644928354144116</v>
      </c>
      <c r="AQ76" s="78">
        <v>0.28755927811727716</v>
      </c>
      <c r="AR76" s="77">
        <v>0.28755927811727716</v>
      </c>
      <c r="AS76" s="77">
        <v>0.28755927811727716</v>
      </c>
      <c r="AT76" s="85">
        <v>0.30123008644620519</v>
      </c>
    </row>
    <row r="77" spans="1:46" ht="16.8" customHeight="1">
      <c r="A77" s="68" t="s">
        <v>82</v>
      </c>
      <c r="B77">
        <v>2008</v>
      </c>
      <c r="C77" t="s">
        <v>51</v>
      </c>
      <c r="D77" s="49">
        <v>9.3493614386137427</v>
      </c>
      <c r="E77" s="9">
        <v>0.33265497808390732</v>
      </c>
      <c r="F77" s="9">
        <v>0.33265497808390732</v>
      </c>
      <c r="G77" s="9">
        <v>-1.4284009022842789E-2</v>
      </c>
      <c r="H77" s="9">
        <v>-3.2038551346603737E-2</v>
      </c>
      <c r="I77" s="9">
        <v>-3.606027399045298E-2</v>
      </c>
      <c r="J77" s="9">
        <v>9.6967317057870608E-3</v>
      </c>
      <c r="K77" s="9">
        <v>0.33265497808390732</v>
      </c>
    </row>
    <row r="78" spans="1:46">
      <c r="A78" s="62" t="s">
        <v>82</v>
      </c>
      <c r="B78">
        <v>2009</v>
      </c>
      <c r="C78" t="s">
        <v>30</v>
      </c>
      <c r="D78" s="9">
        <v>18.392871045130377</v>
      </c>
      <c r="E78" s="9">
        <v>0.32897833142808147</v>
      </c>
      <c r="F78" s="9">
        <v>0.32897833142808147</v>
      </c>
      <c r="G78" s="9">
        <v>-1.2729264817434699E-2</v>
      </c>
      <c r="H78" s="9">
        <v>3.2875933970922047E-2</v>
      </c>
      <c r="I78" s="9">
        <v>0.11143642187022196</v>
      </c>
      <c r="J78" s="9"/>
      <c r="K78" s="9">
        <v>0.32897833142808147</v>
      </c>
      <c r="AS78" s="33" t="s">
        <v>251</v>
      </c>
    </row>
    <row r="79" spans="1:46" ht="57.6">
      <c r="A79" s="64" t="s">
        <v>91</v>
      </c>
      <c r="B79" s="7">
        <v>2010</v>
      </c>
      <c r="C79" s="8" t="s">
        <v>30</v>
      </c>
      <c r="D79" s="9">
        <v>9.1001880204136452</v>
      </c>
      <c r="E79" s="9">
        <v>0.32156416097190582</v>
      </c>
      <c r="F79" s="9">
        <v>0.32156416097190582</v>
      </c>
      <c r="G79" s="9">
        <v>0.35756097560975614</v>
      </c>
      <c r="H79" s="9">
        <v>0.4617073170731707</v>
      </c>
      <c r="I79" s="9"/>
      <c r="J79" s="9"/>
      <c r="K79" s="9">
        <v>0.32156416097190582</v>
      </c>
      <c r="AD79" s="71"/>
      <c r="AE79" s="72" t="s">
        <v>234</v>
      </c>
      <c r="AF79" s="72" t="s">
        <v>235</v>
      </c>
      <c r="AG79" s="72" t="s">
        <v>236</v>
      </c>
      <c r="AH79" s="73" t="s">
        <v>237</v>
      </c>
      <c r="AI79" s="72" t="s">
        <v>238</v>
      </c>
      <c r="AJ79" s="72" t="s">
        <v>239</v>
      </c>
      <c r="AK79" s="72" t="s">
        <v>241</v>
      </c>
      <c r="AL79" s="73" t="s">
        <v>240</v>
      </c>
      <c r="AM79" s="72" t="s">
        <v>242</v>
      </c>
      <c r="AN79" s="72" t="s">
        <v>243</v>
      </c>
      <c r="AO79" s="72" t="s">
        <v>244</v>
      </c>
      <c r="AP79" s="73" t="s">
        <v>245</v>
      </c>
      <c r="AQ79" s="72" t="s">
        <v>246</v>
      </c>
      <c r="AR79" s="72" t="s">
        <v>247</v>
      </c>
      <c r="AS79" s="72" t="s">
        <v>248</v>
      </c>
      <c r="AT79" s="73" t="s">
        <v>249</v>
      </c>
    </row>
    <row r="80" spans="1:46">
      <c r="A80" s="62" t="s">
        <v>94</v>
      </c>
      <c r="B80">
        <v>2009</v>
      </c>
      <c r="C80" t="s">
        <v>50</v>
      </c>
      <c r="D80" s="9">
        <v>8.8047273704002151</v>
      </c>
      <c r="E80" s="9">
        <v>0.32074363992172211</v>
      </c>
      <c r="F80" s="9">
        <v>0.32074363992172211</v>
      </c>
      <c r="G80" s="9">
        <v>-0.13253546099290769</v>
      </c>
      <c r="H80" s="9">
        <v>-0.13608156028368795</v>
      </c>
      <c r="I80" s="9">
        <v>0.19459219858156038</v>
      </c>
      <c r="J80" s="9"/>
      <c r="K80" s="9">
        <v>0.32074363992172211</v>
      </c>
      <c r="AD80" s="62" t="s">
        <v>61</v>
      </c>
      <c r="AE80" s="75">
        <v>0.18474042870150356</v>
      </c>
      <c r="AF80" s="75">
        <v>0.21799913823714601</v>
      </c>
      <c r="AG80" s="75">
        <v>0.24353710031719639</v>
      </c>
      <c r="AH80" s="75">
        <v>0.21541544404627738</v>
      </c>
      <c r="AI80" s="76">
        <v>0.24837187796186677</v>
      </c>
      <c r="AJ80" s="75">
        <v>0.28711679750525931</v>
      </c>
      <c r="AK80" s="75">
        <v>0.28711679750525931</v>
      </c>
      <c r="AL80" s="75">
        <v>0.21969868677399468</v>
      </c>
      <c r="AM80" s="76">
        <v>0.24711604296682002</v>
      </c>
      <c r="AN80" s="75">
        <v>0.2114175858246411</v>
      </c>
      <c r="AO80" s="75">
        <v>0.2114175858246411</v>
      </c>
      <c r="AP80" s="75">
        <v>0.21709435199403679</v>
      </c>
      <c r="AQ80" s="76">
        <v>0.18902884753171822</v>
      </c>
      <c r="AR80" s="75">
        <v>0.18902884753171822</v>
      </c>
      <c r="AS80" s="75">
        <v>0.18902884753171822</v>
      </c>
      <c r="AT80" s="75">
        <v>0.19553358592765413</v>
      </c>
    </row>
    <row r="81" spans="1:46">
      <c r="A81" s="62" t="s">
        <v>57</v>
      </c>
      <c r="B81">
        <v>2003</v>
      </c>
      <c r="C81" t="s">
        <v>30</v>
      </c>
      <c r="D81" s="9">
        <v>11.541219024413911</v>
      </c>
      <c r="E81" s="9">
        <v>0.32070101857399641</v>
      </c>
      <c r="F81" s="9">
        <v>0.32070101857399641</v>
      </c>
      <c r="G81" s="9">
        <v>4.33780208603518E-2</v>
      </c>
      <c r="H81" s="9">
        <v>-4.8935110237480579E-3</v>
      </c>
      <c r="I81" s="9">
        <v>-0.11217245309861548</v>
      </c>
      <c r="J81" s="9">
        <v>-7.8208511995699032E-2</v>
      </c>
      <c r="K81" s="9">
        <v>0.32070101857399641</v>
      </c>
      <c r="AD81" s="119" t="s">
        <v>50</v>
      </c>
      <c r="AE81" s="75">
        <v>0.30332856375081757</v>
      </c>
      <c r="AF81" s="118">
        <v>0.32443794160610812</v>
      </c>
      <c r="AG81" s="75">
        <v>0.32803489850177514</v>
      </c>
      <c r="AH81" s="75">
        <v>0.31039770966931035</v>
      </c>
      <c r="AI81" s="76">
        <v>0.3237446529192966</v>
      </c>
      <c r="AJ81" s="75">
        <v>0.3237446529192966</v>
      </c>
      <c r="AK81" s="75">
        <v>0.3237446529192966</v>
      </c>
      <c r="AL81" s="75">
        <v>0.31039770966931035</v>
      </c>
      <c r="AM81" s="75">
        <v>0.21327156970695987</v>
      </c>
      <c r="AN81" s="75">
        <v>0.15315797875458365</v>
      </c>
      <c r="AO81" s="75">
        <v>0.15315797875458365</v>
      </c>
      <c r="AP81" s="75">
        <v>0.33092064668477883</v>
      </c>
      <c r="AQ81" s="76">
        <v>0.15800933823192284</v>
      </c>
      <c r="AR81" s="75">
        <v>0.15800933823192284</v>
      </c>
      <c r="AS81" s="75">
        <v>0.15800933823192284</v>
      </c>
      <c r="AT81" s="75">
        <v>0.16469571542116573</v>
      </c>
    </row>
    <row r="82" spans="1:46">
      <c r="A82" s="62" t="s">
        <v>195</v>
      </c>
      <c r="B82">
        <v>2003</v>
      </c>
      <c r="C82" t="s">
        <v>50</v>
      </c>
      <c r="D82" s="8">
        <v>5.1192522349065008</v>
      </c>
      <c r="E82" s="8">
        <v>0.31667719187453952</v>
      </c>
      <c r="F82" s="8">
        <v>0.31667719187453952</v>
      </c>
      <c r="G82" s="8">
        <v>2.7323347269715456E-2</v>
      </c>
      <c r="H82" s="8">
        <v>4.1426378653624668E-2</v>
      </c>
      <c r="I82" s="8">
        <v>7.810869123521115E-2</v>
      </c>
      <c r="J82" s="8">
        <v>6.5434635594409318E-2</v>
      </c>
      <c r="K82" s="8">
        <v>0.31667719187453952</v>
      </c>
      <c r="AD82" s="62" t="s">
        <v>51</v>
      </c>
      <c r="AE82" s="75">
        <v>6.5621984699634955E-2</v>
      </c>
      <c r="AF82" s="75">
        <v>0.12281917145303495</v>
      </c>
      <c r="AG82" s="75">
        <v>0.11931627956364187</v>
      </c>
      <c r="AH82" s="75">
        <v>0.11931627956364187</v>
      </c>
      <c r="AI82" s="76">
        <v>0.23082486425065629</v>
      </c>
      <c r="AJ82" s="75">
        <v>0.23082486425065629</v>
      </c>
      <c r="AK82" s="75">
        <v>0.23082486425065629</v>
      </c>
      <c r="AL82" s="75">
        <v>0.11931627956364187</v>
      </c>
      <c r="AM82" s="76">
        <v>0.24899284290294865</v>
      </c>
      <c r="AN82" s="75">
        <v>0.25218764352270329</v>
      </c>
      <c r="AO82" s="75">
        <v>0.25218764352270329</v>
      </c>
      <c r="AP82" s="75">
        <v>0.23082486425065629</v>
      </c>
      <c r="AQ82" s="76">
        <v>0.21177566818810431</v>
      </c>
      <c r="AR82" s="75">
        <v>0.21177566818810431</v>
      </c>
      <c r="AS82" s="75">
        <v>0.21177566818810431</v>
      </c>
      <c r="AT82" s="75">
        <v>0.21177566818810431</v>
      </c>
    </row>
    <row r="83" spans="1:46">
      <c r="A83" s="62" t="s">
        <v>195</v>
      </c>
      <c r="B83">
        <v>2005</v>
      </c>
      <c r="C83" t="s">
        <v>51</v>
      </c>
      <c r="D83" s="8">
        <v>5.0005837233497124</v>
      </c>
      <c r="E83" s="8">
        <v>0.31261589021977992</v>
      </c>
      <c r="F83" s="8">
        <v>0.31261589021977992</v>
      </c>
      <c r="G83" s="8">
        <v>5.899919411066163E-2</v>
      </c>
      <c r="H83" s="8">
        <v>6.490889554297341E-2</v>
      </c>
      <c r="I83" s="8">
        <v>4.6965326274704441E-2</v>
      </c>
      <c r="J83" s="8">
        <v>4.1603701991357198E-2</v>
      </c>
      <c r="K83" s="8">
        <v>0.31261589021977992</v>
      </c>
      <c r="AD83" s="120" t="s">
        <v>30</v>
      </c>
      <c r="AE83" s="77">
        <v>0.20571903072829162</v>
      </c>
      <c r="AF83" s="77">
        <v>0.32785124386717063</v>
      </c>
      <c r="AG83" s="77">
        <v>0.32589042362572562</v>
      </c>
      <c r="AH83" s="77">
        <v>0.24703583382824446</v>
      </c>
      <c r="AI83" s="78">
        <v>0.39565905663942685</v>
      </c>
      <c r="AJ83" s="77">
        <v>0.39565905663942685</v>
      </c>
      <c r="AK83" s="77">
        <v>0.39565905663942685</v>
      </c>
      <c r="AL83" s="77">
        <v>0.24703583382824446</v>
      </c>
      <c r="AM83" s="78">
        <v>0.34516751928836648</v>
      </c>
      <c r="AN83" s="77">
        <v>0.36898405483049307</v>
      </c>
      <c r="AO83" s="77">
        <v>0.36898405483049307</v>
      </c>
      <c r="AP83" s="77">
        <v>0.32911423030196479</v>
      </c>
      <c r="AQ83" s="78">
        <v>0.30463993721786931</v>
      </c>
      <c r="AR83" s="77">
        <v>0.30463993721786931</v>
      </c>
      <c r="AS83" s="77">
        <v>0.30463993721786931</v>
      </c>
      <c r="AT83" s="85">
        <v>0.31746628902908403</v>
      </c>
    </row>
    <row r="84" spans="1:46">
      <c r="A84" s="68" t="s">
        <v>82</v>
      </c>
      <c r="B84">
        <v>2007</v>
      </c>
      <c r="C84" t="s">
        <v>51</v>
      </c>
      <c r="D84" s="49">
        <v>8.5971778560082761</v>
      </c>
      <c r="E84" s="9">
        <v>0.31026127101632284</v>
      </c>
      <c r="F84" s="9">
        <v>0.31026127101632284</v>
      </c>
      <c r="G84" s="9">
        <v>-3.110886638954027E-2</v>
      </c>
      <c r="H84" s="9">
        <v>-4.5837234740581663E-2</v>
      </c>
      <c r="I84" s="9">
        <v>-6.4144100749299923E-2</v>
      </c>
      <c r="J84" s="9">
        <v>-6.8290934625532471E-2</v>
      </c>
      <c r="K84" s="9">
        <v>0.31026127101632284</v>
      </c>
      <c r="AH84" s="8"/>
      <c r="AI84" s="8"/>
      <c r="AJ84" s="8"/>
      <c r="AK84" s="8"/>
    </row>
    <row r="85" spans="1:46">
      <c r="A85" s="62" t="s">
        <v>82</v>
      </c>
      <c r="B85">
        <v>2009</v>
      </c>
      <c r="C85" t="s">
        <v>51</v>
      </c>
      <c r="D85" s="9">
        <v>8.8503506971090484</v>
      </c>
      <c r="E85" s="9">
        <v>0.30948258483295588</v>
      </c>
      <c r="F85" s="9">
        <v>0.30948258483295588</v>
      </c>
      <c r="G85" s="9">
        <v>-1.7504507776737607E-2</v>
      </c>
      <c r="H85" s="9">
        <v>-2.1469593105967785E-2</v>
      </c>
      <c r="I85" s="9">
        <v>2.3643023566676163E-2</v>
      </c>
      <c r="J85" s="9"/>
      <c r="K85" s="9">
        <v>0.30948258483295588</v>
      </c>
      <c r="AH85" s="8"/>
      <c r="AI85" s="8"/>
      <c r="AJ85" s="8"/>
      <c r="AK85" s="8"/>
      <c r="AT85" s="33" t="s">
        <v>253</v>
      </c>
    </row>
    <row r="86" spans="1:46">
      <c r="A86" s="62" t="s">
        <v>195</v>
      </c>
      <c r="B86">
        <v>2003</v>
      </c>
      <c r="C86" t="s">
        <v>30</v>
      </c>
      <c r="D86" s="8">
        <v>10.202821180911608</v>
      </c>
      <c r="E86" s="8">
        <v>0.30884067612323579</v>
      </c>
      <c r="F86" s="8">
        <v>0.30884067612323579</v>
      </c>
      <c r="G86" s="8">
        <v>4.2962586593861068E-2</v>
      </c>
      <c r="H86" s="8">
        <v>4.602996767105675E-2</v>
      </c>
      <c r="I86" s="8">
        <v>9.2745400445788384E-2</v>
      </c>
      <c r="J86" s="8">
        <v>8.9553527784285922E-2</v>
      </c>
      <c r="K86" s="8">
        <v>0.30884067612323579</v>
      </c>
      <c r="AD86" s="62" t="s">
        <v>61</v>
      </c>
      <c r="AE86" s="75">
        <v>0.16279201231297427</v>
      </c>
      <c r="AF86" s="75">
        <v>0.21799913823714601</v>
      </c>
      <c r="AG86" s="75">
        <v>0.22310379969308494</v>
      </c>
      <c r="AH86" s="75">
        <v>0.19643376644402061</v>
      </c>
      <c r="AI86" s="76">
        <v>0.22237574919358469</v>
      </c>
      <c r="AJ86" s="75">
        <v>0.26336390648116631</v>
      </c>
      <c r="AK86" s="75">
        <v>0.26336390648116631</v>
      </c>
      <c r="AL86" s="75">
        <v>0.20052352887081662</v>
      </c>
      <c r="AM86" s="76">
        <v>0.20869777060224018</v>
      </c>
      <c r="AN86" s="75">
        <v>0.17837322748405954</v>
      </c>
      <c r="AO86" s="75">
        <v>0.17837322748405954</v>
      </c>
      <c r="AP86" s="75">
        <v>0.18434428034839737</v>
      </c>
      <c r="AQ86" s="76">
        <v>0.15206276727908413</v>
      </c>
      <c r="AR86" s="75">
        <v>0.15206276727908413</v>
      </c>
      <c r="AS86" s="75">
        <v>0.15206276727908413</v>
      </c>
      <c r="AT86" s="75">
        <v>0.15876278986259248</v>
      </c>
    </row>
    <row r="87" spans="1:46" ht="16.8" customHeight="1">
      <c r="A87" s="64" t="s">
        <v>84</v>
      </c>
      <c r="B87" s="7">
        <v>2009</v>
      </c>
      <c r="C87" s="8" t="s">
        <v>30</v>
      </c>
      <c r="D87" s="9">
        <v>8.0524123310865239</v>
      </c>
      <c r="E87" s="9">
        <v>0.30861371326445575</v>
      </c>
      <c r="F87" s="9">
        <v>0.30861371326445575</v>
      </c>
      <c r="G87" s="9">
        <v>3.574436774487115E-2</v>
      </c>
      <c r="H87" s="9">
        <v>-5.6056308028928489E-3</v>
      </c>
      <c r="I87" s="9">
        <v>0.1113477717859598</v>
      </c>
      <c r="J87" s="9"/>
      <c r="K87" s="9">
        <v>0.30861371326445575</v>
      </c>
      <c r="AD87" s="119" t="s">
        <v>50</v>
      </c>
      <c r="AE87" s="75">
        <v>0.27991189538140876</v>
      </c>
      <c r="AF87" s="118">
        <v>0.32443794160610812</v>
      </c>
      <c r="AG87" s="75">
        <v>0.30986023467202606</v>
      </c>
      <c r="AH87" s="75">
        <v>0.29324303045847994</v>
      </c>
      <c r="AI87" s="76">
        <v>0.30663909399840389</v>
      </c>
      <c r="AJ87" s="75">
        <v>0.30663909399840389</v>
      </c>
      <c r="AK87" s="75">
        <v>0.30663909399840389</v>
      </c>
      <c r="AL87" s="75">
        <v>0.29324303045847994</v>
      </c>
      <c r="AM87" s="75">
        <v>0.18482630789901811</v>
      </c>
      <c r="AN87" s="75">
        <v>0.13201233759296863</v>
      </c>
      <c r="AO87" s="75">
        <v>0.13201233759296863</v>
      </c>
      <c r="AP87" s="75">
        <v>0.31399807856277812</v>
      </c>
      <c r="AQ87" s="76">
        <v>0.12751945114766675</v>
      </c>
      <c r="AR87" s="75">
        <v>0.12751945114766675</v>
      </c>
      <c r="AS87" s="75">
        <v>0.12751945114766675</v>
      </c>
      <c r="AT87" s="75">
        <v>0.13440995603541142</v>
      </c>
    </row>
    <row r="88" spans="1:46">
      <c r="A88" s="62" t="s">
        <v>195</v>
      </c>
      <c r="B88">
        <v>2004</v>
      </c>
      <c r="C88" t="s">
        <v>51</v>
      </c>
      <c r="D88" s="8">
        <v>5.1662914212922626</v>
      </c>
      <c r="E88" s="8">
        <v>0.30391997309290542</v>
      </c>
      <c r="F88" s="8">
        <v>0.30391997309290542</v>
      </c>
      <c r="G88" s="8">
        <v>-7.6171809824031374E-3</v>
      </c>
      <c r="H88" s="8">
        <v>5.1831420667615341E-2</v>
      </c>
      <c r="I88" s="8">
        <v>5.7786137365288995E-2</v>
      </c>
      <c r="J88" s="8">
        <v>3.9705888682433341E-2</v>
      </c>
      <c r="K88" s="8">
        <v>0.30391997309290542</v>
      </c>
      <c r="AD88" s="62" t="s">
        <v>51</v>
      </c>
      <c r="AE88" s="75">
        <v>4.0385279359876729E-2</v>
      </c>
      <c r="AF88" s="75">
        <v>0.12281917145303495</v>
      </c>
      <c r="AG88" s="75">
        <v>8.9258708520925809E-2</v>
      </c>
      <c r="AH88" s="75">
        <v>8.9258708520925809E-2</v>
      </c>
      <c r="AI88" s="76">
        <v>0.1890028219851892</v>
      </c>
      <c r="AJ88" s="75">
        <v>0.1890028219851892</v>
      </c>
      <c r="AK88" s="75">
        <v>0.1890028219851892</v>
      </c>
      <c r="AL88" s="75">
        <v>8.9258708520925809E-2</v>
      </c>
      <c r="AM88" s="76">
        <v>0.19157377040427737</v>
      </c>
      <c r="AN88" s="75">
        <v>0.18945698667930128</v>
      </c>
      <c r="AO88" s="75">
        <v>0.18945698667930128</v>
      </c>
      <c r="AP88" s="75">
        <v>0.1890028219851892</v>
      </c>
      <c r="AQ88" s="76">
        <v>0.14896168645293226</v>
      </c>
      <c r="AR88" s="75">
        <v>0.14896168645293226</v>
      </c>
      <c r="AS88" s="75">
        <v>0.14896168645293226</v>
      </c>
      <c r="AT88" s="75">
        <v>0.14896168645293226</v>
      </c>
    </row>
    <row r="89" spans="1:46">
      <c r="A89" s="62" t="s">
        <v>195</v>
      </c>
      <c r="B89">
        <v>2003</v>
      </c>
      <c r="C89" t="s">
        <v>51</v>
      </c>
      <c r="D89" s="8">
        <v>5.0835689460051077</v>
      </c>
      <c r="E89" s="8">
        <v>0.3013315627722728</v>
      </c>
      <c r="F89" s="8">
        <v>0.3013315627722728</v>
      </c>
      <c r="G89" s="8">
        <v>5.7483757158251235E-2</v>
      </c>
      <c r="H89" s="8">
        <v>5.030444035767101E-2</v>
      </c>
      <c r="I89" s="8">
        <v>0.10633571302704221</v>
      </c>
      <c r="J89" s="8">
        <v>0.11194813023612062</v>
      </c>
      <c r="K89" s="8">
        <v>0.3013315627722728</v>
      </c>
      <c r="AD89" s="120" t="s">
        <v>30</v>
      </c>
      <c r="AE89" s="77">
        <v>0.17633705322016252</v>
      </c>
      <c r="AF89" s="77">
        <v>0.32785124386717063</v>
      </c>
      <c r="AG89" s="77">
        <v>0.29638109936051421</v>
      </c>
      <c r="AH89" s="77">
        <v>0.22294566741662439</v>
      </c>
      <c r="AI89" s="78">
        <v>0.36357394028367168</v>
      </c>
      <c r="AJ89" s="77">
        <v>0.36357394028367168</v>
      </c>
      <c r="AK89" s="77">
        <v>0.36357394028367168</v>
      </c>
      <c r="AL89" s="77">
        <v>0.22294566741662439</v>
      </c>
      <c r="AM89" s="78">
        <v>0.29304885291921406</v>
      </c>
      <c r="AN89" s="77">
        <v>0.32080034988944256</v>
      </c>
      <c r="AO89" s="77">
        <v>0.32080034988944256</v>
      </c>
      <c r="AP89" s="77">
        <v>0.30148096301427374</v>
      </c>
      <c r="AQ89" s="78">
        <v>0.25770184398784601</v>
      </c>
      <c r="AR89" s="77">
        <v>0.25770184398784601</v>
      </c>
      <c r="AS89" s="77">
        <v>0.25770184398784601</v>
      </c>
      <c r="AT89" s="85">
        <v>0.27173025259487588</v>
      </c>
    </row>
    <row r="90" spans="1:46">
      <c r="A90" s="62" t="s">
        <v>75</v>
      </c>
      <c r="B90">
        <v>2010</v>
      </c>
      <c r="C90" t="s">
        <v>51</v>
      </c>
      <c r="D90" s="9">
        <v>5.6868252046179304</v>
      </c>
      <c r="E90" s="9">
        <v>0.29989969909729186</v>
      </c>
      <c r="F90" s="9">
        <v>0.29989969909729186</v>
      </c>
      <c r="G90" s="9">
        <v>3.7904899484033534E-2</v>
      </c>
      <c r="H90" s="9">
        <v>-1.7742861261289822E-2</v>
      </c>
      <c r="I90" s="9"/>
      <c r="J90" s="9"/>
      <c r="K90" s="9">
        <v>0.29989969909729186</v>
      </c>
      <c r="Y90" s="81" t="s">
        <v>197</v>
      </c>
    </row>
    <row r="91" spans="1:46">
      <c r="A91" s="68" t="s">
        <v>75</v>
      </c>
      <c r="B91">
        <v>2006</v>
      </c>
      <c r="C91" t="s">
        <v>51</v>
      </c>
      <c r="D91" s="49">
        <v>6.593125714670073</v>
      </c>
      <c r="E91" s="9">
        <v>0.29929770992366406</v>
      </c>
      <c r="F91" s="9">
        <v>0.29929770992366406</v>
      </c>
      <c r="G91" s="9">
        <v>-4.2014474650627104E-2</v>
      </c>
      <c r="H91" s="9">
        <v>3.1930001056553234E-2</v>
      </c>
      <c r="I91" s="9">
        <v>1.2140728123881794E-2</v>
      </c>
      <c r="J91" s="9">
        <v>6.7687224349957484E-2</v>
      </c>
      <c r="K91" s="9">
        <v>0.29929770992366406</v>
      </c>
    </row>
    <row r="92" spans="1:46">
      <c r="A92" s="127" t="s">
        <v>91</v>
      </c>
      <c r="B92" s="7">
        <v>2010</v>
      </c>
      <c r="C92" s="8" t="s">
        <v>51</v>
      </c>
      <c r="D92" s="9">
        <v>4.5500940102068226</v>
      </c>
      <c r="E92" s="9">
        <v>0.2982394366197183</v>
      </c>
      <c r="F92" s="9">
        <v>0.2982394366197183</v>
      </c>
      <c r="G92" s="9">
        <v>0.35862691960252946</v>
      </c>
      <c r="H92" s="9">
        <v>0.37624209575429096</v>
      </c>
      <c r="I92" s="9"/>
      <c r="J92" s="9"/>
      <c r="K92" s="9">
        <v>0.2982394366197183</v>
      </c>
    </row>
    <row r="93" spans="1:46">
      <c r="A93" s="127" t="s">
        <v>86</v>
      </c>
      <c r="B93" s="7">
        <v>2010</v>
      </c>
      <c r="C93" s="8" t="s">
        <v>50</v>
      </c>
      <c r="D93" s="9">
        <v>2.4642861762816231</v>
      </c>
      <c r="E93" s="9">
        <v>0.29819984346464912</v>
      </c>
      <c r="F93" s="9">
        <v>0.29819984346464912</v>
      </c>
      <c r="G93" s="9">
        <v>1.8186475409836086E-2</v>
      </c>
      <c r="H93" s="9">
        <v>2.0235655737705003E-2</v>
      </c>
      <c r="I93" s="9"/>
      <c r="J93" s="9"/>
      <c r="K93" s="9">
        <v>0.29819984346464912</v>
      </c>
    </row>
    <row r="94" spans="1:46">
      <c r="A94" s="67" t="s">
        <v>195</v>
      </c>
      <c r="B94">
        <v>2009</v>
      </c>
      <c r="C94" t="s">
        <v>30</v>
      </c>
      <c r="D94" s="8">
        <v>9.6419125208661765</v>
      </c>
      <c r="E94" s="8">
        <v>0.29265607112510011</v>
      </c>
      <c r="F94" s="8">
        <v>0.29265607112510011</v>
      </c>
      <c r="G94" s="8">
        <v>-5.5463275369841726E-2</v>
      </c>
      <c r="H94" s="8">
        <v>-9.0825330910978427E-2</v>
      </c>
      <c r="I94" s="8">
        <v>0.4719828704905269</v>
      </c>
      <c r="J94" s="8"/>
      <c r="K94" s="8">
        <v>0.29265607112510011</v>
      </c>
    </row>
    <row r="95" spans="1:46">
      <c r="A95" s="67" t="s">
        <v>94</v>
      </c>
      <c r="B95">
        <v>2010</v>
      </c>
      <c r="C95" t="s">
        <v>50</v>
      </c>
      <c r="D95" s="9">
        <v>8.041901692183723</v>
      </c>
      <c r="E95" s="9">
        <v>0.29204057744830275</v>
      </c>
      <c r="F95" s="9">
        <v>0.29204057744830275</v>
      </c>
      <c r="G95" s="9">
        <v>-3.1311154598826821E-3</v>
      </c>
      <c r="H95" s="9">
        <v>0.28884540117416829</v>
      </c>
      <c r="I95" s="9"/>
      <c r="J95" s="9"/>
      <c r="K95" s="9">
        <v>0.29204057744830275</v>
      </c>
    </row>
    <row r="96" spans="1:46">
      <c r="A96" s="68" t="s">
        <v>73</v>
      </c>
      <c r="B96">
        <v>2008</v>
      </c>
      <c r="C96" t="s">
        <v>51</v>
      </c>
      <c r="D96" s="49">
        <v>8.1687925912982706</v>
      </c>
      <c r="E96" s="9">
        <v>0.28992248062015502</v>
      </c>
      <c r="F96" s="9">
        <v>0.28992248062015502</v>
      </c>
      <c r="G96" s="9">
        <v>0.14836547571726014</v>
      </c>
      <c r="H96" s="9">
        <v>0.24053851067413398</v>
      </c>
      <c r="I96" s="9">
        <v>0.55622389205057288</v>
      </c>
      <c r="J96" s="9">
        <v>0.28967006097705333</v>
      </c>
      <c r="K96" s="9">
        <v>0.28992248062015502</v>
      </c>
    </row>
    <row r="97" spans="1:11">
      <c r="A97" s="68" t="s">
        <v>75</v>
      </c>
      <c r="B97">
        <v>2007</v>
      </c>
      <c r="C97" t="s">
        <v>51</v>
      </c>
      <c r="D97" s="49">
        <v>5.6543137446628187</v>
      </c>
      <c r="E97" s="9">
        <v>0.27628603280777181</v>
      </c>
      <c r="F97" s="9">
        <v>0.27628603280777181</v>
      </c>
      <c r="G97" s="9">
        <v>7.0963002440031245E-2</v>
      </c>
      <c r="H97" s="9">
        <v>5.1971641557730167E-2</v>
      </c>
      <c r="I97" s="9">
        <v>0.10527847901284293</v>
      </c>
      <c r="J97" s="9">
        <v>0.13919280833206271</v>
      </c>
      <c r="K97" s="9">
        <v>0.27628603280777181</v>
      </c>
    </row>
    <row r="98" spans="1:11">
      <c r="A98" s="62" t="s">
        <v>130</v>
      </c>
      <c r="B98">
        <v>2004</v>
      </c>
      <c r="C98" t="s">
        <v>50</v>
      </c>
      <c r="D98" s="9">
        <v>7.683447388034419</v>
      </c>
      <c r="E98" s="9">
        <v>0.27048300536672626</v>
      </c>
      <c r="F98" s="9">
        <v>0.27048300536672626</v>
      </c>
      <c r="G98" s="9">
        <v>0.20142857142857146</v>
      </c>
      <c r="H98" s="9">
        <v>0.10071428571428573</v>
      </c>
      <c r="I98" s="9">
        <v>0.15107142857142858</v>
      </c>
      <c r="J98" s="9">
        <v>0.12589285714285711</v>
      </c>
      <c r="K98" s="9">
        <v>0.27048300536672626</v>
      </c>
    </row>
    <row r="99" spans="1:11">
      <c r="A99" s="62" t="s">
        <v>75</v>
      </c>
      <c r="B99">
        <v>2005</v>
      </c>
      <c r="C99" t="s">
        <v>51</v>
      </c>
      <c r="D99" s="9">
        <v>5.7093401058441264</v>
      </c>
      <c r="E99" s="9">
        <v>0.27006711409395961</v>
      </c>
      <c r="F99" s="9">
        <v>0.27006711409395961</v>
      </c>
      <c r="G99" s="9">
        <v>-0.11903333146939062</v>
      </c>
      <c r="H99" s="9">
        <v>-0.16604892900761814</v>
      </c>
      <c r="I99" s="9">
        <v>-8.3302596013254696E-2</v>
      </c>
      <c r="J99" s="9">
        <v>-0.10544745203045905</v>
      </c>
      <c r="K99" s="9">
        <v>0.27006711409395961</v>
      </c>
    </row>
    <row r="100" spans="1:11" ht="16.8" customHeight="1">
      <c r="A100" s="83" t="s">
        <v>57</v>
      </c>
      <c r="B100">
        <v>2007</v>
      </c>
      <c r="C100" t="s">
        <v>30</v>
      </c>
      <c r="D100" s="49">
        <v>10.756278348238364</v>
      </c>
      <c r="E100" s="9">
        <v>0.26681957186544342</v>
      </c>
      <c r="F100" s="9">
        <v>0.26681957186544342</v>
      </c>
      <c r="G100" s="9">
        <v>6.1276592642204976E-3</v>
      </c>
      <c r="H100" s="9">
        <v>8.9846292803164488E-2</v>
      </c>
      <c r="I100" s="9">
        <v>0.12716288031840081</v>
      </c>
      <c r="J100" s="9">
        <v>0.13025977781361095</v>
      </c>
      <c r="K100" s="9">
        <v>0.26681957186544342</v>
      </c>
    </row>
    <row r="101" spans="1:11">
      <c r="A101" s="67" t="s">
        <v>57</v>
      </c>
      <c r="B101">
        <v>2004</v>
      </c>
      <c r="C101" t="s">
        <v>30</v>
      </c>
      <c r="D101" s="9">
        <v>10.051495079179738</v>
      </c>
      <c r="E101" s="9">
        <v>0.26588854885773255</v>
      </c>
      <c r="F101" s="9">
        <v>0.26588854885773255</v>
      </c>
      <c r="G101" s="9">
        <v>-5.0460404356915949E-2</v>
      </c>
      <c r="H101" s="9">
        <v>-0.16260390974799036</v>
      </c>
      <c r="I101" s="9">
        <v>-0.12709987383459601</v>
      </c>
      <c r="J101" s="9">
        <v>-0.12019338985099171</v>
      </c>
      <c r="K101" s="9">
        <v>0.26588854885773255</v>
      </c>
    </row>
    <row r="102" spans="1:11">
      <c r="A102" s="83" t="s">
        <v>57</v>
      </c>
      <c r="B102">
        <v>2006</v>
      </c>
      <c r="C102" t="s">
        <v>30</v>
      </c>
      <c r="D102" s="49">
        <v>10.750099441036699</v>
      </c>
      <c r="E102" s="9">
        <v>0.26503225806451614</v>
      </c>
      <c r="F102" s="9">
        <v>0.26503225806451614</v>
      </c>
      <c r="G102" s="9">
        <v>3.0538376497538457E-2</v>
      </c>
      <c r="H102" s="9">
        <v>3.6478906996099562E-2</v>
      </c>
      <c r="I102" s="9">
        <v>0.11764090938417182</v>
      </c>
      <c r="J102" s="9">
        <v>0.15381790890026453</v>
      </c>
      <c r="K102" s="9">
        <v>0.26503225806451614</v>
      </c>
    </row>
    <row r="103" spans="1:11">
      <c r="A103" s="127" t="s">
        <v>252</v>
      </c>
      <c r="B103" s="7">
        <v>2001</v>
      </c>
      <c r="C103" s="8" t="s">
        <v>50</v>
      </c>
      <c r="D103" s="8">
        <v>2.0690323785832687</v>
      </c>
      <c r="E103" s="8">
        <v>0.26250656266406658</v>
      </c>
      <c r="F103" s="8">
        <v>0.26250656266406658</v>
      </c>
      <c r="G103" s="8">
        <v>0.29645415743332865</v>
      </c>
      <c r="H103" s="8">
        <v>0.27221921534478521</v>
      </c>
      <c r="I103" s="8">
        <v>0.25300597882048942</v>
      </c>
      <c r="J103" s="8">
        <v>0.3182536192124239</v>
      </c>
      <c r="K103" s="8">
        <v>0.26250656266406658</v>
      </c>
    </row>
    <row r="104" spans="1:11" ht="16.8" customHeight="1">
      <c r="A104" s="83" t="s">
        <v>195</v>
      </c>
      <c r="B104">
        <v>2006</v>
      </c>
      <c r="C104" t="s">
        <v>30</v>
      </c>
      <c r="D104" s="48">
        <v>8.1835589620026123</v>
      </c>
      <c r="E104" s="8">
        <v>0.26039397649889368</v>
      </c>
      <c r="F104" s="8">
        <v>0.26039397649889368</v>
      </c>
      <c r="G104" s="8">
        <v>-3.5181664144451012E-3</v>
      </c>
      <c r="H104" s="8">
        <v>1.8767865688823372E-2</v>
      </c>
      <c r="I104" s="8">
        <v>3.2724121428479563E-3</v>
      </c>
      <c r="J104" s="8">
        <v>-5.2009364531191378E-2</v>
      </c>
      <c r="K104" s="8">
        <v>0.26039397649889368</v>
      </c>
    </row>
    <row r="105" spans="1:11">
      <c r="A105" s="83" t="s">
        <v>130</v>
      </c>
      <c r="B105">
        <v>2008</v>
      </c>
      <c r="C105" t="s">
        <v>51</v>
      </c>
      <c r="D105" s="49">
        <v>8.9707974795040304</v>
      </c>
      <c r="E105" s="9">
        <v>0.25903643922719494</v>
      </c>
      <c r="F105" s="9">
        <v>0.25903643922719494</v>
      </c>
      <c r="G105" s="9">
        <v>1.6121270452357863E-2</v>
      </c>
      <c r="H105" s="9">
        <v>3.2242540904715927E-2</v>
      </c>
      <c r="I105" s="9">
        <v>0.11934552454282968</v>
      </c>
      <c r="J105" s="9">
        <v>0.18046198267564958</v>
      </c>
      <c r="K105" s="9">
        <v>0.25903643922719494</v>
      </c>
    </row>
    <row r="106" spans="1:11">
      <c r="A106" s="127" t="s">
        <v>175</v>
      </c>
      <c r="B106" s="7">
        <v>2009</v>
      </c>
      <c r="C106" s="8" t="s">
        <v>30</v>
      </c>
      <c r="D106" s="9">
        <v>3.1773456513139227</v>
      </c>
      <c r="E106" s="9">
        <v>0.25588202183946862</v>
      </c>
      <c r="F106" s="9">
        <v>0.25588202183946862</v>
      </c>
      <c r="G106" s="9">
        <v>4.3810548977395024E-2</v>
      </c>
      <c r="H106" s="9">
        <v>2.0236813778256257E-2</v>
      </c>
      <c r="I106" s="9">
        <v>0.30279870828848227</v>
      </c>
      <c r="J106" s="9">
        <v>0.472443487621098</v>
      </c>
      <c r="K106" s="9">
        <v>0.25588202183946862</v>
      </c>
    </row>
    <row r="107" spans="1:11">
      <c r="A107" s="138" t="s">
        <v>84</v>
      </c>
      <c r="B107" s="7">
        <v>2006</v>
      </c>
      <c r="C107" s="8" t="s">
        <v>50</v>
      </c>
      <c r="D107" s="48">
        <v>2.9351995236195272</v>
      </c>
      <c r="E107" s="9">
        <v>0.24538600821325812</v>
      </c>
      <c r="F107" s="9">
        <v>0.24538600821325812</v>
      </c>
      <c r="G107" s="9">
        <v>1.6941340256612921E-2</v>
      </c>
      <c r="H107" s="9">
        <v>0.22293912199100341</v>
      </c>
      <c r="I107" s="9">
        <v>0.16762701106015876</v>
      </c>
      <c r="J107" s="9">
        <v>0.18263383913287148</v>
      </c>
      <c r="K107" s="9">
        <v>0.24538600821325812</v>
      </c>
    </row>
    <row r="108" spans="1:11">
      <c r="A108" s="67" t="s">
        <v>75</v>
      </c>
      <c r="B108">
        <v>2009</v>
      </c>
      <c r="C108" t="s">
        <v>51</v>
      </c>
      <c r="D108" s="9">
        <v>4.5451966538274844</v>
      </c>
      <c r="E108" s="9">
        <v>0.23060930753238446</v>
      </c>
      <c r="F108" s="9">
        <v>0.23060930753238446</v>
      </c>
      <c r="G108" s="9">
        <v>5.6229159160072616E-2</v>
      </c>
      <c r="H108" s="9">
        <v>9.2002698018071871E-2</v>
      </c>
      <c r="I108" s="9">
        <v>3.9483964068598942E-2</v>
      </c>
      <c r="J108" s="9"/>
      <c r="K108" s="9">
        <v>0.23060930753238446</v>
      </c>
    </row>
    <row r="109" spans="1:11">
      <c r="A109" s="67" t="s">
        <v>195</v>
      </c>
      <c r="B109">
        <v>2009</v>
      </c>
      <c r="C109" t="s">
        <v>50</v>
      </c>
      <c r="D109" s="8">
        <v>3.9701675028502859</v>
      </c>
      <c r="E109" s="8">
        <v>0.22949659566607608</v>
      </c>
      <c r="F109" s="8">
        <v>0.22949659566607608</v>
      </c>
      <c r="G109" s="8">
        <v>-0.15922477674330235</v>
      </c>
      <c r="H109" s="8">
        <v>-0.14595152140278489</v>
      </c>
      <c r="I109" s="8">
        <v>-0.10444884775114675</v>
      </c>
      <c r="J109" s="8"/>
      <c r="K109" s="8">
        <v>0.22949659566607608</v>
      </c>
    </row>
    <row r="110" spans="1:11">
      <c r="A110" s="67" t="s">
        <v>73</v>
      </c>
      <c r="B110">
        <v>2009</v>
      </c>
      <c r="C110" t="s">
        <v>51</v>
      </c>
      <c r="D110" s="9">
        <v>5.716564743419303</v>
      </c>
      <c r="E110" s="9">
        <v>0.2275132275132275</v>
      </c>
      <c r="F110" s="9">
        <v>0.2275132275132275</v>
      </c>
      <c r="G110" s="9">
        <v>0.10823074021629576</v>
      </c>
      <c r="H110" s="9">
        <v>0.47891249673892405</v>
      </c>
      <c r="I110" s="9">
        <v>0.16592162627366733</v>
      </c>
      <c r="J110" s="9"/>
      <c r="K110" s="9">
        <v>0.2275132275132275</v>
      </c>
    </row>
    <row r="111" spans="1:11">
      <c r="A111" s="127" t="s">
        <v>91</v>
      </c>
      <c r="B111" s="7">
        <v>2009</v>
      </c>
      <c r="C111" s="8" t="s">
        <v>50</v>
      </c>
      <c r="D111" s="9">
        <v>4.5715820574805264</v>
      </c>
      <c r="E111" s="9">
        <v>0.22560975609756098</v>
      </c>
      <c r="F111" s="9">
        <v>0.22560975609756098</v>
      </c>
      <c r="G111" s="9">
        <v>-2.1253985122211085E-3</v>
      </c>
      <c r="H111" s="9">
        <v>0.35494155154091395</v>
      </c>
      <c r="I111" s="9">
        <v>0.56110520722635493</v>
      </c>
      <c r="J111" s="9"/>
      <c r="K111" s="9">
        <v>0.22560975609756098</v>
      </c>
    </row>
    <row r="112" spans="1:11">
      <c r="A112" s="67" t="s">
        <v>130</v>
      </c>
      <c r="B112">
        <v>2003</v>
      </c>
      <c r="C112" t="s">
        <v>50</v>
      </c>
      <c r="D112" s="9">
        <v>7.8155701605799841</v>
      </c>
      <c r="E112" s="9">
        <v>0.2197142857142857</v>
      </c>
      <c r="F112" s="9">
        <v>0.2197142857142857</v>
      </c>
      <c r="G112" s="9">
        <v>-0.22448979591836737</v>
      </c>
      <c r="H112" s="9">
        <v>2.2157434402332372E-2</v>
      </c>
      <c r="I112" s="9">
        <v>-0.1011661807580175</v>
      </c>
      <c r="J112" s="9"/>
      <c r="K112" s="9">
        <v>0.2197142857142857</v>
      </c>
    </row>
    <row r="113" spans="1:38">
      <c r="A113" s="62" t="s">
        <v>57</v>
      </c>
      <c r="B113">
        <v>2005</v>
      </c>
      <c r="C113" t="s">
        <v>50</v>
      </c>
      <c r="D113" s="9">
        <v>5.6321967698792035</v>
      </c>
      <c r="E113" s="9">
        <v>0.21435814236463191</v>
      </c>
      <c r="F113" s="9">
        <v>0.21435814236463191</v>
      </c>
      <c r="G113" s="9">
        <v>-0.15150803934406043</v>
      </c>
      <c r="H113" s="9">
        <v>-7.3462890170597261E-2</v>
      </c>
      <c r="I113" s="9">
        <v>-5.356260626122069E-2</v>
      </c>
      <c r="J113" s="9">
        <v>1.4143437453202614E-3</v>
      </c>
      <c r="K113" s="9">
        <v>0.21435814236463191</v>
      </c>
    </row>
    <row r="114" spans="1:38">
      <c r="A114" s="64" t="s">
        <v>91</v>
      </c>
      <c r="B114" s="7">
        <v>2009</v>
      </c>
      <c r="C114" s="8" t="s">
        <v>30</v>
      </c>
      <c r="D114" s="9">
        <v>9.1431641149610527</v>
      </c>
      <c r="E114" s="9">
        <v>0.20756097560975609</v>
      </c>
      <c r="F114" s="9">
        <v>0.20756097560975609</v>
      </c>
      <c r="G114" s="9">
        <v>4.0262172284644147E-2</v>
      </c>
      <c r="H114" s="9">
        <v>0.38342696629213485</v>
      </c>
      <c r="I114" s="9">
        <v>0.48338014981273403</v>
      </c>
      <c r="J114" s="9"/>
      <c r="K114" s="9">
        <v>0.20756097560975609</v>
      </c>
    </row>
    <row r="115" spans="1:38">
      <c r="A115" s="62" t="s">
        <v>130</v>
      </c>
      <c r="B115">
        <v>2004</v>
      </c>
      <c r="C115" t="s">
        <v>30</v>
      </c>
      <c r="D115" s="9">
        <v>12.805745646724032</v>
      </c>
      <c r="E115" s="9">
        <v>0.2044901271301055</v>
      </c>
      <c r="F115" s="9">
        <v>0.2044901271301055</v>
      </c>
      <c r="G115" s="9">
        <v>0.13236329500117328</v>
      </c>
      <c r="H115" s="9">
        <v>6.6181647500586541E-2</v>
      </c>
      <c r="I115" s="9">
        <v>9.9272471250880109E-2</v>
      </c>
      <c r="J115" s="9">
        <v>8.1524290072752734E-2</v>
      </c>
      <c r="K115" s="9">
        <v>0.2044901271301055</v>
      </c>
    </row>
    <row r="116" spans="1:38">
      <c r="A116" s="68" t="s">
        <v>75</v>
      </c>
      <c r="B116">
        <v>2008</v>
      </c>
      <c r="C116" t="s">
        <v>51</v>
      </c>
      <c r="D116" s="49">
        <v>4.1019463640398151</v>
      </c>
      <c r="E116" s="9">
        <v>0.19641772920461445</v>
      </c>
      <c r="F116" s="9">
        <v>0.19641772920461445</v>
      </c>
      <c r="G116" s="9">
        <v>-2.0441985552976008E-2</v>
      </c>
      <c r="H116" s="9">
        <v>3.6936609266302801E-2</v>
      </c>
      <c r="I116" s="9">
        <v>7.3441430288816112E-2</v>
      </c>
      <c r="J116" s="9">
        <v>1.9849109138687461E-2</v>
      </c>
      <c r="K116" s="9">
        <v>0.19641772920461445</v>
      </c>
    </row>
    <row r="117" spans="1:38">
      <c r="A117" s="68" t="s">
        <v>195</v>
      </c>
      <c r="B117">
        <v>2008</v>
      </c>
      <c r="C117" t="s">
        <v>51</v>
      </c>
      <c r="D117" s="48">
        <v>3.1761340022802282</v>
      </c>
      <c r="E117" s="8">
        <v>0.19495484444886468</v>
      </c>
      <c r="F117" s="8">
        <v>0.19495484444886468</v>
      </c>
      <c r="G117" s="8">
        <v>-5.6258438765814361E-3</v>
      </c>
      <c r="H117" s="8">
        <v>3.4180127019052868E-2</v>
      </c>
      <c r="I117" s="8">
        <v>-4.6181927289093296E-2</v>
      </c>
      <c r="J117" s="8">
        <v>1</v>
      </c>
      <c r="K117" s="8">
        <v>0.19495484444886468</v>
      </c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38">
      <c r="A118" s="64" t="s">
        <v>91</v>
      </c>
      <c r="B118" s="7">
        <v>2009</v>
      </c>
      <c r="C118" s="8" t="s">
        <v>51</v>
      </c>
      <c r="D118" s="9">
        <v>4.5715820574805264</v>
      </c>
      <c r="E118" s="9">
        <v>0.19218608852755195</v>
      </c>
      <c r="F118" s="9">
        <v>0.19218608852755195</v>
      </c>
      <c r="G118" s="9">
        <v>7.3640167364016573E-2</v>
      </c>
      <c r="H118" s="9">
        <v>0.40585774058577401</v>
      </c>
      <c r="I118" s="9">
        <v>0.42217573221757321</v>
      </c>
      <c r="J118" s="9"/>
      <c r="K118" s="9">
        <v>0.19218608852755195</v>
      </c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38">
      <c r="A119" s="64" t="s">
        <v>86</v>
      </c>
      <c r="B119" s="7">
        <v>2010</v>
      </c>
      <c r="C119" s="8" t="s">
        <v>30</v>
      </c>
      <c r="D119" s="9">
        <v>2.4642861762816231</v>
      </c>
      <c r="E119" s="9">
        <v>0.18774638633377136</v>
      </c>
      <c r="F119" s="9">
        <v>0.18774638633377136</v>
      </c>
      <c r="G119" s="9">
        <v>1.8222867279471047E-2</v>
      </c>
      <c r="H119" s="9">
        <v>1.4191259474278394E-2</v>
      </c>
      <c r="I119" s="9"/>
      <c r="J119" s="9"/>
      <c r="K119" s="9">
        <v>0.18774638633377136</v>
      </c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38" ht="16.8" customHeight="1">
      <c r="A120" s="68" t="s">
        <v>195</v>
      </c>
      <c r="B120">
        <v>2008</v>
      </c>
      <c r="C120" t="s">
        <v>30</v>
      </c>
      <c r="D120" s="48">
        <v>5.7031156874353046</v>
      </c>
      <c r="E120" s="8">
        <v>0.18270467456815756</v>
      </c>
      <c r="F120" s="8">
        <v>0.18270467456815756</v>
      </c>
      <c r="G120" s="8">
        <v>-1.5791832538029543E-2</v>
      </c>
      <c r="H120" s="8">
        <v>-7.2130974664522424E-2</v>
      </c>
      <c r="I120" s="8">
        <v>-0.10805146186496525</v>
      </c>
      <c r="J120" s="8">
        <v>0.46364451240410226</v>
      </c>
      <c r="K120" s="8">
        <v>0.18270467456815756</v>
      </c>
    </row>
    <row r="121" spans="1:38">
      <c r="A121" s="64" t="s">
        <v>84</v>
      </c>
      <c r="B121" s="7">
        <v>2009</v>
      </c>
      <c r="C121" s="8" t="s">
        <v>51</v>
      </c>
      <c r="D121" s="9">
        <v>2.9458096254319686</v>
      </c>
      <c r="E121" s="9">
        <v>0.18243988707531558</v>
      </c>
      <c r="F121" s="9">
        <v>0.18243988707531558</v>
      </c>
      <c r="G121" s="9">
        <v>4.6341425675780298E-2</v>
      </c>
      <c r="H121" s="9">
        <v>4.0074888981726058E-3</v>
      </c>
      <c r="I121" s="9">
        <v>0.11984287163501245</v>
      </c>
      <c r="J121" s="9"/>
      <c r="K121" s="9">
        <v>0.18243988707531558</v>
      </c>
    </row>
    <row r="122" spans="1:38">
      <c r="A122" s="62" t="s">
        <v>130</v>
      </c>
      <c r="B122">
        <v>2003</v>
      </c>
      <c r="C122" t="s">
        <v>30</v>
      </c>
      <c r="D122" s="9">
        <v>13.025950267633309</v>
      </c>
      <c r="E122" s="9">
        <v>0.18047406712039427</v>
      </c>
      <c r="F122" s="9">
        <v>0.18047406712039427</v>
      </c>
      <c r="G122" s="9">
        <v>-0.12102078400420932</v>
      </c>
      <c r="H122" s="9">
        <v>2.7361220731386388E-2</v>
      </c>
      <c r="I122" s="9">
        <v>-4.6829781636411577E-2</v>
      </c>
      <c r="J122" s="9"/>
      <c r="K122" s="9">
        <v>0.18047406712039427</v>
      </c>
    </row>
    <row r="123" spans="1:38">
      <c r="A123" s="129" t="s">
        <v>84</v>
      </c>
      <c r="B123" s="7">
        <v>2007</v>
      </c>
      <c r="C123" s="8" t="s">
        <v>30</v>
      </c>
      <c r="D123" s="48">
        <v>4.6231226341765268</v>
      </c>
      <c r="E123" s="9">
        <v>0.17976692541205713</v>
      </c>
      <c r="F123" s="9">
        <v>0.17976692541205713</v>
      </c>
      <c r="G123" s="9">
        <v>6.0675361459040962E-2</v>
      </c>
      <c r="H123" s="9">
        <v>1.1654721693283633E-2</v>
      </c>
      <c r="I123" s="9">
        <v>4.6982498779985928E-2</v>
      </c>
      <c r="J123" s="9">
        <v>6.114422957313799E-3</v>
      </c>
      <c r="K123" s="9">
        <v>0.17976692541205713</v>
      </c>
    </row>
    <row r="124" spans="1:38" ht="16.8" customHeight="1">
      <c r="A124" s="62" t="s">
        <v>130</v>
      </c>
      <c r="B124">
        <v>2005</v>
      </c>
      <c r="C124" t="s">
        <v>50</v>
      </c>
      <c r="D124" s="9">
        <v>5.6101361880886236</v>
      </c>
      <c r="E124" s="9">
        <v>0.17537728355837967</v>
      </c>
      <c r="F124" s="9">
        <v>0.17537728355837967</v>
      </c>
      <c r="G124" s="9">
        <v>-0.12611806797853312</v>
      </c>
      <c r="H124" s="9">
        <v>-6.3059033989266558E-2</v>
      </c>
      <c r="I124" s="9">
        <v>-9.4588550983899899E-2</v>
      </c>
      <c r="J124" s="9">
        <v>-8.7246571258199151E-2</v>
      </c>
      <c r="K124" s="9">
        <v>0.17537728355837967</v>
      </c>
      <c r="AI124" s="8"/>
      <c r="AJ124" s="8"/>
      <c r="AK124" s="8"/>
      <c r="AL124" s="8"/>
    </row>
    <row r="125" spans="1:38" ht="16.8" customHeight="1">
      <c r="A125" s="138" t="s">
        <v>84</v>
      </c>
      <c r="B125" s="7">
        <v>2006</v>
      </c>
      <c r="C125" s="8" t="s">
        <v>30</v>
      </c>
      <c r="D125" s="48">
        <v>4.7399647430246441</v>
      </c>
      <c r="E125" s="9">
        <v>0.17312715894629069</v>
      </c>
      <c r="F125" s="9">
        <v>0.17312715894629069</v>
      </c>
      <c r="G125" s="9">
        <v>1.6941340256612952E-2</v>
      </c>
      <c r="H125" s="9">
        <v>7.658877977198332E-2</v>
      </c>
      <c r="I125" s="9">
        <v>2.839861534409454E-2</v>
      </c>
      <c r="J125" s="9">
        <v>6.3127892538661232E-2</v>
      </c>
      <c r="K125" s="9">
        <v>0.17312715894629069</v>
      </c>
    </row>
    <row r="126" spans="1:38">
      <c r="A126" s="83" t="s">
        <v>195</v>
      </c>
      <c r="B126">
        <v>2007</v>
      </c>
      <c r="C126" t="s">
        <v>50</v>
      </c>
      <c r="D126" s="48">
        <v>2.4160366347693381</v>
      </c>
      <c r="E126" s="8">
        <v>0.16628873771730915</v>
      </c>
      <c r="F126" s="8">
        <v>0.16628873771730915</v>
      </c>
      <c r="G126" s="8">
        <v>6.4573336115167884E-2</v>
      </c>
      <c r="H126" s="8">
        <v>3.9197788441477095E-2</v>
      </c>
      <c r="I126" s="8">
        <v>-0.11378572918839987</v>
      </c>
      <c r="J126" s="8">
        <v>-0.10103275610264971</v>
      </c>
      <c r="K126" s="8">
        <v>0.1693312704143029</v>
      </c>
    </row>
    <row r="127" spans="1:38">
      <c r="A127" s="83" t="s">
        <v>195</v>
      </c>
      <c r="B127">
        <v>2008</v>
      </c>
      <c r="C127" t="s">
        <v>50</v>
      </c>
      <c r="D127" s="48">
        <v>2.5269816851550759</v>
      </c>
      <c r="E127" s="8">
        <v>0.1693312704143029</v>
      </c>
      <c r="F127" s="8">
        <v>0.1693312704143029</v>
      </c>
      <c r="G127" s="8">
        <v>-2.7127244340359076E-2</v>
      </c>
      <c r="H127" s="8">
        <v>-0.19067135050741613</v>
      </c>
      <c r="I127" s="8">
        <v>-0.17703802832608445</v>
      </c>
      <c r="J127" s="8">
        <v>-0.13440950150552017</v>
      </c>
      <c r="K127" s="8">
        <v>0.1693312704143029</v>
      </c>
    </row>
    <row r="128" spans="1:38">
      <c r="A128" s="83" t="s">
        <v>130</v>
      </c>
      <c r="B128">
        <v>2007</v>
      </c>
      <c r="C128" t="s">
        <v>30</v>
      </c>
      <c r="D128" s="49">
        <v>10.959414594484722</v>
      </c>
      <c r="E128" s="9">
        <v>0.16531987607397233</v>
      </c>
      <c r="F128" s="9">
        <v>0.16531987607397233</v>
      </c>
      <c r="G128" s="9">
        <v>-1.9704273058885027E-2</v>
      </c>
      <c r="H128" s="9">
        <v>-7.7677175612299934E-3</v>
      </c>
      <c r="I128" s="9">
        <v>4.1688379364250398E-3</v>
      </c>
      <c r="J128" s="9">
        <v>7.5951016154246875E-2</v>
      </c>
      <c r="K128" s="9">
        <v>0.16531987607397233</v>
      </c>
    </row>
    <row r="129" spans="1:33">
      <c r="A129" s="127" t="s">
        <v>252</v>
      </c>
      <c r="B129" s="7">
        <v>2000</v>
      </c>
      <c r="C129" s="8" t="s">
        <v>50</v>
      </c>
      <c r="D129" s="8">
        <v>1.8457959927125838</v>
      </c>
      <c r="E129" s="8">
        <v>0.16475893574887737</v>
      </c>
      <c r="F129" s="8">
        <v>0.16475893574887737</v>
      </c>
      <c r="G129" s="8">
        <v>2.116904972986371E-2</v>
      </c>
      <c r="H129" s="8">
        <v>0.31134755436186135</v>
      </c>
      <c r="I129" s="8">
        <v>0.28762564296759069</v>
      </c>
      <c r="J129" s="8">
        <v>0.26881913240274935</v>
      </c>
      <c r="K129" s="8">
        <v>0.16475893574887737</v>
      </c>
    </row>
    <row r="130" spans="1:33">
      <c r="A130" s="67" t="s">
        <v>57</v>
      </c>
      <c r="B130">
        <v>2005</v>
      </c>
      <c r="C130" t="s">
        <v>30</v>
      </c>
      <c r="D130" s="9">
        <v>6.8470887883583504</v>
      </c>
      <c r="E130" s="9">
        <v>0.16365257259296995</v>
      </c>
      <c r="F130" s="9">
        <v>0.16365257259296995</v>
      </c>
      <c r="G130" s="9">
        <v>-0.10675652782907875</v>
      </c>
      <c r="H130" s="9">
        <v>-7.2957980291125948E-2</v>
      </c>
      <c r="I130" s="9">
        <v>-6.638325938307571E-2</v>
      </c>
      <c r="J130" s="9">
        <v>2.3443316571602542E-2</v>
      </c>
      <c r="K130" s="9">
        <v>0.16365257259296995</v>
      </c>
    </row>
    <row r="131" spans="1:33">
      <c r="A131" s="83" t="s">
        <v>94</v>
      </c>
      <c r="B131">
        <v>2008</v>
      </c>
      <c r="C131" t="s">
        <v>50</v>
      </c>
      <c r="D131" s="49">
        <v>3.8785925329035726</v>
      </c>
      <c r="E131" s="9">
        <v>0.1600177304964539</v>
      </c>
      <c r="F131" s="9">
        <v>0.1600177304964539</v>
      </c>
      <c r="G131" s="9">
        <v>-0.38916256157635476</v>
      </c>
      <c r="H131" s="9">
        <v>-0.57327586206896541</v>
      </c>
      <c r="I131" s="9">
        <v>-0.57820197044334987</v>
      </c>
      <c r="J131" s="9">
        <v>-0.11884236453201964</v>
      </c>
      <c r="K131" s="9">
        <v>0.1600177304964539</v>
      </c>
    </row>
    <row r="132" spans="1:33">
      <c r="A132" s="127" t="s">
        <v>79</v>
      </c>
      <c r="B132" s="7">
        <v>2010</v>
      </c>
      <c r="C132" s="8" t="s">
        <v>50</v>
      </c>
      <c r="D132" s="9">
        <v>2.3003085699638852</v>
      </c>
      <c r="E132" s="9">
        <v>0.15855039637599094</v>
      </c>
      <c r="F132" s="9">
        <v>0.15855039637599094</v>
      </c>
      <c r="G132" s="9">
        <v>0.16901938641069073</v>
      </c>
      <c r="H132" s="9">
        <v>0.23508375682288732</v>
      </c>
      <c r="I132" s="9"/>
      <c r="J132" s="9"/>
      <c r="K132" s="9">
        <v>0.15855039637599094</v>
      </c>
    </row>
    <row r="133" spans="1:33">
      <c r="A133" s="67" t="s">
        <v>73</v>
      </c>
      <c r="B133">
        <v>2003</v>
      </c>
      <c r="C133" t="s">
        <v>50</v>
      </c>
      <c r="D133" s="9">
        <v>7.5579866092778571</v>
      </c>
      <c r="E133" s="9">
        <v>0.15700909045750336</v>
      </c>
      <c r="F133" s="9">
        <v>0.15700909045750336</v>
      </c>
      <c r="G133" s="9">
        <v>-0.56030029459279662</v>
      </c>
      <c r="H133" s="9">
        <v>-0.2894980473065884</v>
      </c>
      <c r="I133" s="9">
        <v>5.6162305339379798E-2</v>
      </c>
      <c r="J133" s="9">
        <v>0.30344570018466654</v>
      </c>
      <c r="K133" s="9">
        <v>0.15700909045750336</v>
      </c>
      <c r="AD133" s="8"/>
      <c r="AE133" s="8"/>
      <c r="AF133" s="8"/>
      <c r="AG133" s="8"/>
    </row>
    <row r="134" spans="1:33">
      <c r="A134" s="64" t="s">
        <v>252</v>
      </c>
      <c r="B134" s="7">
        <v>2001</v>
      </c>
      <c r="C134" s="8" t="s">
        <v>30</v>
      </c>
      <c r="D134" s="8">
        <v>2.0690323785832687</v>
      </c>
      <c r="E134" s="8">
        <v>0.15534152944831564</v>
      </c>
      <c r="F134" s="8">
        <v>0.15534152944831564</v>
      </c>
      <c r="G134" s="8">
        <v>0.29162555060553252</v>
      </c>
      <c r="H134" s="8">
        <v>0.29608479489839146</v>
      </c>
      <c r="I134" s="8">
        <v>0.30574501236077528</v>
      </c>
      <c r="J134" s="8">
        <v>0.35484638662912843</v>
      </c>
      <c r="K134" s="8">
        <v>0.15534152944831564</v>
      </c>
      <c r="AC134" s="8"/>
    </row>
    <row r="135" spans="1:33">
      <c r="A135" s="64" t="s">
        <v>252</v>
      </c>
      <c r="B135" s="7">
        <v>2002</v>
      </c>
      <c r="C135" s="8" t="s">
        <v>50</v>
      </c>
      <c r="D135" s="8">
        <v>1.2398489974952305</v>
      </c>
      <c r="E135" s="8">
        <v>0.15206647874949666</v>
      </c>
      <c r="F135" s="8">
        <v>0.15206647874949666</v>
      </c>
      <c r="G135" s="8">
        <v>-3.4446855659227074E-2</v>
      </c>
      <c r="H135" s="8">
        <v>-6.1756002216333011E-2</v>
      </c>
      <c r="I135" s="8">
        <v>3.0985133391687205E-2</v>
      </c>
      <c r="J135" s="8">
        <v>5.6511564712510573E-3</v>
      </c>
      <c r="K135" s="8">
        <v>0.15206647874949666</v>
      </c>
      <c r="AD135" s="8"/>
      <c r="AE135" s="8"/>
      <c r="AF135" s="8"/>
      <c r="AG135" s="8"/>
    </row>
    <row r="136" spans="1:33">
      <c r="A136" s="64" t="s">
        <v>186</v>
      </c>
      <c r="B136" s="7">
        <v>2010</v>
      </c>
      <c r="C136" s="8" t="s">
        <v>50</v>
      </c>
      <c r="D136" s="9">
        <v>1.7234328897758859</v>
      </c>
      <c r="E136" s="9">
        <v>0.15097931151432936</v>
      </c>
      <c r="F136" s="9">
        <v>0.15097931151432936</v>
      </c>
      <c r="G136" s="9">
        <v>5.4147679822125698E-2</v>
      </c>
      <c r="H136" s="9">
        <v>0.18255572798945896</v>
      </c>
      <c r="I136" s="9">
        <v>7.1793348654432057E-2</v>
      </c>
      <c r="J136" s="9"/>
      <c r="K136" s="9">
        <v>0.15097931151432936</v>
      </c>
      <c r="AC136" s="8"/>
      <c r="AD136" s="8"/>
      <c r="AE136" s="8"/>
      <c r="AF136" s="8"/>
      <c r="AG136" s="8"/>
    </row>
    <row r="137" spans="1:33">
      <c r="A137" s="62" t="s">
        <v>130</v>
      </c>
      <c r="B137">
        <v>2004</v>
      </c>
      <c r="C137" t="s">
        <v>51</v>
      </c>
      <c r="D137" s="9">
        <v>5.1222982586896135</v>
      </c>
      <c r="E137" s="9">
        <v>0.14970297029702972</v>
      </c>
      <c r="F137" s="9">
        <v>0.14970297029702972</v>
      </c>
      <c r="G137" s="9">
        <v>6.5247570569180943E-2</v>
      </c>
      <c r="H137" s="9">
        <v>3.2623785284590666E-2</v>
      </c>
      <c r="I137" s="9">
        <v>4.8935677926885801E-2</v>
      </c>
      <c r="J137" s="9">
        <v>3.8408144377603072E-2</v>
      </c>
      <c r="K137" s="9">
        <v>0.14970297029702972</v>
      </c>
      <c r="AC137" s="8"/>
      <c r="AD137" s="8"/>
      <c r="AE137" s="8"/>
      <c r="AF137" s="8"/>
      <c r="AG137" s="8"/>
    </row>
    <row r="138" spans="1:33">
      <c r="A138" s="129" t="s">
        <v>252</v>
      </c>
      <c r="B138" s="7">
        <v>2003</v>
      </c>
      <c r="C138" s="8" t="s">
        <v>50</v>
      </c>
      <c r="D138" s="48">
        <v>1.2429593563660823</v>
      </c>
      <c r="E138" s="9">
        <v>0.14852688787185356</v>
      </c>
      <c r="F138" s="9">
        <v>0.14852688787185356</v>
      </c>
      <c r="G138" s="9">
        <v>-2.6399757907043471E-2</v>
      </c>
      <c r="H138" s="9">
        <v>6.325311802433399E-2</v>
      </c>
      <c r="I138" s="9">
        <v>3.8762757033975102E-2</v>
      </c>
      <c r="J138" s="9">
        <v>5.2666571596859869E-2</v>
      </c>
      <c r="K138" s="9">
        <v>0.14852688787185356</v>
      </c>
      <c r="AC138" s="8"/>
    </row>
    <row r="139" spans="1:33">
      <c r="A139" s="64" t="s">
        <v>89</v>
      </c>
      <c r="B139" s="7">
        <v>2009</v>
      </c>
      <c r="C139" s="8" t="s">
        <v>50</v>
      </c>
      <c r="D139" s="9">
        <v>2.4622134697424283</v>
      </c>
      <c r="E139" s="9">
        <v>0.14790102863497359</v>
      </c>
      <c r="F139" s="9">
        <v>0.14790102863497359</v>
      </c>
      <c r="G139" s="9">
        <v>-1.7394993635977882E-2</v>
      </c>
      <c r="H139" s="9">
        <v>0.12367416207042845</v>
      </c>
      <c r="I139" s="9">
        <v>0.13322019516334316</v>
      </c>
      <c r="J139" s="9"/>
      <c r="K139" s="9">
        <v>0.14790102863497359</v>
      </c>
      <c r="AD139" s="8"/>
      <c r="AE139" s="8"/>
      <c r="AF139" s="8"/>
      <c r="AG139" s="8"/>
    </row>
    <row r="140" spans="1:33">
      <c r="A140" s="68" t="s">
        <v>195</v>
      </c>
      <c r="B140">
        <v>2007</v>
      </c>
      <c r="C140" t="s">
        <v>30</v>
      </c>
      <c r="D140" s="48">
        <v>4.4376219828933996</v>
      </c>
      <c r="E140" s="8">
        <v>0.14440841410865929</v>
      </c>
      <c r="F140" s="8">
        <v>0.14440841410865929</v>
      </c>
      <c r="G140" s="8">
        <v>2.2207901011793457E-2</v>
      </c>
      <c r="H140" s="8">
        <v>6.766771927563294E-3</v>
      </c>
      <c r="I140" s="8">
        <v>-4.8321196107495072E-2</v>
      </c>
      <c r="J140" s="8">
        <v>-8.3443964683895075E-2</v>
      </c>
      <c r="K140" s="8">
        <v>0.14440841410865929</v>
      </c>
      <c r="AC140" s="8"/>
      <c r="AD140" s="8"/>
      <c r="AE140" s="8"/>
      <c r="AF140" s="8"/>
      <c r="AG140" s="8"/>
    </row>
    <row r="141" spans="1:33">
      <c r="A141" s="62" t="s">
        <v>130</v>
      </c>
      <c r="B141">
        <v>2003</v>
      </c>
      <c r="C141" t="s">
        <v>51</v>
      </c>
      <c r="D141" s="9">
        <v>5.2103801070533233</v>
      </c>
      <c r="E141" s="9">
        <v>0.14234150856085148</v>
      </c>
      <c r="F141" s="9">
        <v>0.14234150856085148</v>
      </c>
      <c r="G141" s="9">
        <v>-3.5953978906999126E-2</v>
      </c>
      <c r="H141" s="9">
        <v>3.1639501438159079E-2</v>
      </c>
      <c r="I141" s="9">
        <v>-2.1572387344198228E-3</v>
      </c>
      <c r="J141" s="9"/>
      <c r="K141" s="9">
        <v>0.14234150856085148</v>
      </c>
      <c r="AC141" s="8"/>
      <c r="AD141" s="8"/>
      <c r="AE141" s="8"/>
      <c r="AF141" s="8"/>
      <c r="AG141" s="8"/>
    </row>
    <row r="142" spans="1:33">
      <c r="A142" s="62" t="s">
        <v>57</v>
      </c>
      <c r="B142">
        <v>2009</v>
      </c>
      <c r="C142" t="s">
        <v>51</v>
      </c>
      <c r="D142" s="9">
        <v>2.0282244501453395</v>
      </c>
      <c r="E142" s="9">
        <v>0.14195361911454674</v>
      </c>
      <c r="F142" s="9">
        <v>0.14195361911454674</v>
      </c>
      <c r="G142" s="9">
        <v>-1.104851673896586E-2</v>
      </c>
      <c r="H142" s="9">
        <v>-0.11592339063751333</v>
      </c>
      <c r="I142" s="9">
        <v>-3.3528043876223344E-2</v>
      </c>
      <c r="J142" s="9">
        <v>1</v>
      </c>
      <c r="K142" s="9">
        <v>0.14195361911454674</v>
      </c>
      <c r="AC142" s="8"/>
      <c r="AD142" s="8"/>
      <c r="AE142" s="8"/>
      <c r="AF142" s="8"/>
      <c r="AG142" s="8"/>
    </row>
    <row r="143" spans="1:33">
      <c r="A143" s="62" t="s">
        <v>130</v>
      </c>
      <c r="B143">
        <v>2005</v>
      </c>
      <c r="C143" t="s">
        <v>30</v>
      </c>
      <c r="D143" s="9">
        <v>9.3502269801477063</v>
      </c>
      <c r="E143" s="9">
        <v>0.13872832369942195</v>
      </c>
      <c r="F143" s="9">
        <v>0.13872832369942195</v>
      </c>
      <c r="G143" s="9">
        <v>-7.6278063294563173E-2</v>
      </c>
      <c r="H143" s="9">
        <v>-3.8139031647281357E-2</v>
      </c>
      <c r="I143" s="9">
        <v>-5.859480659994587E-2</v>
      </c>
      <c r="J143" s="9">
        <v>-4.6203002434406247E-2</v>
      </c>
      <c r="K143" s="9">
        <v>0.13872832369942195</v>
      </c>
      <c r="AC143" s="8"/>
    </row>
    <row r="144" spans="1:33" ht="16.8" customHeight="1">
      <c r="A144" s="64" t="s">
        <v>252</v>
      </c>
      <c r="B144" s="7">
        <v>1999</v>
      </c>
      <c r="C144" s="8" t="s">
        <v>50</v>
      </c>
      <c r="D144" s="9">
        <v>1.540498604837236</v>
      </c>
      <c r="E144" s="9">
        <v>0.13459665956954323</v>
      </c>
      <c r="F144" s="9">
        <v>0.13459665956954323</v>
      </c>
      <c r="G144" s="9">
        <v>8.9949468328944682E-2</v>
      </c>
      <c r="H144" s="9">
        <v>0.10921437329057815</v>
      </c>
      <c r="I144" s="9">
        <v>0.37329147571043941</v>
      </c>
      <c r="J144" s="9">
        <v>0.35170333763382972</v>
      </c>
      <c r="K144" s="9">
        <v>0.13459665956954323</v>
      </c>
    </row>
    <row r="145" spans="1:46">
      <c r="A145" s="62" t="s">
        <v>73</v>
      </c>
      <c r="B145">
        <v>2003</v>
      </c>
      <c r="C145" t="s">
        <v>30</v>
      </c>
      <c r="D145" s="9">
        <v>10.813327346971537</v>
      </c>
      <c r="E145" s="9">
        <v>0.1343434091828376</v>
      </c>
      <c r="F145" s="9">
        <v>0.1343434091828376</v>
      </c>
      <c r="G145" s="9">
        <v>-0.26365828960692239</v>
      </c>
      <c r="H145" s="9">
        <v>-0.14009820003571291</v>
      </c>
      <c r="I145" s="9">
        <v>-0.17366125688138975</v>
      </c>
      <c r="J145" s="9">
        <v>6.3308843987577385E-2</v>
      </c>
      <c r="K145" s="9">
        <v>0.1343434091828376</v>
      </c>
      <c r="W145" s="67"/>
      <c r="X145"/>
      <c r="Y145"/>
      <c r="Z145" s="8"/>
      <c r="AA145" s="8"/>
      <c r="AB145" s="8"/>
    </row>
    <row r="146" spans="1:46">
      <c r="A146" s="64" t="s">
        <v>252</v>
      </c>
      <c r="B146" s="7">
        <v>1997</v>
      </c>
      <c r="C146" s="8" t="s">
        <v>50</v>
      </c>
      <c r="D146" s="9">
        <v>1.6010369596180054</v>
      </c>
      <c r="E146" s="9">
        <v>0.13387046282108317</v>
      </c>
      <c r="F146" s="9">
        <v>0.13387046282108317</v>
      </c>
      <c r="G146" s="9">
        <v>0</v>
      </c>
      <c r="H146" s="9">
        <v>0</v>
      </c>
      <c r="I146" s="9"/>
      <c r="J146" s="9"/>
      <c r="K146" s="9">
        <v>0.13387046282108317</v>
      </c>
      <c r="AD146" s="8"/>
      <c r="AE146" s="8"/>
      <c r="AF146" s="8"/>
      <c r="AG146" s="8"/>
    </row>
    <row r="147" spans="1:46">
      <c r="A147" s="64" t="s">
        <v>79</v>
      </c>
      <c r="B147" s="7">
        <v>2010</v>
      </c>
      <c r="C147" s="8" t="s">
        <v>30</v>
      </c>
      <c r="D147" s="9">
        <v>4.6006171399277704</v>
      </c>
      <c r="E147" s="9">
        <v>0.12482168330955777</v>
      </c>
      <c r="F147" s="9">
        <v>0.12482168330955777</v>
      </c>
      <c r="G147" s="9">
        <v>0.15928341203807805</v>
      </c>
      <c r="H147" s="9">
        <v>0.18371936136721384</v>
      </c>
      <c r="I147" s="9"/>
      <c r="J147" s="9"/>
      <c r="K147" s="9">
        <v>0.12482168330955777</v>
      </c>
      <c r="W147" s="67"/>
      <c r="X147"/>
      <c r="Y147"/>
      <c r="Z147" s="8"/>
      <c r="AA147" s="8"/>
      <c r="AB147" s="8"/>
      <c r="AC147" s="8"/>
    </row>
    <row r="148" spans="1:46">
      <c r="A148" s="68" t="s">
        <v>195</v>
      </c>
      <c r="B148">
        <v>2007</v>
      </c>
      <c r="C148" t="s">
        <v>51</v>
      </c>
      <c r="D148" s="48">
        <v>2.0215853481240611</v>
      </c>
      <c r="E148" s="8">
        <v>0.12478538447433782</v>
      </c>
      <c r="F148" s="8">
        <v>0.12478538447433782</v>
      </c>
      <c r="G148" s="8">
        <v>-1.9189113427282727E-2</v>
      </c>
      <c r="H148" s="8">
        <v>-2.4922912260136067E-2</v>
      </c>
      <c r="I148" s="8">
        <v>1.564689992609768E-2</v>
      </c>
      <c r="J148" s="8">
        <v>-6.6257230957416952E-2</v>
      </c>
      <c r="K148" s="8">
        <v>0.12478538447433782</v>
      </c>
      <c r="W148" s="67"/>
      <c r="X148"/>
      <c r="Y148"/>
      <c r="Z148" s="8"/>
      <c r="AA148" s="8"/>
      <c r="AB148" s="8"/>
      <c r="AD148" s="8"/>
      <c r="AE148" s="8"/>
      <c r="AF148" s="8"/>
      <c r="AG148" s="8"/>
    </row>
    <row r="149" spans="1:46">
      <c r="A149" s="68" t="s">
        <v>130</v>
      </c>
      <c r="B149">
        <v>2007</v>
      </c>
      <c r="C149" t="s">
        <v>51</v>
      </c>
      <c r="D149" s="49">
        <v>4.3837658377938888</v>
      </c>
      <c r="E149" s="9">
        <v>0.12454282964388835</v>
      </c>
      <c r="F149" s="9">
        <v>0.12454282964388835</v>
      </c>
      <c r="G149" s="9">
        <v>-1.106921299112029E-2</v>
      </c>
      <c r="H149" s="9">
        <v>5.2305072375621754E-3</v>
      </c>
      <c r="I149" s="9">
        <v>2.1530227466244844E-2</v>
      </c>
      <c r="J149" s="9">
        <v>0.10959737258241094</v>
      </c>
      <c r="K149" s="9">
        <v>0.12454282964388835</v>
      </c>
      <c r="W149" s="67"/>
      <c r="X149"/>
      <c r="Y149"/>
      <c r="Z149" s="8"/>
      <c r="AA149" s="8"/>
      <c r="AB149" s="8"/>
      <c r="AC149" s="8"/>
    </row>
    <row r="150" spans="1:46">
      <c r="A150" s="68" t="s">
        <v>195</v>
      </c>
      <c r="B150">
        <v>2006</v>
      </c>
      <c r="C150" t="s">
        <v>51</v>
      </c>
      <c r="D150" s="48">
        <v>1.9328293078154706</v>
      </c>
      <c r="E150" s="8">
        <v>0.12159617633484253</v>
      </c>
      <c r="F150" s="8">
        <v>0.12159617633484253</v>
      </c>
      <c r="G150" s="8">
        <v>6.2802299374510344E-3</v>
      </c>
      <c r="H150" s="8">
        <v>-1.2788371445212528E-2</v>
      </c>
      <c r="I150" s="8">
        <v>-1.848616070298046E-2</v>
      </c>
      <c r="J150" s="8">
        <v>2.1828863734204534E-2</v>
      </c>
      <c r="K150" s="8">
        <v>0.12159617633484253</v>
      </c>
    </row>
    <row r="151" spans="1:46">
      <c r="A151" s="129" t="s">
        <v>84</v>
      </c>
      <c r="B151" s="7">
        <v>2006</v>
      </c>
      <c r="C151" s="8" t="s">
        <v>51</v>
      </c>
      <c r="D151" s="48">
        <v>1.8047652194051165</v>
      </c>
      <c r="E151" s="9">
        <v>0.11706365475463648</v>
      </c>
      <c r="F151" s="9">
        <v>0.11706365475463648</v>
      </c>
      <c r="G151" s="9">
        <v>1.6941340256612977E-2</v>
      </c>
      <c r="H151" s="9">
        <v>-3.6960122648704262E-2</v>
      </c>
      <c r="I151" s="9">
        <v>-7.9624579406574511E-2</v>
      </c>
      <c r="J151" s="9">
        <v>-2.9593237202259166E-2</v>
      </c>
      <c r="K151" s="9">
        <v>0.11706365475463648</v>
      </c>
    </row>
    <row r="152" spans="1:46">
      <c r="A152" s="68" t="s">
        <v>57</v>
      </c>
      <c r="B152">
        <v>2008</v>
      </c>
      <c r="C152" t="s">
        <v>51</v>
      </c>
      <c r="D152" s="49">
        <v>1.6434687335145883</v>
      </c>
      <c r="E152" s="9">
        <v>0.11629576453697056</v>
      </c>
      <c r="F152" s="9">
        <v>0.11629576453697056</v>
      </c>
      <c r="G152" s="9">
        <v>0.13158559212934426</v>
      </c>
      <c r="H152" s="9">
        <v>0.12199090100762619</v>
      </c>
      <c r="I152" s="9">
        <v>3.0916049490509391E-2</v>
      </c>
      <c r="J152" s="9">
        <v>0.1024693557595124</v>
      </c>
      <c r="K152" s="9">
        <v>0.11629576453697056</v>
      </c>
      <c r="W152" s="67"/>
      <c r="X152"/>
      <c r="Y152"/>
      <c r="Z152" s="8"/>
      <c r="AA152" s="8"/>
      <c r="AB152" s="8"/>
    </row>
    <row r="153" spans="1:46" ht="16.8" customHeight="1">
      <c r="A153" s="62" t="s">
        <v>75</v>
      </c>
      <c r="B153">
        <v>2004</v>
      </c>
      <c r="C153" t="s">
        <v>50</v>
      </c>
      <c r="D153" s="9">
        <v>2.8266706443914082</v>
      </c>
      <c r="E153" s="9">
        <v>0.11547836684948203</v>
      </c>
      <c r="F153" s="9">
        <v>0.11547836684948203</v>
      </c>
      <c r="G153" s="9">
        <v>-0.24382476989370325</v>
      </c>
      <c r="H153" s="9">
        <v>-0.11568919255336366</v>
      </c>
      <c r="I153" s="9">
        <v>2.7944915117050394E-2</v>
      </c>
      <c r="J153" s="9">
        <v>0.159308360338201</v>
      </c>
      <c r="K153" s="9">
        <v>0.11547836684948203</v>
      </c>
      <c r="W153" s="62"/>
      <c r="X153"/>
      <c r="Y153"/>
      <c r="Z153" s="8"/>
      <c r="AA153" s="8"/>
      <c r="AB153" s="8"/>
      <c r="AD153" s="8"/>
      <c r="AE153" s="8"/>
      <c r="AF153" s="8"/>
      <c r="AG153" s="8"/>
    </row>
    <row r="154" spans="1:46">
      <c r="A154" s="64" t="s">
        <v>252</v>
      </c>
      <c r="B154" s="7">
        <v>1998</v>
      </c>
      <c r="C154" s="8" t="s">
        <v>50</v>
      </c>
      <c r="D154" s="9">
        <v>1.4497160072238033</v>
      </c>
      <c r="E154" s="9">
        <v>0.11527135925890997</v>
      </c>
      <c r="F154" s="9">
        <v>0.11527135925890997</v>
      </c>
      <c r="G154" s="9">
        <v>-5.1586318501946705E-2</v>
      </c>
      <c r="H154" s="9">
        <v>4.3003311749295677E-2</v>
      </c>
      <c r="I154" s="9">
        <v>6.3262022234189724E-2</v>
      </c>
      <c r="J154" s="9">
        <v>0.34096189016855316</v>
      </c>
      <c r="K154" s="9">
        <v>0.11527135925890997</v>
      </c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 s="8"/>
      <c r="AB154" s="8"/>
      <c r="AC154" s="8"/>
    </row>
    <row r="155" spans="1:46">
      <c r="A155" s="62" t="s">
        <v>57</v>
      </c>
      <c r="B155">
        <v>2004</v>
      </c>
      <c r="C155" t="s">
        <v>51</v>
      </c>
      <c r="D155" s="9">
        <v>1.6411702350909101</v>
      </c>
      <c r="E155" s="9">
        <v>0.10951526032315978</v>
      </c>
      <c r="F155" s="9">
        <v>0.10951526032315978</v>
      </c>
      <c r="G155" s="9">
        <v>-7.5849362862280764E-2</v>
      </c>
      <c r="H155" s="9">
        <v>-0.11739536061172054</v>
      </c>
      <c r="I155" s="9">
        <v>-0.15351406103064411</v>
      </c>
      <c r="J155" s="9">
        <v>-0.16826940348648617</v>
      </c>
      <c r="K155" s="9">
        <v>0.10951526032315978</v>
      </c>
      <c r="W155"/>
      <c r="X155"/>
      <c r="Y155"/>
      <c r="Z155"/>
    </row>
    <row r="156" spans="1:46">
      <c r="A156" s="129" t="s">
        <v>84</v>
      </c>
      <c r="B156" s="7">
        <v>2007</v>
      </c>
      <c r="C156" s="8" t="s">
        <v>51</v>
      </c>
      <c r="D156" s="48">
        <v>1.7361270299024107</v>
      </c>
      <c r="E156" s="9">
        <v>0.10675795408779702</v>
      </c>
      <c r="F156" s="9">
        <v>0.10675795408779702</v>
      </c>
      <c r="G156" s="9">
        <v>-5.4830362736835482E-2</v>
      </c>
      <c r="H156" s="9">
        <v>-9.8230068680127985E-2</v>
      </c>
      <c r="I156" s="9">
        <v>-4.733652157748075E-2</v>
      </c>
      <c r="J156" s="9">
        <v>-9.3828923872253042E-2</v>
      </c>
      <c r="K156" s="9">
        <v>0.10675795408779702</v>
      </c>
      <c r="W156"/>
      <c r="X156"/>
      <c r="Y156"/>
      <c r="Z156"/>
      <c r="AD156" s="8"/>
      <c r="AE156" s="8"/>
      <c r="AF156" s="8"/>
      <c r="AG156" s="8"/>
    </row>
    <row r="157" spans="1:46">
      <c r="A157" s="68" t="s">
        <v>130</v>
      </c>
      <c r="B157">
        <v>2006</v>
      </c>
      <c r="C157" t="s">
        <v>50</v>
      </c>
      <c r="D157" s="49">
        <v>3.1912731214851959</v>
      </c>
      <c r="E157" s="9">
        <v>0.10567942785023139</v>
      </c>
      <c r="F157" s="9">
        <v>0.10567942785023139</v>
      </c>
      <c r="G157" s="9">
        <v>5.5996822875297864E-2</v>
      </c>
      <c r="H157" s="9">
        <v>2.7998411437648876E-2</v>
      </c>
      <c r="I157" s="9">
        <v>3.4518136086841442E-2</v>
      </c>
      <c r="J157" s="9">
        <v>4.1037860736033903E-2</v>
      </c>
      <c r="K157" s="9">
        <v>0.10567942785023139</v>
      </c>
      <c r="W157"/>
      <c r="X157"/>
      <c r="Y157"/>
      <c r="Z157"/>
      <c r="AC157" s="8"/>
      <c r="AD157" s="8"/>
      <c r="AE157" s="8"/>
      <c r="AF157" s="8"/>
      <c r="AG157" s="8"/>
    </row>
    <row r="158" spans="1:46">
      <c r="A158" s="62" t="s">
        <v>130</v>
      </c>
      <c r="B158">
        <v>2005</v>
      </c>
      <c r="C158" t="s">
        <v>51</v>
      </c>
      <c r="D158" s="9">
        <v>3.7400907920590831</v>
      </c>
      <c r="E158" s="9">
        <v>0.10562066491270032</v>
      </c>
      <c r="F158" s="9">
        <v>0.10562066491270032</v>
      </c>
      <c r="G158" s="9">
        <v>-3.4900990099009696E-2</v>
      </c>
      <c r="H158" s="9">
        <v>-1.7450495049504848E-2</v>
      </c>
      <c r="I158" s="9">
        <v>-2.8712871287128596E-2</v>
      </c>
      <c r="J158" s="9">
        <v>-1.2128712871287195E-2</v>
      </c>
      <c r="K158" s="9">
        <v>0.10562066491270032</v>
      </c>
      <c r="W158"/>
      <c r="X158"/>
      <c r="Y158"/>
      <c r="Z15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spans="1:46">
      <c r="A159" s="62" t="s">
        <v>73</v>
      </c>
      <c r="B159">
        <v>2010</v>
      </c>
      <c r="C159" t="s">
        <v>51</v>
      </c>
      <c r="D159" s="9">
        <v>1.5254075698350653</v>
      </c>
      <c r="E159" s="9">
        <v>0.1038961038961039</v>
      </c>
      <c r="F159" s="9">
        <v>0.1038961038961039</v>
      </c>
      <c r="G159" s="9">
        <v>0.41567003174401412</v>
      </c>
      <c r="H159" s="9">
        <v>6.4692615746100385E-2</v>
      </c>
      <c r="I159" s="9"/>
      <c r="J159" s="9"/>
      <c r="K159" s="9">
        <v>0.1038961038961039</v>
      </c>
      <c r="W159"/>
      <c r="X159"/>
      <c r="Y159"/>
      <c r="Z15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spans="1:46">
      <c r="A160" s="62" t="s">
        <v>57</v>
      </c>
      <c r="B160">
        <v>2003</v>
      </c>
      <c r="C160" t="s">
        <v>51</v>
      </c>
      <c r="D160" s="9">
        <v>1.4338926952331155</v>
      </c>
      <c r="E160" s="9">
        <v>0.10294117647058823</v>
      </c>
      <c r="F160" s="9">
        <v>0.10294117647058823</v>
      </c>
      <c r="G160" s="9">
        <v>0.13955753275554841</v>
      </c>
      <c r="H160" s="9">
        <v>7.4293519835407856E-2</v>
      </c>
      <c r="I160" s="9">
        <v>3.8545579027747467E-2</v>
      </c>
      <c r="J160" s="9">
        <v>7.4675153256256697E-3</v>
      </c>
      <c r="K160" s="9">
        <v>0.10294117647058823</v>
      </c>
      <c r="W160" s="62"/>
      <c r="X160"/>
      <c r="Y160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spans="1:46">
      <c r="A161" s="127" t="s">
        <v>79</v>
      </c>
      <c r="B161" s="7">
        <v>2010</v>
      </c>
      <c r="C161" s="8" t="s">
        <v>51</v>
      </c>
      <c r="D161" s="9">
        <v>2.3003085699638852</v>
      </c>
      <c r="E161" s="9">
        <v>0.10292604028819291</v>
      </c>
      <c r="F161" s="9">
        <v>0.10292604028819291</v>
      </c>
      <c r="G161" s="9">
        <v>0.15284005979073251</v>
      </c>
      <c r="H161" s="9">
        <v>0.14972595914299966</v>
      </c>
      <c r="I161" s="9"/>
      <c r="J161" s="9"/>
      <c r="K161" s="9">
        <v>0.10292604028819291</v>
      </c>
      <c r="L161" s="64"/>
      <c r="M161" s="7"/>
      <c r="N161" s="8"/>
      <c r="O161" s="9"/>
      <c r="P161" s="9"/>
      <c r="Q161" s="9"/>
      <c r="R161" s="9"/>
      <c r="S161" s="9"/>
      <c r="T161" s="9"/>
      <c r="U161" s="9"/>
      <c r="V161" s="9"/>
      <c r="W161" s="8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1:46" ht="16.8" customHeight="1">
      <c r="A162" s="67" t="s">
        <v>75</v>
      </c>
      <c r="B162">
        <v>2004</v>
      </c>
      <c r="C162" t="s">
        <v>30</v>
      </c>
      <c r="D162" s="9">
        <v>4.4003579952267309</v>
      </c>
      <c r="E162" s="9">
        <v>0.10146173688736028</v>
      </c>
      <c r="F162" s="9">
        <v>0.10146173688736028</v>
      </c>
      <c r="G162" s="9">
        <v>-0.10974422242171186</v>
      </c>
      <c r="H162" s="9">
        <v>-0.10276101431956443</v>
      </c>
      <c r="I162" s="9">
        <v>-5.3159832243198771E-2</v>
      </c>
      <c r="J162" s="9">
        <v>5.2989481469494858E-2</v>
      </c>
      <c r="K162" s="9">
        <v>0.10146173688736028</v>
      </c>
      <c r="L162" s="64"/>
      <c r="M162" s="7"/>
      <c r="N162" s="8"/>
      <c r="O162" s="9"/>
      <c r="P162" s="9"/>
      <c r="Q162" s="9"/>
      <c r="R162" s="9"/>
      <c r="S162" s="9"/>
      <c r="T162" s="9"/>
      <c r="U162" s="9"/>
      <c r="V162" s="9"/>
      <c r="W162" s="89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spans="1:46">
      <c r="A163" s="67" t="s">
        <v>73</v>
      </c>
      <c r="B163">
        <v>2003</v>
      </c>
      <c r="C163" t="s">
        <v>51</v>
      </c>
      <c r="D163" s="9">
        <v>3.2553407376936789</v>
      </c>
      <c r="E163" s="9">
        <v>0.10061962280144099</v>
      </c>
      <c r="F163" s="9">
        <v>0.10061962280144099</v>
      </c>
      <c r="G163" s="9">
        <v>1.4978130857805635E-2</v>
      </c>
      <c r="H163" s="9">
        <v>2.3337122479020499E-4</v>
      </c>
      <c r="I163" s="9">
        <v>-0.389534982245057</v>
      </c>
      <c r="J163" s="9">
        <v>-0.16225217875293599</v>
      </c>
      <c r="K163" s="9">
        <v>0.10061962280144099</v>
      </c>
      <c r="L163" s="64"/>
      <c r="M163" s="7"/>
      <c r="N163" s="8"/>
      <c r="O163" s="9"/>
      <c r="P163" s="9"/>
      <c r="Q163" s="9"/>
      <c r="R163" s="9"/>
      <c r="S163" s="9"/>
      <c r="T163" s="9"/>
      <c r="U163" s="9"/>
      <c r="V163" s="9"/>
      <c r="W163" s="89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spans="1:46" s="8" customFormat="1" ht="16.8" customHeight="1">
      <c r="A164" s="127" t="s">
        <v>252</v>
      </c>
      <c r="B164" s="7">
        <v>2000</v>
      </c>
      <c r="C164" s="8" t="s">
        <v>30</v>
      </c>
      <c r="D164" s="8">
        <v>1.8457959927125838</v>
      </c>
      <c r="E164" s="8">
        <v>9.8167306847599473E-2</v>
      </c>
      <c r="F164" s="8">
        <v>9.8167306847599473E-2</v>
      </c>
      <c r="G164" s="8">
        <v>2.6665513971721459E-2</v>
      </c>
      <c r="H164" s="8">
        <v>0.31051471938307124</v>
      </c>
      <c r="I164" s="8">
        <v>0.3148550556349356</v>
      </c>
      <c r="J164" s="8">
        <v>0.32425767843360637</v>
      </c>
      <c r="K164" s="8">
        <v>9.8167306847599473E-2</v>
      </c>
    </row>
    <row r="165" spans="1:46" s="8" customFormat="1">
      <c r="A165" s="138" t="s">
        <v>252</v>
      </c>
      <c r="B165" s="7">
        <v>2003</v>
      </c>
      <c r="C165" s="8" t="s">
        <v>30</v>
      </c>
      <c r="D165" s="48">
        <v>1.2429593563660823</v>
      </c>
      <c r="E165" s="9">
        <v>9.5218447714665561E-2</v>
      </c>
      <c r="F165" s="9">
        <v>9.5218447714665561E-2</v>
      </c>
      <c r="G165" s="9">
        <v>1.3723552769384207E-2</v>
      </c>
      <c r="H165" s="9">
        <v>8.3478224798759521E-2</v>
      </c>
      <c r="I165" s="9">
        <v>8.9199125979442337E-2</v>
      </c>
      <c r="J165" s="9">
        <v>7.695929516149079E-2</v>
      </c>
      <c r="K165" s="9">
        <v>9.5218447714665561E-2</v>
      </c>
    </row>
    <row r="166" spans="1:46" s="8" customFormat="1">
      <c r="A166" s="127" t="s">
        <v>252</v>
      </c>
      <c r="B166" s="7">
        <v>2002</v>
      </c>
      <c r="C166" s="8" t="s">
        <v>30</v>
      </c>
      <c r="D166" s="8">
        <v>1.2398489974952305</v>
      </c>
      <c r="E166" s="8">
        <v>9.3676709363160748E-2</v>
      </c>
      <c r="F166" s="8">
        <v>9.3676709363160748E-2</v>
      </c>
      <c r="G166" s="8">
        <v>6.2950383044882091E-3</v>
      </c>
      <c r="H166" s="8">
        <v>1.9932200783515479E-2</v>
      </c>
      <c r="I166" s="8">
        <v>8.9247764480548858E-2</v>
      </c>
      <c r="J166" s="8">
        <v>9.4932652369163095E-2</v>
      </c>
      <c r="K166" s="8">
        <v>9.3676709363160748E-2</v>
      </c>
    </row>
    <row r="167" spans="1:46" s="8" customFormat="1">
      <c r="A167" s="127" t="s">
        <v>186</v>
      </c>
      <c r="B167" s="7">
        <v>2010</v>
      </c>
      <c r="C167" s="8" t="s">
        <v>30</v>
      </c>
      <c r="D167" s="9">
        <v>1.7234328897758859</v>
      </c>
      <c r="E167" s="9">
        <v>9.0066007435320325E-2</v>
      </c>
      <c r="F167" s="9">
        <v>9.0066007435320325E-2</v>
      </c>
      <c r="G167" s="9">
        <v>1.7347146520503849E-2</v>
      </c>
      <c r="H167" s="9">
        <v>0.11123687091261969</v>
      </c>
      <c r="I167" s="9">
        <v>-5.4921591384464133E-2</v>
      </c>
      <c r="J167" s="9"/>
      <c r="K167" s="9">
        <v>9.0066007435320325E-2</v>
      </c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127" t="s">
        <v>84</v>
      </c>
      <c r="B168" s="7">
        <v>2005</v>
      </c>
      <c r="C168" s="8" t="s">
        <v>50</v>
      </c>
      <c r="D168" s="8">
        <v>1.0932334534152346</v>
      </c>
      <c r="E168" s="8">
        <v>8.9847193037919215E-2</v>
      </c>
      <c r="F168" s="8">
        <v>8.9847193037919215E-2</v>
      </c>
      <c r="G168" s="8">
        <v>-3.5565036967766556E-2</v>
      </c>
      <c r="H168" s="8">
        <v>-1.8021177318643684E-2</v>
      </c>
      <c r="I168" s="8">
        <v>0.19530292313840833</v>
      </c>
      <c r="J168" s="8">
        <v>0.13802363493754297</v>
      </c>
      <c r="K168" s="8">
        <v>8.9847193037919215E-2</v>
      </c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83" t="s">
        <v>57</v>
      </c>
      <c r="B169">
        <v>2006</v>
      </c>
      <c r="C169" t="s">
        <v>51</v>
      </c>
      <c r="D169" s="49">
        <v>1.392174513785668</v>
      </c>
      <c r="E169" s="9">
        <v>8.6644951140065152E-2</v>
      </c>
      <c r="F169" s="9">
        <v>8.6644951140065152E-2</v>
      </c>
      <c r="G169" s="9">
        <v>-3.2324011439559132E-2</v>
      </c>
      <c r="H169" s="9">
        <v>-4.5529133794608316E-2</v>
      </c>
      <c r="I169" s="9">
        <v>9.204743636423561E-2</v>
      </c>
      <c r="J169" s="9">
        <v>8.201590726671891E-2</v>
      </c>
      <c r="K169" s="9">
        <v>8.6644951140065152E-2</v>
      </c>
      <c r="AD169" s="3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67" t="s">
        <v>75</v>
      </c>
      <c r="B170">
        <v>2004</v>
      </c>
      <c r="C170" t="s">
        <v>51</v>
      </c>
      <c r="D170" s="9">
        <v>1.5736873508353222</v>
      </c>
      <c r="E170" s="9">
        <v>8.3300434267666798E-2</v>
      </c>
      <c r="F170" s="9">
        <v>8.3300434267666798E-2</v>
      </c>
      <c r="G170" s="9">
        <v>2.6260159131184957E-2</v>
      </c>
      <c r="H170" s="9">
        <v>-8.9647338111904382E-2</v>
      </c>
      <c r="I170" s="9">
        <v>-0.13542829857713029</v>
      </c>
      <c r="J170" s="9">
        <v>-5.4854897454720858E-2</v>
      </c>
      <c r="K170" s="9">
        <v>8.3300434267666798E-2</v>
      </c>
      <c r="AC170"/>
      <c r="AD170" s="3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83" t="s">
        <v>130</v>
      </c>
      <c r="B171">
        <v>2006</v>
      </c>
      <c r="C171" t="s">
        <v>30</v>
      </c>
      <c r="D171" s="49">
        <v>5.3187885358086593</v>
      </c>
      <c r="E171" s="9">
        <v>8.181344450234497E-2</v>
      </c>
      <c r="F171" s="9">
        <v>8.181344450234497E-2</v>
      </c>
      <c r="G171" s="9">
        <v>3.5436039205830827E-2</v>
      </c>
      <c r="H171" s="9">
        <v>1.6430007539582844E-2</v>
      </c>
      <c r="I171" s="9">
        <v>2.79435787886404E-2</v>
      </c>
      <c r="J171" s="9">
        <v>3.9457150037697952E-2</v>
      </c>
      <c r="K171" s="9">
        <v>8.181344450234497E-2</v>
      </c>
      <c r="AC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138" t="s">
        <v>84</v>
      </c>
      <c r="B172" s="7">
        <v>2008</v>
      </c>
      <c r="C172" s="8" t="s">
        <v>50</v>
      </c>
      <c r="D172" s="48">
        <v>0.82575409661270527</v>
      </c>
      <c r="E172" s="9">
        <v>8.1531298499741334E-2</v>
      </c>
      <c r="F172" s="9">
        <v>8.1531298499741334E-2</v>
      </c>
      <c r="G172" s="9">
        <v>-7.118118090382651E-2</v>
      </c>
      <c r="H172" s="9">
        <v>-5.1868886980133484E-2</v>
      </c>
      <c r="I172" s="9">
        <v>-9.4400265994292187E-2</v>
      </c>
      <c r="J172" s="9">
        <v>3.2880082267068941E-2</v>
      </c>
      <c r="K172" s="9">
        <v>8.1531298499741334E-2</v>
      </c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129" t="s">
        <v>84</v>
      </c>
      <c r="B173" s="7">
        <v>2007</v>
      </c>
      <c r="C173" s="8" t="s">
        <v>50</v>
      </c>
      <c r="D173" s="48">
        <v>2.8869956042741158</v>
      </c>
      <c r="E173" s="9">
        <v>0.30533928126125626</v>
      </c>
      <c r="F173" s="9">
        <v>0.30533928126125626</v>
      </c>
      <c r="G173" s="9">
        <v>0.20954780235409673</v>
      </c>
      <c r="H173" s="9">
        <v>0.15328248147763646</v>
      </c>
      <c r="I173" s="9">
        <v>0.16854792665120324</v>
      </c>
      <c r="J173" s="9">
        <v>0.13492890464055063</v>
      </c>
      <c r="K173" s="9">
        <v>8.1531298499741334E-2</v>
      </c>
      <c r="AC173" s="8"/>
      <c r="AD173" s="48"/>
      <c r="AI173" s="8"/>
      <c r="AJ173" s="8"/>
      <c r="AK173" s="8"/>
      <c r="AL173" s="8"/>
    </row>
    <row r="174" spans="1:46">
      <c r="A174" s="64" t="s">
        <v>186</v>
      </c>
      <c r="B174" s="7">
        <v>2009</v>
      </c>
      <c r="C174" s="8" t="s">
        <v>50</v>
      </c>
      <c r="D174" s="9">
        <v>0.97440624555427147</v>
      </c>
      <c r="E174" s="9">
        <v>8.0739574502442374E-2</v>
      </c>
      <c r="F174" s="9">
        <v>8.0739574502442374E-2</v>
      </c>
      <c r="G174" s="9">
        <v>3.9895184895131837E-2</v>
      </c>
      <c r="H174" s="9">
        <v>9.1882633019111426E-2</v>
      </c>
      <c r="I174" s="9">
        <v>0.21516781836278592</v>
      </c>
      <c r="J174" s="9">
        <v>0.10882432463075466</v>
      </c>
      <c r="K174" s="9">
        <v>8.0739574502442374E-2</v>
      </c>
    </row>
    <row r="175" spans="1:46">
      <c r="A175" s="64" t="s">
        <v>252</v>
      </c>
      <c r="B175" s="7">
        <v>1997</v>
      </c>
      <c r="C175" s="8" t="s">
        <v>30</v>
      </c>
      <c r="D175" s="9">
        <v>1.6010369596180054</v>
      </c>
      <c r="E175" s="9">
        <v>8.0377899787307722E-2</v>
      </c>
      <c r="F175" s="9">
        <v>8.0377899787307722E-2</v>
      </c>
      <c r="G175" s="9">
        <v>0</v>
      </c>
      <c r="H175" s="9">
        <v>0</v>
      </c>
      <c r="I175" s="9"/>
      <c r="J175" s="9"/>
      <c r="K175" s="9">
        <v>8.0377899787307722E-2</v>
      </c>
    </row>
    <row r="176" spans="1:46">
      <c r="A176" s="64" t="s">
        <v>252</v>
      </c>
      <c r="B176" s="7">
        <v>1999</v>
      </c>
      <c r="C176" s="8" t="s">
        <v>30</v>
      </c>
      <c r="D176" s="9">
        <v>1.540498604837236</v>
      </c>
      <c r="E176" s="9">
        <v>7.9745575797965804E-2</v>
      </c>
      <c r="F176" s="9">
        <v>7.9745575797965804E-2</v>
      </c>
      <c r="G176" s="9">
        <v>6.2767906864472339E-2</v>
      </c>
      <c r="H176" s="9">
        <v>8.7759682338723499E-2</v>
      </c>
      <c r="I176" s="9">
        <v>0.35379226726125917</v>
      </c>
      <c r="J176" s="9">
        <v>0.35786016969150602</v>
      </c>
      <c r="K176" s="9">
        <v>7.9745575797965804E-2</v>
      </c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</row>
    <row r="177" spans="1:36">
      <c r="A177" s="62" t="s">
        <v>57</v>
      </c>
      <c r="B177">
        <v>2005</v>
      </c>
      <c r="C177" t="s">
        <v>51</v>
      </c>
      <c r="D177" s="9">
        <v>1.214892018479147</v>
      </c>
      <c r="E177" s="9">
        <v>7.8055460458747006E-2</v>
      </c>
      <c r="F177" s="9">
        <v>7.8055460458747006E-2</v>
      </c>
      <c r="G177" s="9">
        <v>-3.8616928339212174E-2</v>
      </c>
      <c r="H177" s="9">
        <v>-7.2189193812168637E-2</v>
      </c>
      <c r="I177" s="9">
        <v>-8.5904257430913289E-2</v>
      </c>
      <c r="J177" s="9">
        <v>5.6985097278909318E-2</v>
      </c>
      <c r="K177" s="9">
        <v>7.8055460458747006E-2</v>
      </c>
    </row>
    <row r="178" spans="1:36">
      <c r="A178" s="64" t="s">
        <v>89</v>
      </c>
      <c r="B178" s="7">
        <v>2009</v>
      </c>
      <c r="C178" s="8" t="s">
        <v>30</v>
      </c>
      <c r="D178" s="9">
        <v>2.4622134697424283</v>
      </c>
      <c r="E178" s="9">
        <v>7.6856399884426468E-2</v>
      </c>
      <c r="F178" s="9">
        <v>7.6856399884426468E-2</v>
      </c>
      <c r="G178" s="9">
        <v>-2.4419120911647316E-2</v>
      </c>
      <c r="H178" s="9">
        <v>8.6613881900251599E-2</v>
      </c>
      <c r="I178" s="9">
        <v>0.12427852597306491</v>
      </c>
      <c r="J178" s="9"/>
      <c r="K178" s="9">
        <v>7.6856399884426468E-2</v>
      </c>
      <c r="W178" s="67"/>
      <c r="X178"/>
      <c r="Y178"/>
      <c r="Z178" s="8"/>
      <c r="AA178" s="8"/>
      <c r="AB178" s="8"/>
    </row>
    <row r="179" spans="1:36">
      <c r="A179" s="64" t="s">
        <v>252</v>
      </c>
      <c r="B179" s="7">
        <v>1998</v>
      </c>
      <c r="C179" s="8" t="s">
        <v>30</v>
      </c>
      <c r="D179" s="9">
        <v>1.4497160072238033</v>
      </c>
      <c r="E179" s="9">
        <v>7.0335628832492517E-2</v>
      </c>
      <c r="F179" s="9">
        <v>7.0335628832492517E-2</v>
      </c>
      <c r="G179" s="9">
        <v>-3.4767681816983635E-2</v>
      </c>
      <c r="H179" s="9">
        <v>3.018251966167074E-2</v>
      </c>
      <c r="I179" s="9">
        <v>5.6043201233652161E-2</v>
      </c>
      <c r="J179" s="9">
        <v>0.33132512242172424</v>
      </c>
      <c r="K179" s="9">
        <v>7.0335628832492517E-2</v>
      </c>
      <c r="L179" s="67"/>
      <c r="M179"/>
      <c r="N179" s="128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</row>
    <row r="180" spans="1:36">
      <c r="A180" s="68" t="s">
        <v>57</v>
      </c>
      <c r="B180">
        <v>2007</v>
      </c>
      <c r="C180" t="s">
        <v>51</v>
      </c>
      <c r="D180" s="49">
        <v>1.1403504266040672</v>
      </c>
      <c r="E180" s="9">
        <v>7.0075757575757569E-2</v>
      </c>
      <c r="F180" s="9">
        <v>7.0075757575757569E-2</v>
      </c>
      <c r="G180" s="9">
        <v>-1.2791645073366888E-2</v>
      </c>
      <c r="H180" s="9">
        <v>0.12047714324726476</v>
      </c>
      <c r="I180" s="9">
        <v>0.11075972024212909</v>
      </c>
      <c r="J180" s="9">
        <v>1.8519871549295748E-2</v>
      </c>
      <c r="K180" s="9">
        <v>7.0075757575757569E-2</v>
      </c>
    </row>
    <row r="181" spans="1:36">
      <c r="A181" s="68" t="s">
        <v>130</v>
      </c>
      <c r="B181">
        <v>2006</v>
      </c>
      <c r="C181" t="s">
        <v>51</v>
      </c>
      <c r="D181" s="49">
        <v>2.1275154143234638</v>
      </c>
      <c r="E181" s="9">
        <v>6.1111786887239998E-2</v>
      </c>
      <c r="F181" s="9">
        <v>6.1111786887239998E-2</v>
      </c>
      <c r="G181" s="9">
        <v>1.6861994738100836E-2</v>
      </c>
      <c r="H181" s="9">
        <v>5.9794307581917351E-3</v>
      </c>
      <c r="I181" s="9">
        <v>2.2004305190145641E-2</v>
      </c>
      <c r="J181" s="9">
        <v>3.802917962209975E-2</v>
      </c>
      <c r="K181" s="9">
        <v>6.1111786887239998E-2</v>
      </c>
      <c r="AD181" s="8"/>
      <c r="AE181" s="8"/>
      <c r="AF181" s="8"/>
      <c r="AG181" s="8"/>
    </row>
    <row r="182" spans="1:36">
      <c r="A182" s="64" t="s">
        <v>84</v>
      </c>
      <c r="B182" s="7">
        <v>2005</v>
      </c>
      <c r="C182" s="8" t="s">
        <v>30</v>
      </c>
      <c r="D182" s="8">
        <v>1.6716804855601755</v>
      </c>
      <c r="E182" s="8">
        <v>6.0023704707077546E-2</v>
      </c>
      <c r="F182" s="8">
        <v>6.0023704707077546E-2</v>
      </c>
      <c r="G182" s="8">
        <v>-3.5565036967766431E-2</v>
      </c>
      <c r="H182" s="8">
        <v>-1.8021177318643528E-2</v>
      </c>
      <c r="I182" s="8">
        <v>4.3747625588123597E-2</v>
      </c>
      <c r="J182" s="8">
        <v>-6.1564238191257892E-3</v>
      </c>
      <c r="K182" s="8">
        <v>6.0023704707077546E-2</v>
      </c>
      <c r="AC182" s="8"/>
      <c r="AD182" s="8"/>
      <c r="AE182" s="8"/>
      <c r="AF182" s="8"/>
      <c r="AG182" s="8"/>
    </row>
    <row r="183" spans="1:36">
      <c r="A183" s="64" t="s">
        <v>79</v>
      </c>
      <c r="B183" s="7">
        <v>2009</v>
      </c>
      <c r="C183" s="8" t="s">
        <v>50</v>
      </c>
      <c r="D183" s="9">
        <v>0.89219110963599269</v>
      </c>
      <c r="E183" s="9">
        <v>5.1101072840203272E-2</v>
      </c>
      <c r="F183" s="9">
        <v>5.1101072840203272E-2</v>
      </c>
      <c r="G183" s="9">
        <v>-4.8549437537004136E-2</v>
      </c>
      <c r="H183" s="9">
        <v>0.1286757450167752</v>
      </c>
      <c r="I183" s="9">
        <v>0.19794750345372022</v>
      </c>
      <c r="J183" s="9"/>
      <c r="K183" s="9">
        <v>5.1101072840203272E-2</v>
      </c>
      <c r="W183" s="67"/>
      <c r="X183"/>
      <c r="Y183"/>
      <c r="Z183" s="8"/>
      <c r="AA183" s="8"/>
      <c r="AB183" s="8"/>
      <c r="AC183" s="8"/>
    </row>
    <row r="184" spans="1:36">
      <c r="A184" s="64" t="s">
        <v>186</v>
      </c>
      <c r="B184" s="7">
        <v>2009</v>
      </c>
      <c r="C184" s="8" t="s">
        <v>30</v>
      </c>
      <c r="D184" s="9">
        <v>0.97440624555427147</v>
      </c>
      <c r="E184" s="9">
        <v>5.0038780054542271E-2</v>
      </c>
      <c r="F184" s="9">
        <v>5.0038780054542271E-2</v>
      </c>
      <c r="G184" s="9">
        <v>4.2821757461729004E-2</v>
      </c>
      <c r="H184" s="9">
        <v>5.9426068681278761E-2</v>
      </c>
      <c r="I184" s="9">
        <v>0.14929527006732685</v>
      </c>
      <c r="J184" s="9">
        <v>-9.747994857057421E-3</v>
      </c>
      <c r="K184" s="9">
        <v>5.0038780054542271E-2</v>
      </c>
      <c r="W184" s="67"/>
      <c r="X184"/>
      <c r="Y184"/>
      <c r="Z184" s="8"/>
      <c r="AA184" s="8"/>
      <c r="AB184" s="8"/>
    </row>
    <row r="185" spans="1:36">
      <c r="A185" s="138" t="s">
        <v>84</v>
      </c>
      <c r="B185" s="7">
        <v>2008</v>
      </c>
      <c r="C185" s="8" t="s">
        <v>30</v>
      </c>
      <c r="D185" s="48">
        <v>1.1961907376692933</v>
      </c>
      <c r="E185" s="9">
        <v>4.4206062601051421E-2</v>
      </c>
      <c r="F185" s="9">
        <v>4.4206062601051421E-2</v>
      </c>
      <c r="G185" s="9">
        <v>-5.2187111627243654E-2</v>
      </c>
      <c r="H185" s="9">
        <v>-1.4577348572825662E-2</v>
      </c>
      <c r="I185" s="9">
        <v>-5.8085284110588185E-2</v>
      </c>
      <c r="J185" s="9">
        <v>6.4971578754354872E-2</v>
      </c>
      <c r="K185" s="9">
        <v>4.4206062601051421E-2</v>
      </c>
      <c r="W185" s="67"/>
      <c r="X185"/>
      <c r="Y185"/>
      <c r="Z185" s="8"/>
      <c r="AA185" s="8"/>
      <c r="AB185" s="8"/>
      <c r="AG185" s="8"/>
      <c r="AH185" s="8"/>
      <c r="AI185" s="8"/>
      <c r="AJ185" s="8"/>
    </row>
    <row r="186" spans="1:36">
      <c r="A186" s="127" t="s">
        <v>79</v>
      </c>
      <c r="B186" s="7">
        <v>2009</v>
      </c>
      <c r="C186" s="8" t="s">
        <v>30</v>
      </c>
      <c r="D186" s="9">
        <v>1.7860252968219594</v>
      </c>
      <c r="E186" s="9">
        <v>4.0739075031856684E-2</v>
      </c>
      <c r="F186" s="9">
        <v>4.0739075031856684E-2</v>
      </c>
      <c r="G186" s="9">
        <v>-7.5626864468273866E-2</v>
      </c>
      <c r="H186" s="9">
        <v>9.5702652584052153E-2</v>
      </c>
      <c r="I186" s="9">
        <v>0.1219866161412561</v>
      </c>
      <c r="J186" s="9"/>
      <c r="K186" s="9">
        <v>4.0739075031856684E-2</v>
      </c>
      <c r="AD186" s="8"/>
      <c r="AE186" s="8"/>
      <c r="AF186" s="8"/>
      <c r="AG186" s="8"/>
    </row>
    <row r="187" spans="1:36">
      <c r="A187" s="138" t="s">
        <v>186</v>
      </c>
      <c r="B187" s="7">
        <v>2007</v>
      </c>
      <c r="C187" s="8" t="s">
        <v>50</v>
      </c>
      <c r="D187" s="48">
        <v>0</v>
      </c>
      <c r="E187" s="9">
        <v>0</v>
      </c>
      <c r="F187" s="9">
        <v>0</v>
      </c>
      <c r="G187" s="9">
        <v>-3.7811731123506186E-2</v>
      </c>
      <c r="H187" s="9">
        <v>3.6084737179305909E-2</v>
      </c>
      <c r="I187" s="9">
        <v>7.4540314812777106E-2</v>
      </c>
      <c r="J187" s="9">
        <v>0.12465180953458009</v>
      </c>
      <c r="K187" s="9">
        <v>3.9022867400296576E-2</v>
      </c>
      <c r="AC187" s="8"/>
    </row>
    <row r="188" spans="1:36">
      <c r="A188" s="138" t="s">
        <v>186</v>
      </c>
      <c r="B188" s="7">
        <v>2008</v>
      </c>
      <c r="C188" s="8" t="s">
        <v>50</v>
      </c>
      <c r="D188" s="48">
        <v>0.49051707857838339</v>
      </c>
      <c r="E188" s="9">
        <v>3.9022867400296576E-2</v>
      </c>
      <c r="F188" s="9">
        <v>3.9022867400296576E-2</v>
      </c>
      <c r="G188" s="9">
        <v>7.1204117362225067E-2</v>
      </c>
      <c r="H188" s="9">
        <v>0.10825860082989626</v>
      </c>
      <c r="I188" s="9">
        <v>0.15654432859629341</v>
      </c>
      <c r="J188" s="9">
        <v>0.27105110113373326</v>
      </c>
      <c r="K188" s="9">
        <v>3.9022867400296576E-2</v>
      </c>
      <c r="AD188" s="8"/>
      <c r="AE188" s="8"/>
      <c r="AF188" s="8"/>
      <c r="AG188" s="8"/>
    </row>
    <row r="189" spans="1:36">
      <c r="A189" s="127" t="s">
        <v>84</v>
      </c>
      <c r="B189" s="7">
        <v>2005</v>
      </c>
      <c r="C189" s="8" t="s">
        <v>51</v>
      </c>
      <c r="D189" s="8">
        <v>0.57844703214494086</v>
      </c>
      <c r="E189" s="8">
        <v>3.6884542099208044E-2</v>
      </c>
      <c r="F189" s="8">
        <v>3.6884542099208044E-2</v>
      </c>
      <c r="G189" s="8">
        <v>-3.5565036967766459E-2</v>
      </c>
      <c r="H189" s="8">
        <v>-1.8021177318643528E-2</v>
      </c>
      <c r="I189" s="8">
        <v>-7.3839647744805073E-2</v>
      </c>
      <c r="J189" s="8">
        <v>-0.11802146748447864</v>
      </c>
      <c r="K189" s="8">
        <v>3.6884542099208044E-2</v>
      </c>
      <c r="AC189" s="8"/>
      <c r="AG189" s="8"/>
      <c r="AH189" s="8"/>
      <c r="AI189" s="8"/>
      <c r="AJ189" s="8"/>
    </row>
    <row r="190" spans="1:36">
      <c r="A190" s="127" t="s">
        <v>79</v>
      </c>
      <c r="B190" s="7">
        <v>2009</v>
      </c>
      <c r="C190" s="8" t="s">
        <v>51</v>
      </c>
      <c r="D190" s="9">
        <v>0.89383418718596686</v>
      </c>
      <c r="E190" s="9">
        <v>3.3881415047334329E-2</v>
      </c>
      <c r="F190" s="9">
        <v>3.3881415047334329E-2</v>
      </c>
      <c r="G190" s="9">
        <v>-9.4329334787350158E-2</v>
      </c>
      <c r="H190" s="9">
        <v>7.2928026172300972E-2</v>
      </c>
      <c r="I190" s="9">
        <v>6.9520174482006619E-2</v>
      </c>
      <c r="J190" s="9"/>
      <c r="K190" s="9">
        <v>3.3881415047334329E-2</v>
      </c>
    </row>
    <row r="191" spans="1:36">
      <c r="A191" s="138" t="s">
        <v>91</v>
      </c>
      <c r="B191" s="7">
        <v>2007</v>
      </c>
      <c r="C191" s="8" t="s">
        <v>50</v>
      </c>
      <c r="D191" s="48">
        <v>0</v>
      </c>
      <c r="E191" s="9">
        <v>0</v>
      </c>
      <c r="F191" s="9">
        <v>0</v>
      </c>
      <c r="G191" s="9">
        <v>-0.12177870390193662</v>
      </c>
      <c r="H191" s="9">
        <v>-0.41785595751742433</v>
      </c>
      <c r="I191" s="9">
        <v>-0.42086946646007573</v>
      </c>
      <c r="J191" s="9">
        <v>8.5400035905338442E-2</v>
      </c>
      <c r="K191" s="9">
        <v>2.8958554729011689E-2</v>
      </c>
      <c r="AD191" s="8"/>
      <c r="AE191" s="8"/>
      <c r="AF191" s="8"/>
      <c r="AG191" s="8"/>
    </row>
    <row r="192" spans="1:36" ht="16.8" customHeight="1">
      <c r="A192" s="138" t="s">
        <v>91</v>
      </c>
      <c r="B192" s="7">
        <v>2008</v>
      </c>
      <c r="C192" s="8" t="s">
        <v>50</v>
      </c>
      <c r="D192" s="48">
        <v>0.5855492882084341</v>
      </c>
      <c r="E192" s="9">
        <v>2.8958554729011689E-2</v>
      </c>
      <c r="F192" s="9">
        <v>2.8958554729011689E-2</v>
      </c>
      <c r="G192" s="9">
        <v>-0.26393552719946278</v>
      </c>
      <c r="H192" s="9">
        <v>-0.26662189388851593</v>
      </c>
      <c r="I192" s="9">
        <v>0.18468770987239758</v>
      </c>
      <c r="J192" s="9">
        <v>0.445265278710544</v>
      </c>
      <c r="K192" s="9">
        <v>2.8958554729011689E-2</v>
      </c>
      <c r="W192" s="89"/>
      <c r="AC192" s="8"/>
      <c r="AD192" s="48"/>
    </row>
    <row r="193" spans="1:46">
      <c r="A193" s="67" t="s">
        <v>75</v>
      </c>
      <c r="B193">
        <v>2003</v>
      </c>
      <c r="C193" t="s">
        <v>50</v>
      </c>
      <c r="D193" s="9">
        <v>0.5040986757941337</v>
      </c>
      <c r="E193" s="9">
        <v>2.5615343399233381E-2</v>
      </c>
      <c r="F193" s="9">
        <v>2.5615343399233381E-2</v>
      </c>
      <c r="G193" s="9">
        <v>-5.0704245743841872E-2</v>
      </c>
      <c r="H193" s="9">
        <v>-0.30689196668867114</v>
      </c>
      <c r="I193" s="9">
        <v>-0.17225937154633791</v>
      </c>
      <c r="J193" s="9">
        <v>-2.1342404783405752E-2</v>
      </c>
      <c r="K193" s="9">
        <v>2.5615343399233381E-2</v>
      </c>
      <c r="W193" s="62"/>
      <c r="X193"/>
      <c r="Y193"/>
      <c r="Z193" s="8"/>
      <c r="AA193" s="8"/>
      <c r="AB193" s="8"/>
      <c r="AD193" s="8"/>
      <c r="AE193" s="8"/>
      <c r="AF193" s="8"/>
      <c r="AG193" s="8"/>
    </row>
    <row r="194" spans="1:46">
      <c r="A194" s="129" t="s">
        <v>91</v>
      </c>
      <c r="B194" s="7">
        <v>2008</v>
      </c>
      <c r="C194" s="8" t="s">
        <v>30</v>
      </c>
      <c r="D194" s="48">
        <v>1.1710985764168682</v>
      </c>
      <c r="E194" s="9">
        <v>2.551498127340824E-2</v>
      </c>
      <c r="F194" s="9">
        <v>2.551498127340824E-2</v>
      </c>
      <c r="G194" s="9">
        <v>-0.19630355642677125</v>
      </c>
      <c r="H194" s="9">
        <v>-0.14813777653318405</v>
      </c>
      <c r="I194" s="9">
        <v>0.26239148697843739</v>
      </c>
      <c r="J194" s="9">
        <v>0.38196583590030797</v>
      </c>
      <c r="K194" s="9">
        <v>2.551498127340824E-2</v>
      </c>
      <c r="W194" s="62"/>
      <c r="X194"/>
      <c r="Y194"/>
      <c r="Z194" s="8"/>
      <c r="AA194" s="8"/>
      <c r="AB194" s="8"/>
    </row>
    <row r="195" spans="1:46">
      <c r="A195" s="129" t="s">
        <v>186</v>
      </c>
      <c r="B195" s="7">
        <v>2008</v>
      </c>
      <c r="C195" s="8" t="s">
        <v>30</v>
      </c>
      <c r="D195" s="48">
        <v>0.49051707857838339</v>
      </c>
      <c r="E195" s="9">
        <v>2.4110910186859555E-2</v>
      </c>
      <c r="F195" s="9">
        <v>2.4110910186859555E-2</v>
      </c>
      <c r="G195" s="9">
        <v>7.7339942987164817E-2</v>
      </c>
      <c r="H195" s="9">
        <v>0.1168498681681935</v>
      </c>
      <c r="I195" s="9">
        <v>0.13217000290468214</v>
      </c>
      <c r="J195" s="9">
        <v>0.21508872537923121</v>
      </c>
      <c r="K195" s="9">
        <v>2.4110910186859555E-2</v>
      </c>
      <c r="L195" s="8"/>
      <c r="W195" s="89"/>
    </row>
    <row r="196" spans="1:46">
      <c r="A196" s="129" t="s">
        <v>91</v>
      </c>
      <c r="B196" s="7">
        <v>2008</v>
      </c>
      <c r="C196" s="8" t="s">
        <v>51</v>
      </c>
      <c r="D196" s="48">
        <v>0.5855492882084341</v>
      </c>
      <c r="E196" s="9">
        <v>2.2803347280334729E-2</v>
      </c>
      <c r="F196" s="9">
        <v>2.2803347280334729E-2</v>
      </c>
      <c r="G196" s="9">
        <v>-0.1479346781940441</v>
      </c>
      <c r="H196" s="9">
        <v>-6.340057636887618E-2</v>
      </c>
      <c r="I196" s="9">
        <v>0.31796349663784823</v>
      </c>
      <c r="J196" s="9">
        <v>0.3366954851104707</v>
      </c>
      <c r="K196" s="9">
        <v>2.2803347280334729E-2</v>
      </c>
      <c r="W196" s="89"/>
    </row>
    <row r="197" spans="1:46">
      <c r="A197" s="62" t="s">
        <v>75</v>
      </c>
      <c r="B197">
        <v>2003</v>
      </c>
      <c r="C197" t="s">
        <v>30</v>
      </c>
      <c r="D197" s="9">
        <v>0.88081757867254529</v>
      </c>
      <c r="E197" s="9">
        <v>2.2538403424830017E-2</v>
      </c>
      <c r="F197" s="9">
        <v>2.2538403424830017E-2</v>
      </c>
      <c r="G197" s="9">
        <v>-7.6824520953325702E-3</v>
      </c>
      <c r="H197" s="9">
        <v>-0.11826977924853875</v>
      </c>
      <c r="I197" s="9">
        <v>-0.11123292298467483</v>
      </c>
      <c r="J197" s="9">
        <v>-6.1250682203135634E-2</v>
      </c>
      <c r="K197" s="9">
        <v>2.2538403424830017E-2</v>
      </c>
      <c r="W197" s="89"/>
    </row>
    <row r="198" spans="1:46">
      <c r="A198" s="129" t="s">
        <v>84</v>
      </c>
      <c r="B198" s="7">
        <v>2008</v>
      </c>
      <c r="C198" s="8" t="s">
        <v>51</v>
      </c>
      <c r="D198" s="48">
        <v>0.37043664105658802</v>
      </c>
      <c r="E198" s="9">
        <v>2.1878723173807423E-2</v>
      </c>
      <c r="F198" s="9">
        <v>2.1878723173807423E-2</v>
      </c>
      <c r="G198" s="9">
        <v>-4.1143777688280377E-2</v>
      </c>
      <c r="H198" s="9">
        <v>7.1043093032621928E-3</v>
      </c>
      <c r="I198" s="9">
        <v>-3.6971405557793109E-2</v>
      </c>
      <c r="J198" s="9">
        <v>8.3629882414808135E-2</v>
      </c>
      <c r="K198" s="9">
        <v>2.1878723173807423E-2</v>
      </c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1"/>
      <c r="AD198" s="81"/>
      <c r="AE198" s="81"/>
      <c r="AG198" s="33"/>
    </row>
    <row r="199" spans="1:46">
      <c r="A199" s="64" t="s">
        <v>84</v>
      </c>
      <c r="B199" s="7">
        <v>2004</v>
      </c>
      <c r="C199" s="8" t="s">
        <v>50</v>
      </c>
      <c r="D199" s="8">
        <v>0.25700024390135279</v>
      </c>
      <c r="E199" s="8">
        <v>2.1872706004300833E-2</v>
      </c>
      <c r="F199" s="8">
        <v>2.1872706004300833E-2</v>
      </c>
      <c r="G199" s="8">
        <v>-8.9846487037390968E-2</v>
      </c>
      <c r="H199" s="8">
        <v>-0.12860691763806628</v>
      </c>
      <c r="I199" s="8">
        <v>-0.10948680383039271</v>
      </c>
      <c r="J199" s="8">
        <v>0.12300371765313692</v>
      </c>
      <c r="K199" s="8">
        <v>2.1872706004300833E-2</v>
      </c>
      <c r="L199" s="62"/>
      <c r="W199" s="89"/>
      <c r="AC199" s="81"/>
      <c r="AD199" s="81"/>
      <c r="AE199" s="81"/>
      <c r="AG199" s="33"/>
    </row>
    <row r="200" spans="1:46">
      <c r="A200" s="62" t="s">
        <v>75</v>
      </c>
      <c r="B200">
        <v>2003</v>
      </c>
      <c r="C200" t="s">
        <v>51</v>
      </c>
      <c r="D200" s="9">
        <v>0.3767189028784117</v>
      </c>
      <c r="E200" s="9">
        <v>1.9417314451192491E-2</v>
      </c>
      <c r="F200" s="9">
        <v>1.9417314451192491E-2</v>
      </c>
      <c r="G200" s="9">
        <v>3.2500860732170164E-2</v>
      </c>
      <c r="H200" s="9">
        <v>5.7907542088627847E-2</v>
      </c>
      <c r="I200" s="9">
        <v>-5.4232861728749443E-2</v>
      </c>
      <c r="J200" s="9">
        <v>-9.8525901573710051E-2</v>
      </c>
      <c r="K200" s="9">
        <v>1.9417314451192491E-2</v>
      </c>
    </row>
    <row r="201" spans="1:46">
      <c r="A201" s="64"/>
      <c r="C201" s="8"/>
      <c r="E201" s="8"/>
      <c r="F201" s="8"/>
      <c r="G201" s="8"/>
      <c r="H201" s="8"/>
      <c r="I201" s="8"/>
      <c r="J201" s="8"/>
      <c r="K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spans="1:46">
      <c r="A202" s="68"/>
      <c r="B202"/>
      <c r="D202" s="48"/>
      <c r="E202" s="8"/>
      <c r="F202" s="8"/>
      <c r="G202" s="8"/>
      <c r="H202" s="8"/>
      <c r="I202" s="8"/>
      <c r="J202" s="8"/>
      <c r="K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spans="1:46">
      <c r="A203" s="129"/>
      <c r="C203" s="8"/>
      <c r="D203" s="48"/>
      <c r="E203" s="9"/>
      <c r="F203" s="9"/>
      <c r="G203" s="9"/>
      <c r="H203" s="9"/>
      <c r="I203" s="9"/>
      <c r="J203" s="9"/>
      <c r="K203" s="9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spans="1:46">
      <c r="A204" s="129"/>
      <c r="C204" s="8"/>
      <c r="D204" s="48"/>
      <c r="E204" s="9"/>
      <c r="F204" s="9"/>
      <c r="G204" s="9"/>
      <c r="H204" s="9"/>
      <c r="I204" s="9"/>
      <c r="J204" s="9"/>
      <c r="K204" s="9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spans="1:46">
      <c r="A205" s="129"/>
      <c r="C205" s="8"/>
      <c r="D205" s="48"/>
      <c r="E205" s="9"/>
      <c r="F205" s="9"/>
      <c r="G205" s="9"/>
      <c r="H205" s="9"/>
      <c r="I205" s="9"/>
      <c r="J205" s="9"/>
      <c r="K205" s="9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spans="1:46">
      <c r="A206" s="129"/>
      <c r="C206" s="8"/>
      <c r="D206" s="48"/>
      <c r="E206" s="9"/>
      <c r="F206" s="9"/>
      <c r="G206" s="9"/>
      <c r="H206" s="9"/>
      <c r="I206" s="9"/>
      <c r="J206" s="9"/>
      <c r="K206" s="9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spans="1:46" s="8" customFormat="1" ht="16.8" customHeight="1">
      <c r="A207" s="138"/>
      <c r="B207" s="7"/>
      <c r="D207" s="48"/>
      <c r="E207" s="9"/>
      <c r="F207" s="9"/>
      <c r="G207" s="9"/>
      <c r="H207" s="9"/>
      <c r="I207" s="9"/>
      <c r="J207" s="9"/>
      <c r="K207" s="9"/>
    </row>
    <row r="208" spans="1:46" s="8" customFormat="1">
      <c r="A208" s="43"/>
      <c r="B208" s="7"/>
      <c r="D208" s="48"/>
      <c r="E208" s="9"/>
      <c r="F208" s="9"/>
      <c r="G208" s="9"/>
      <c r="H208" s="9"/>
      <c r="I208" s="9"/>
      <c r="J208" s="9"/>
      <c r="K208" s="9"/>
    </row>
    <row r="209" spans="1:46" s="8" customFormat="1">
      <c r="A209" s="138"/>
      <c r="B209" s="7"/>
      <c r="D209" s="48"/>
      <c r="E209" s="9"/>
      <c r="F209" s="9"/>
      <c r="G209" s="9"/>
      <c r="H209" s="9"/>
      <c r="I209" s="9"/>
      <c r="J209" s="9"/>
      <c r="K209" s="9"/>
    </row>
    <row r="210" spans="1:46" s="8" customFormat="1">
      <c r="A210" s="138"/>
      <c r="B210" s="7"/>
      <c r="D210" s="48"/>
      <c r="E210" s="9"/>
      <c r="F210" s="9"/>
      <c r="G210" s="9"/>
      <c r="H210" s="9"/>
      <c r="I210" s="9"/>
      <c r="J210" s="9"/>
      <c r="K210" s="9"/>
      <c r="AC210"/>
      <c r="AD210" s="3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127"/>
      <c r="B211" s="7"/>
      <c r="AC211"/>
      <c r="AD211" s="3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138"/>
      <c r="B212" s="7"/>
      <c r="D212" s="48"/>
      <c r="E212" s="9"/>
      <c r="F212" s="9"/>
      <c r="G212" s="9"/>
      <c r="H212" s="9"/>
      <c r="I212" s="9"/>
      <c r="J212" s="9"/>
      <c r="K212" s="9"/>
      <c r="AC212"/>
      <c r="AD212" s="3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127"/>
      <c r="B213" s="7"/>
      <c r="AC213"/>
      <c r="AD213" s="3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127"/>
      <c r="B214" s="7"/>
      <c r="D214" s="9"/>
      <c r="E214" s="9"/>
      <c r="F214" s="9"/>
      <c r="G214" s="9"/>
      <c r="H214" s="9"/>
      <c r="I214" s="9"/>
      <c r="J214" s="9"/>
      <c r="K214" s="9"/>
      <c r="AC214"/>
      <c r="AD214" s="3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 s="8" customFormat="1">
      <c r="A215" s="67"/>
      <c r="B215"/>
      <c r="C215"/>
      <c r="D215" s="9"/>
      <c r="E215" s="9"/>
      <c r="F215" s="9"/>
      <c r="G215" s="9"/>
      <c r="H215" s="9"/>
      <c r="I215" s="9"/>
      <c r="J215" s="9"/>
      <c r="K215" s="9"/>
      <c r="AC215"/>
      <c r="AD215" s="3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1:46">
      <c r="A216" s="129"/>
      <c r="C216" s="8"/>
      <c r="D216" s="48"/>
      <c r="E216" s="9"/>
      <c r="F216" s="9"/>
      <c r="G216" s="9"/>
      <c r="H216" s="9"/>
      <c r="I216" s="9"/>
      <c r="J216" s="9"/>
      <c r="K216" s="9"/>
    </row>
    <row r="217" spans="1:46">
      <c r="A217" s="129"/>
      <c r="C217" s="8"/>
      <c r="D217" s="48"/>
      <c r="E217" s="9"/>
      <c r="F217" s="9"/>
      <c r="G217" s="9"/>
      <c r="H217" s="9"/>
      <c r="I217" s="9"/>
      <c r="J217" s="9"/>
      <c r="K217" s="9"/>
    </row>
    <row r="218" spans="1:46">
      <c r="A218" s="129"/>
      <c r="C218" s="8"/>
      <c r="D218" s="48"/>
      <c r="E218" s="9"/>
      <c r="F218" s="9"/>
      <c r="G218" s="9"/>
      <c r="H218" s="9"/>
      <c r="I218" s="9"/>
      <c r="J218" s="9"/>
      <c r="K218" s="9"/>
    </row>
    <row r="219" spans="1:46">
      <c r="A219" s="129"/>
      <c r="C219" s="8"/>
      <c r="D219" s="48"/>
      <c r="E219" s="9"/>
      <c r="F219" s="9"/>
      <c r="G219" s="9"/>
      <c r="H219" s="9"/>
      <c r="I219" s="9"/>
      <c r="J219" s="9"/>
      <c r="K219" s="9"/>
    </row>
    <row r="220" spans="1:46">
      <c r="A220" s="68"/>
      <c r="B220"/>
      <c r="D220" s="48"/>
      <c r="E220" s="8"/>
      <c r="F220" s="8"/>
      <c r="G220" s="8"/>
      <c r="H220" s="8"/>
      <c r="I220" s="8"/>
      <c r="J220" s="8"/>
      <c r="K220" s="8"/>
    </row>
    <row r="221" spans="1:46">
      <c r="A221" s="64"/>
      <c r="C221" s="8"/>
      <c r="E221" s="8"/>
      <c r="F221" s="8"/>
      <c r="G221" s="8"/>
      <c r="H221" s="8"/>
      <c r="I221" s="8"/>
      <c r="J221" s="8"/>
      <c r="K221" s="8"/>
    </row>
    <row r="222" spans="1:46">
      <c r="A222" s="64"/>
      <c r="C222" s="8"/>
      <c r="E222" s="8"/>
      <c r="F222" s="8"/>
      <c r="G222" s="8"/>
      <c r="H222" s="8"/>
      <c r="I222" s="8"/>
      <c r="J222" s="8"/>
      <c r="K222" s="8"/>
    </row>
    <row r="223" spans="1:46">
      <c r="A223" s="129"/>
      <c r="C223" s="8"/>
      <c r="D223" s="48"/>
      <c r="E223" s="9"/>
      <c r="F223" s="9"/>
      <c r="G223" s="9"/>
      <c r="H223" s="9"/>
      <c r="I223" s="9"/>
      <c r="J223" s="9"/>
      <c r="K223" s="9"/>
    </row>
    <row r="224" spans="1:46">
      <c r="A224" s="64"/>
      <c r="C224" s="8"/>
      <c r="E224" s="8"/>
      <c r="F224" s="8"/>
      <c r="G224" s="8"/>
      <c r="H224" s="8"/>
      <c r="I224" s="8"/>
      <c r="J224" s="8"/>
      <c r="K224" s="8"/>
    </row>
    <row r="225" spans="1:11">
      <c r="A225" s="129"/>
      <c r="C225" s="8"/>
      <c r="D225" s="48"/>
      <c r="E225" s="9"/>
      <c r="F225" s="9"/>
      <c r="G225" s="9"/>
      <c r="H225" s="9"/>
      <c r="I225" s="9"/>
      <c r="J225" s="9"/>
      <c r="K225" s="9"/>
    </row>
    <row r="226" spans="1:11">
      <c r="A226" s="129"/>
      <c r="C226" s="8"/>
      <c r="D226" s="48"/>
      <c r="E226" s="9"/>
      <c r="F226" s="9"/>
      <c r="G226" s="9"/>
      <c r="H226" s="9"/>
      <c r="I226" s="9"/>
      <c r="J226" s="9"/>
      <c r="K226" s="9"/>
    </row>
    <row r="227" spans="1:11">
      <c r="A227" s="62"/>
      <c r="B227"/>
      <c r="E227" s="8"/>
      <c r="F227" s="8"/>
      <c r="G227" s="8"/>
      <c r="H227" s="8"/>
      <c r="I227" s="8"/>
      <c r="J227" s="8"/>
      <c r="K227" s="8"/>
    </row>
    <row r="228" spans="1:11">
      <c r="A228" s="62"/>
      <c r="B228"/>
      <c r="E228" s="8"/>
      <c r="F228" s="8"/>
      <c r="G228" s="8"/>
      <c r="H228" s="8"/>
      <c r="I228" s="8"/>
      <c r="J228" s="8"/>
      <c r="K228" s="8"/>
    </row>
    <row r="229" spans="1:11">
      <c r="A229" s="64"/>
      <c r="C229" s="8"/>
      <c r="E229" s="8"/>
      <c r="F229" s="8"/>
      <c r="G229" s="8"/>
      <c r="H229" s="8"/>
      <c r="I229" s="8"/>
      <c r="J229" s="8"/>
      <c r="K229" s="8"/>
    </row>
    <row r="230" spans="1:11">
      <c r="A230" s="64"/>
      <c r="C230" s="8"/>
      <c r="E230" s="8"/>
      <c r="F230" s="8"/>
      <c r="G230" s="8"/>
      <c r="H230" s="8"/>
      <c r="I230" s="8"/>
      <c r="J230" s="8"/>
      <c r="K230" s="8"/>
    </row>
    <row r="231" spans="1:11">
      <c r="A231" s="127"/>
      <c r="C231" s="8"/>
      <c r="E231" s="8"/>
      <c r="F231" s="8"/>
      <c r="G231" s="8"/>
      <c r="H231" s="8"/>
      <c r="I231" s="8"/>
      <c r="J231" s="8"/>
      <c r="K231" s="8"/>
    </row>
    <row r="232" spans="1:11">
      <c r="A232" s="138"/>
      <c r="C232" s="8"/>
      <c r="D232" s="48"/>
      <c r="E232" s="9"/>
      <c r="F232" s="9"/>
      <c r="G232" s="9"/>
      <c r="H232" s="9"/>
      <c r="I232" s="9"/>
      <c r="J232" s="9"/>
      <c r="K232" s="9"/>
    </row>
    <row r="233" spans="1:11">
      <c r="A233" s="138"/>
      <c r="C233" s="8"/>
      <c r="D233" s="48"/>
      <c r="E233" s="9"/>
      <c r="F233" s="9"/>
      <c r="G233" s="9"/>
      <c r="H233" s="9"/>
      <c r="I233" s="9"/>
      <c r="J233" s="9"/>
      <c r="K233" s="9"/>
    </row>
    <row r="234" spans="1:11">
      <c r="A234" s="67"/>
      <c r="B234"/>
      <c r="D234" s="9"/>
      <c r="E234" s="9"/>
      <c r="F234" s="9"/>
      <c r="G234" s="9"/>
      <c r="H234" s="9"/>
      <c r="I234" s="9"/>
      <c r="J234" s="9"/>
      <c r="K234" s="9"/>
    </row>
    <row r="235" spans="1:11">
      <c r="A235" s="127"/>
      <c r="C235" s="8"/>
      <c r="E235" s="8"/>
      <c r="F235" s="8"/>
      <c r="G235" s="8"/>
      <c r="H235" s="8"/>
      <c r="I235" s="8"/>
      <c r="J235" s="8"/>
      <c r="K235" s="8"/>
    </row>
    <row r="236" spans="1:11">
      <c r="A236" s="127"/>
      <c r="C236" s="8"/>
      <c r="E236" s="8"/>
      <c r="F236" s="8"/>
      <c r="G236" s="8"/>
      <c r="H236" s="8"/>
      <c r="I236" s="8"/>
      <c r="J236" s="8"/>
      <c r="K236" s="8"/>
    </row>
    <row r="237" spans="1:11">
      <c r="A237" s="127"/>
      <c r="C237" s="8"/>
      <c r="D237" s="9"/>
      <c r="E237" s="9"/>
      <c r="F237" s="9"/>
      <c r="G237" s="9"/>
      <c r="H237" s="9"/>
      <c r="I237" s="9"/>
      <c r="J237" s="9"/>
      <c r="K237" s="9"/>
    </row>
    <row r="238" spans="1:11">
      <c r="A238" s="138"/>
      <c r="C238" s="8"/>
      <c r="D238" s="48"/>
      <c r="E238" s="9"/>
      <c r="F238" s="9"/>
      <c r="G238" s="9"/>
      <c r="H238" s="9"/>
      <c r="I238" s="9"/>
      <c r="J238" s="9"/>
      <c r="K238" s="9"/>
    </row>
    <row r="239" spans="1:11">
      <c r="A239" s="138"/>
      <c r="C239" s="8"/>
      <c r="D239" s="48"/>
      <c r="E239" s="9"/>
      <c r="F239" s="9"/>
      <c r="G239" s="9"/>
      <c r="H239" s="9"/>
      <c r="I239" s="9"/>
      <c r="J239" s="9"/>
      <c r="K239" s="9"/>
    </row>
    <row r="240" spans="1:11">
      <c r="A240" s="64"/>
      <c r="C240" s="8"/>
      <c r="D240" s="9"/>
      <c r="E240" s="9"/>
      <c r="F240" s="9"/>
      <c r="G240" s="9"/>
      <c r="H240" s="9"/>
      <c r="I240" s="9"/>
      <c r="J240" s="9"/>
      <c r="K240" s="9"/>
    </row>
    <row r="241" spans="1:11">
      <c r="A241" s="129"/>
      <c r="C241" s="8"/>
      <c r="D241" s="48"/>
      <c r="E241" s="9"/>
      <c r="F241" s="9"/>
      <c r="G241" s="9"/>
      <c r="H241" s="9"/>
      <c r="I241" s="9"/>
      <c r="J241" s="9"/>
      <c r="K241" s="9"/>
    </row>
    <row r="242" spans="1:11">
      <c r="A242" s="64"/>
      <c r="C242" s="8"/>
      <c r="E242" s="8"/>
      <c r="F242" s="8"/>
      <c r="G242" s="8"/>
      <c r="H242" s="8"/>
      <c r="I242" s="8"/>
      <c r="J242" s="8"/>
      <c r="K242" s="8"/>
    </row>
    <row r="243" spans="1:11">
      <c r="A243" s="129"/>
      <c r="C243" s="8"/>
      <c r="D243" s="48"/>
      <c r="E243" s="9"/>
      <c r="F243" s="9"/>
      <c r="G243" s="9"/>
      <c r="H243" s="9"/>
      <c r="I243" s="9"/>
      <c r="J243" s="9"/>
      <c r="K243" s="9"/>
    </row>
    <row r="244" spans="1:11">
      <c r="A244" s="64"/>
      <c r="C244" s="8"/>
      <c r="E244" s="8"/>
      <c r="F244" s="8"/>
      <c r="G244" s="8"/>
      <c r="H244" s="8"/>
      <c r="I244" s="8"/>
      <c r="J244" s="8"/>
      <c r="K244" s="8"/>
    </row>
    <row r="245" spans="1:11" ht="16.8" customHeight="1">
      <c r="A245" s="64"/>
      <c r="C245" s="8"/>
      <c r="E245" s="8"/>
      <c r="F245" s="8"/>
      <c r="G245" s="8"/>
      <c r="H245" s="8"/>
      <c r="I245" s="8"/>
      <c r="J245" s="8"/>
      <c r="K245" s="8"/>
    </row>
    <row r="246" spans="1:11">
      <c r="A246" s="64"/>
      <c r="C246" s="8"/>
      <c r="E246" s="8"/>
      <c r="F246" s="8"/>
      <c r="G246" s="8"/>
      <c r="H246" s="8"/>
      <c r="I246" s="8"/>
      <c r="J246" s="8"/>
      <c r="K246" s="8"/>
    </row>
    <row r="247" spans="1:11">
      <c r="A247" s="64"/>
      <c r="C247" s="8"/>
      <c r="E247" s="8"/>
      <c r="F247" s="8"/>
      <c r="G247" s="8"/>
      <c r="H247" s="8"/>
      <c r="I247" s="8"/>
      <c r="J247" s="8"/>
      <c r="K247" s="8"/>
    </row>
    <row r="248" spans="1:11">
      <c r="A248" s="68"/>
      <c r="B248"/>
      <c r="D248" s="48"/>
      <c r="E248" s="8"/>
      <c r="F248" s="8"/>
      <c r="G248" s="8"/>
      <c r="H248" s="8"/>
      <c r="I248" s="8"/>
      <c r="J248" s="8"/>
      <c r="K248" s="8"/>
    </row>
    <row r="249" spans="1:11" ht="16.8" customHeight="1">
      <c r="A249" s="138"/>
      <c r="C249" s="8"/>
      <c r="D249" s="48"/>
      <c r="E249" s="9"/>
      <c r="F249" s="9"/>
      <c r="G249" s="9"/>
      <c r="H249" s="9"/>
      <c r="I249" s="9"/>
      <c r="J249" s="9"/>
      <c r="K249" s="9"/>
    </row>
    <row r="250" spans="1:11">
      <c r="A250" s="83"/>
      <c r="B250"/>
      <c r="D250" s="49"/>
      <c r="E250" s="9"/>
      <c r="F250" s="9"/>
      <c r="G250" s="9"/>
      <c r="H250" s="9"/>
      <c r="I250" s="9"/>
      <c r="J250" s="9"/>
      <c r="K250" s="9"/>
    </row>
    <row r="251" spans="1:11">
      <c r="A251" s="67"/>
      <c r="B251"/>
      <c r="D251" s="9"/>
      <c r="E251" s="9"/>
      <c r="F251" s="9"/>
      <c r="G251" s="9"/>
      <c r="H251" s="9"/>
      <c r="I251" s="9"/>
      <c r="J251" s="9"/>
      <c r="K251" s="9"/>
    </row>
    <row r="252" spans="1:11">
      <c r="A252" s="138"/>
      <c r="C252" s="8"/>
      <c r="D252" s="48"/>
      <c r="E252" s="9"/>
      <c r="F252" s="9"/>
      <c r="G252" s="9"/>
      <c r="H252" s="9"/>
      <c r="I252" s="9"/>
      <c r="J252" s="9"/>
      <c r="K252" s="9"/>
    </row>
    <row r="253" spans="1:11">
      <c r="A253" s="138"/>
      <c r="C253" s="8"/>
      <c r="D253" s="48"/>
      <c r="E253" s="9"/>
      <c r="F253" s="9"/>
      <c r="G253" s="9"/>
      <c r="H253" s="9"/>
      <c r="I253" s="9"/>
      <c r="J253" s="9"/>
      <c r="K253" s="9"/>
    </row>
    <row r="254" spans="1:11">
      <c r="A254" s="83"/>
      <c r="B254"/>
      <c r="D254" s="49"/>
      <c r="E254" s="9"/>
      <c r="F254" s="9"/>
      <c r="G254" s="9"/>
      <c r="H254" s="9"/>
      <c r="I254" s="9"/>
      <c r="J254" s="9"/>
      <c r="K254" s="9"/>
    </row>
    <row r="255" spans="1:11">
      <c r="A255" s="127"/>
      <c r="C255" s="8"/>
      <c r="D255" s="9"/>
      <c r="E255" s="9"/>
      <c r="F255" s="9"/>
      <c r="G255" s="9"/>
      <c r="H255" s="9"/>
      <c r="I255" s="9"/>
      <c r="J255" s="9"/>
      <c r="K255" s="9"/>
    </row>
    <row r="256" spans="1:11">
      <c r="A256" s="127"/>
      <c r="C256" s="8"/>
      <c r="E256" s="8"/>
      <c r="F256" s="8"/>
      <c r="G256" s="8"/>
      <c r="H256" s="8"/>
      <c r="I256" s="8"/>
      <c r="J256" s="8"/>
      <c r="K256" s="8"/>
    </row>
    <row r="257" spans="1:11">
      <c r="A257" s="67"/>
      <c r="B257"/>
      <c r="D257" s="9"/>
      <c r="E257" s="9"/>
      <c r="F257" s="9"/>
      <c r="G257" s="9"/>
      <c r="H257" s="9"/>
      <c r="I257" s="9"/>
      <c r="J257" s="9"/>
      <c r="K257" s="9"/>
    </row>
    <row r="258" spans="1:11">
      <c r="A258" s="68"/>
      <c r="B258"/>
      <c r="D258" s="49"/>
      <c r="E258" s="9"/>
      <c r="F258" s="9"/>
      <c r="G258" s="9"/>
      <c r="H258" s="9"/>
      <c r="I258" s="9"/>
      <c r="J258" s="9"/>
      <c r="K258" s="9"/>
    </row>
    <row r="259" spans="1:11">
      <c r="A259" s="129"/>
      <c r="C259" s="8"/>
      <c r="D259" s="48"/>
      <c r="E259" s="9"/>
      <c r="F259" s="9"/>
      <c r="G259" s="9"/>
      <c r="H259" s="9"/>
      <c r="I259" s="9"/>
      <c r="J259" s="9"/>
      <c r="K259" s="9"/>
    </row>
    <row r="260" spans="1:11">
      <c r="A260" s="62"/>
      <c r="B260"/>
      <c r="D260" s="9"/>
      <c r="E260" s="9"/>
      <c r="F260" s="9"/>
      <c r="G260" s="9"/>
      <c r="H260" s="9"/>
      <c r="I260" s="9"/>
      <c r="J260" s="9"/>
      <c r="K260" s="9"/>
    </row>
    <row r="261" spans="1:11">
      <c r="A261" s="68"/>
      <c r="B261"/>
      <c r="D261" s="48"/>
      <c r="E261" s="8"/>
      <c r="F261" s="8"/>
      <c r="G261" s="8"/>
      <c r="H261" s="8"/>
      <c r="I261" s="8"/>
      <c r="J261" s="8"/>
      <c r="K261" s="8"/>
    </row>
    <row r="262" spans="1:11">
      <c r="A262" s="68"/>
      <c r="B262"/>
      <c r="D262" s="48"/>
      <c r="E262" s="8"/>
      <c r="F262" s="8"/>
      <c r="G262" s="8"/>
      <c r="H262" s="8"/>
      <c r="I262" s="8"/>
      <c r="J262" s="8"/>
      <c r="K262" s="8"/>
    </row>
    <row r="263" spans="1:11">
      <c r="A263" s="62"/>
      <c r="B263"/>
      <c r="D263" s="9"/>
      <c r="E263" s="9"/>
      <c r="F263" s="9"/>
      <c r="G263" s="9"/>
      <c r="H263" s="9"/>
      <c r="I263" s="9"/>
      <c r="J263" s="9"/>
      <c r="K263" s="9"/>
    </row>
    <row r="264" spans="1:11">
      <c r="A264" s="129"/>
      <c r="C264" s="8"/>
      <c r="D264" s="48"/>
      <c r="E264" s="9"/>
      <c r="F264" s="9"/>
      <c r="G264" s="9"/>
      <c r="H264" s="9"/>
      <c r="I264" s="9"/>
      <c r="J264" s="9"/>
      <c r="K264" s="9"/>
    </row>
    <row r="265" spans="1:11">
      <c r="A265" s="64"/>
      <c r="C265" s="8"/>
      <c r="D265" s="9"/>
      <c r="E265" s="9"/>
      <c r="F265" s="9"/>
      <c r="G265" s="9"/>
      <c r="H265" s="9"/>
      <c r="I265" s="9"/>
      <c r="J265" s="9"/>
      <c r="K265" s="9"/>
    </row>
    <row r="266" spans="1:11">
      <c r="A266" s="64"/>
      <c r="C266" s="8"/>
      <c r="D266" s="9"/>
      <c r="E266" s="9"/>
      <c r="F266" s="9"/>
      <c r="G266" s="9"/>
      <c r="H266" s="9"/>
      <c r="I266" s="9"/>
      <c r="J266" s="9"/>
      <c r="K266" s="9"/>
    </row>
    <row r="267" spans="1:11">
      <c r="A267" s="64"/>
      <c r="C267" s="8"/>
      <c r="D267" s="9"/>
      <c r="E267" s="9"/>
      <c r="F267" s="9"/>
      <c r="G267" s="9"/>
      <c r="H267" s="9"/>
      <c r="I267" s="9"/>
      <c r="J267" s="9"/>
      <c r="K267" s="9"/>
    </row>
    <row r="268" spans="1:11">
      <c r="A268" s="62"/>
      <c r="B268"/>
      <c r="E268" s="8"/>
      <c r="F268" s="8"/>
      <c r="G268" s="8"/>
      <c r="H268" s="8"/>
      <c r="I268" s="8"/>
      <c r="J268" s="8"/>
      <c r="K268" s="8"/>
    </row>
    <row r="269" spans="1:11">
      <c r="A269" s="64"/>
      <c r="C269" s="8"/>
      <c r="E269" s="8"/>
      <c r="F269" s="8"/>
      <c r="G269" s="8"/>
      <c r="H269" s="8"/>
      <c r="I269" s="8"/>
      <c r="J269" s="8"/>
      <c r="K269" s="8"/>
    </row>
    <row r="270" spans="1:11" s="8" customFormat="1" ht="16.8" customHeight="1">
      <c r="A270" s="138"/>
      <c r="B270" s="7"/>
      <c r="D270" s="48"/>
      <c r="E270" s="9"/>
      <c r="F270" s="9"/>
      <c r="G270" s="9"/>
      <c r="H270" s="9"/>
      <c r="I270" s="9"/>
      <c r="J270" s="9"/>
      <c r="K270" s="9"/>
    </row>
    <row r="271" spans="1:11" s="8" customFormat="1">
      <c r="A271" s="83"/>
      <c r="B271"/>
      <c r="C271"/>
      <c r="D271" s="48"/>
    </row>
    <row r="272" spans="1:11" s="8" customFormat="1">
      <c r="A272" s="67"/>
      <c r="B272"/>
      <c r="C272"/>
    </row>
    <row r="273" spans="1:11" s="8" customFormat="1">
      <c r="A273" s="83"/>
      <c r="B273"/>
      <c r="C273"/>
      <c r="D273" s="48"/>
    </row>
    <row r="274" spans="1:11" s="8" customFormat="1">
      <c r="A274" s="138"/>
      <c r="B274" s="7"/>
      <c r="D274" s="48"/>
      <c r="E274" s="9"/>
      <c r="F274" s="9"/>
      <c r="G274" s="9"/>
      <c r="H274" s="9"/>
      <c r="I274" s="9"/>
      <c r="J274" s="9"/>
      <c r="K274" s="9"/>
    </row>
    <row r="275" spans="1:11" s="8" customFormat="1">
      <c r="A275" s="67"/>
      <c r="B275"/>
      <c r="C275"/>
      <c r="D275" s="9"/>
      <c r="E275" s="9"/>
      <c r="F275" s="9"/>
      <c r="G275" s="9"/>
      <c r="H275" s="9"/>
      <c r="I275" s="9"/>
      <c r="J275" s="9"/>
      <c r="K275" s="9"/>
    </row>
    <row r="276" spans="1:11" s="8" customFormat="1">
      <c r="A276" s="127"/>
      <c r="B276" s="7"/>
      <c r="D276" s="9"/>
      <c r="E276" s="9"/>
      <c r="F276" s="9"/>
      <c r="G276" s="9"/>
      <c r="H276" s="9"/>
      <c r="I276" s="9"/>
      <c r="J276" s="9"/>
      <c r="K276" s="9"/>
    </row>
    <row r="277" spans="1:11" s="8" customFormat="1">
      <c r="A277" s="127"/>
      <c r="B277" s="7"/>
    </row>
    <row r="278" spans="1:11" s="8" customFormat="1">
      <c r="A278" s="83"/>
      <c r="B278"/>
      <c r="C278"/>
      <c r="D278" s="48"/>
    </row>
    <row r="279" spans="1:11">
      <c r="A279" s="62"/>
      <c r="B279"/>
      <c r="D279" s="9"/>
      <c r="E279" s="9"/>
      <c r="F279" s="9"/>
      <c r="G279" s="9"/>
      <c r="H279" s="9"/>
      <c r="I279" s="9"/>
      <c r="J279" s="9"/>
      <c r="K279" s="9"/>
    </row>
    <row r="280" spans="1:11">
      <c r="A280" s="129"/>
      <c r="C280" s="8"/>
      <c r="D280" s="48"/>
      <c r="E280" s="9"/>
      <c r="F280" s="9"/>
      <c r="G280" s="9"/>
      <c r="H280" s="9"/>
      <c r="I280" s="9"/>
      <c r="J280" s="9"/>
      <c r="K280" s="9"/>
    </row>
    <row r="281" spans="1:11">
      <c r="A281" s="68"/>
      <c r="B281"/>
      <c r="D281" s="48"/>
      <c r="E281" s="8"/>
      <c r="F281" s="8"/>
      <c r="G281" s="8"/>
      <c r="H281" s="8"/>
      <c r="I281" s="8"/>
      <c r="J281" s="8"/>
      <c r="K281" s="8"/>
    </row>
    <row r="282" spans="1:11">
      <c r="A282" s="129"/>
      <c r="C282" s="8"/>
      <c r="D282" s="48"/>
      <c r="E282" s="9"/>
      <c r="F282" s="9"/>
      <c r="G282" s="9"/>
      <c r="H282" s="9"/>
      <c r="I282" s="9"/>
      <c r="J282" s="9"/>
      <c r="K282" s="9"/>
    </row>
    <row r="283" spans="1:11">
      <c r="A283" s="62"/>
      <c r="B283"/>
      <c r="E283" s="8"/>
      <c r="F283" s="8"/>
      <c r="G283" s="8"/>
      <c r="H283" s="8"/>
      <c r="I283" s="8"/>
      <c r="J283" s="8"/>
      <c r="K283" s="8"/>
    </row>
    <row r="284" spans="1:11">
      <c r="A284" s="64"/>
      <c r="C284" s="8"/>
      <c r="D284" s="9"/>
      <c r="E284" s="9"/>
      <c r="F284" s="9"/>
      <c r="G284" s="9"/>
      <c r="H284" s="9"/>
      <c r="I284" s="9"/>
      <c r="J284" s="9"/>
      <c r="K284" s="9"/>
    </row>
    <row r="285" spans="1:11">
      <c r="A285" s="64"/>
      <c r="C285" s="8"/>
      <c r="E285" s="8"/>
      <c r="F285" s="8"/>
      <c r="G285" s="8"/>
      <c r="H285" s="8"/>
      <c r="I285" s="8"/>
      <c r="J285" s="8"/>
      <c r="K285" s="8"/>
    </row>
    <row r="286" spans="1:11">
      <c r="A286" s="129"/>
      <c r="C286" s="8"/>
      <c r="D286" s="48"/>
      <c r="E286" s="9"/>
      <c r="F286" s="9"/>
      <c r="G286" s="9"/>
      <c r="H286" s="9"/>
      <c r="I286" s="9"/>
      <c r="J286" s="9"/>
      <c r="K286" s="9"/>
    </row>
    <row r="287" spans="1:11">
      <c r="A287" s="129"/>
      <c r="C287" s="8"/>
      <c r="D287" s="48"/>
      <c r="E287" s="9"/>
      <c r="F287" s="9"/>
      <c r="G287" s="9"/>
      <c r="H287" s="9"/>
      <c r="I287" s="9"/>
      <c r="J287" s="9"/>
      <c r="K287" s="9"/>
    </row>
    <row r="288" spans="1:11">
      <c r="A288" s="62"/>
      <c r="B288"/>
      <c r="D288" s="9"/>
      <c r="E288" s="9"/>
      <c r="F288" s="9"/>
      <c r="G288" s="9"/>
      <c r="H288" s="9"/>
      <c r="I288" s="9"/>
      <c r="J288" s="9"/>
      <c r="K288" s="9"/>
    </row>
    <row r="289" spans="1:11">
      <c r="A289" s="64"/>
      <c r="C289" s="8"/>
      <c r="E289" s="8"/>
      <c r="F289" s="8"/>
      <c r="G289" s="8"/>
      <c r="H289" s="8"/>
      <c r="I289" s="8"/>
      <c r="J289" s="8"/>
      <c r="K289" s="8"/>
    </row>
    <row r="290" spans="1:11">
      <c r="A290" s="62"/>
      <c r="B290"/>
      <c r="E290" s="8"/>
      <c r="F290" s="8"/>
      <c r="G290" s="8"/>
      <c r="H290" s="8"/>
      <c r="I290" s="8"/>
      <c r="J290" s="8"/>
      <c r="K290" s="8"/>
    </row>
    <row r="291" spans="1:11">
      <c r="A291" s="64"/>
      <c r="C291" s="8"/>
      <c r="E291" s="8"/>
      <c r="F291" s="8"/>
      <c r="G291" s="8"/>
      <c r="H291" s="8"/>
      <c r="I291" s="8"/>
      <c r="J291" s="8"/>
      <c r="K291" s="8"/>
    </row>
    <row r="292" spans="1:11">
      <c r="A292" s="129"/>
      <c r="C292" s="8"/>
      <c r="D292" s="48"/>
      <c r="E292" s="9"/>
      <c r="F292" s="9"/>
      <c r="G292" s="9"/>
      <c r="H292" s="9"/>
      <c r="I292" s="9"/>
      <c r="J292" s="9"/>
      <c r="K292" s="9"/>
    </row>
    <row r="293" spans="1:11">
      <c r="A293" s="64"/>
      <c r="C293" s="8"/>
      <c r="E293" s="8"/>
      <c r="F293" s="8"/>
      <c r="G293" s="8"/>
      <c r="H293" s="8"/>
      <c r="I293" s="8"/>
      <c r="J293" s="8"/>
      <c r="K293" s="8"/>
    </row>
    <row r="294" spans="1:11">
      <c r="A294" s="129"/>
      <c r="C294" s="8"/>
      <c r="D294" s="48"/>
      <c r="E294" s="9"/>
      <c r="F294" s="9"/>
      <c r="G294" s="9"/>
      <c r="H294" s="9"/>
      <c r="I294" s="9"/>
      <c r="J294" s="9"/>
      <c r="K294" s="9"/>
    </row>
    <row r="295" spans="1:11">
      <c r="A295" s="64"/>
      <c r="C295" s="8"/>
      <c r="E295" s="8"/>
      <c r="F295" s="8"/>
      <c r="G295" s="8"/>
      <c r="H295" s="8"/>
      <c r="I295" s="8"/>
      <c r="J295" s="8"/>
      <c r="K295" s="8"/>
    </row>
    <row r="296" spans="1:11">
      <c r="A296" s="64"/>
      <c r="C296" s="8"/>
      <c r="E296" s="8"/>
      <c r="F296" s="8"/>
      <c r="G296" s="8"/>
      <c r="H296" s="8"/>
      <c r="I296" s="8"/>
      <c r="J296" s="8"/>
      <c r="K296" s="8"/>
    </row>
    <row r="297" spans="1:11">
      <c r="A297" s="67"/>
      <c r="B297"/>
      <c r="E297" s="8"/>
      <c r="F297" s="8"/>
      <c r="G297" s="8"/>
      <c r="H297" s="8"/>
      <c r="I297" s="8"/>
      <c r="J297" s="8"/>
      <c r="K297" s="8"/>
    </row>
    <row r="298" spans="1:11">
      <c r="A298" s="138"/>
      <c r="C298" s="8"/>
      <c r="D298" s="48"/>
      <c r="E298" s="9"/>
      <c r="F298" s="9"/>
      <c r="G298" s="9"/>
      <c r="H298" s="9"/>
      <c r="I298" s="9"/>
      <c r="J298" s="9"/>
      <c r="K298" s="9"/>
    </row>
    <row r="299" spans="1:11">
      <c r="A299" s="67"/>
      <c r="B299"/>
      <c r="E299" s="8"/>
      <c r="F299" s="8"/>
      <c r="G299" s="8"/>
      <c r="H299" s="8"/>
      <c r="I299" s="8"/>
      <c r="J299" s="8"/>
      <c r="K299" s="8"/>
    </row>
    <row r="300" spans="1:11" s="8" customFormat="1" ht="16.8" customHeight="1">
      <c r="A300" s="67"/>
      <c r="B300"/>
      <c r="C300"/>
    </row>
    <row r="301" spans="1:11" s="8" customFormat="1">
      <c r="A301" s="127"/>
      <c r="B301" s="7"/>
      <c r="D301" s="9"/>
      <c r="E301" s="9"/>
      <c r="F301" s="9"/>
      <c r="G301" s="9"/>
      <c r="H301" s="9"/>
      <c r="I301" s="9"/>
      <c r="J301" s="9"/>
      <c r="K301" s="9"/>
    </row>
    <row r="302" spans="1:11" s="8" customFormat="1">
      <c r="A302" s="67"/>
      <c r="B302"/>
      <c r="C302"/>
    </row>
    <row r="303" spans="1:11" s="8" customFormat="1">
      <c r="A303" s="67"/>
      <c r="B303"/>
      <c r="C303"/>
    </row>
    <row r="304" spans="1:11" s="8" customFormat="1">
      <c r="A304" s="127"/>
      <c r="B304" s="7"/>
      <c r="D304" s="9"/>
      <c r="E304" s="9"/>
      <c r="F304" s="9"/>
      <c r="G304" s="9"/>
      <c r="H304" s="9"/>
      <c r="I304" s="9"/>
      <c r="J304" s="9"/>
      <c r="K304" s="9"/>
    </row>
    <row r="305" spans="1:11" s="8" customFormat="1">
      <c r="A305" s="127"/>
      <c r="B305" s="7"/>
    </row>
    <row r="306" spans="1:11" s="8" customFormat="1">
      <c r="A306" s="127"/>
      <c r="B306" s="7"/>
    </row>
    <row r="307" spans="1:11" s="8" customFormat="1">
      <c r="A307" s="67"/>
      <c r="B307"/>
      <c r="C307"/>
    </row>
    <row r="308" spans="1:11" s="8" customFormat="1">
      <c r="A308" s="67"/>
      <c r="B308"/>
      <c r="C308"/>
      <c r="D308" s="9"/>
      <c r="E308" s="9"/>
      <c r="F308" s="9"/>
      <c r="G308" s="9"/>
      <c r="H308" s="9"/>
      <c r="I308" s="9"/>
      <c r="J308" s="9"/>
      <c r="K308" s="9"/>
    </row>
    <row r="309" spans="1:11">
      <c r="A309" s="64"/>
      <c r="C309" s="8"/>
      <c r="D309" s="9"/>
      <c r="E309" s="9"/>
      <c r="F309" s="9"/>
      <c r="G309" s="9"/>
      <c r="H309" s="9"/>
      <c r="I309" s="9"/>
      <c r="J309" s="9"/>
      <c r="K309" s="9"/>
    </row>
    <row r="310" spans="1:11">
      <c r="A310" s="64"/>
      <c r="C310" s="8"/>
      <c r="D310" s="9"/>
      <c r="E310" s="9"/>
      <c r="F310" s="9"/>
      <c r="G310" s="9"/>
      <c r="H310" s="9"/>
      <c r="I310" s="9"/>
      <c r="J310" s="9"/>
      <c r="K310" s="9"/>
    </row>
    <row r="311" spans="1:11">
      <c r="A311" s="64"/>
      <c r="C311" s="8"/>
      <c r="D311" s="9"/>
      <c r="E311" s="9"/>
      <c r="F311" s="9"/>
      <c r="G311" s="9"/>
      <c r="H311" s="9"/>
      <c r="I311" s="9"/>
      <c r="J311" s="9"/>
      <c r="K311" s="9"/>
    </row>
    <row r="312" spans="1:11">
      <c r="A312" s="64"/>
      <c r="C312" s="8"/>
      <c r="D312" s="9"/>
      <c r="E312" s="9"/>
      <c r="F312" s="9"/>
      <c r="G312" s="9"/>
      <c r="H312" s="9"/>
      <c r="I312" s="9"/>
      <c r="J312" s="9"/>
      <c r="K312" s="9"/>
    </row>
    <row r="313" spans="1:11">
      <c r="A313" s="64"/>
      <c r="C313" s="8"/>
      <c r="D313" s="9"/>
      <c r="E313" s="9"/>
      <c r="F313" s="9"/>
      <c r="G313" s="9"/>
      <c r="H313" s="9"/>
      <c r="I313" s="9"/>
      <c r="J313" s="9"/>
      <c r="K313" s="9"/>
    </row>
    <row r="314" spans="1:11">
      <c r="A314" s="64"/>
      <c r="C314" s="8"/>
      <c r="D314" s="9"/>
      <c r="E314" s="9"/>
      <c r="F314" s="9"/>
      <c r="G314" s="9"/>
      <c r="H314" s="9"/>
      <c r="I314" s="9"/>
      <c r="J314" s="9"/>
      <c r="K314" s="9"/>
    </row>
    <row r="315" spans="1:11">
      <c r="A315" s="64"/>
      <c r="C315" s="8"/>
      <c r="D315" s="9"/>
      <c r="E315" s="9"/>
      <c r="F315" s="9"/>
      <c r="G315" s="9"/>
      <c r="H315" s="9"/>
      <c r="I315" s="9"/>
      <c r="J315" s="9"/>
      <c r="K315" s="9"/>
    </row>
    <row r="316" spans="1:11">
      <c r="A316" s="64"/>
      <c r="C316" s="8"/>
      <c r="D316" s="9"/>
      <c r="E316" s="9"/>
      <c r="F316" s="9"/>
      <c r="G316" s="9"/>
      <c r="H316" s="9"/>
      <c r="I316" s="9"/>
      <c r="J316" s="9"/>
      <c r="K316" s="9"/>
    </row>
    <row r="317" spans="1:11">
      <c r="A317" s="64"/>
      <c r="C317" s="8"/>
      <c r="D317" s="9"/>
      <c r="E317" s="9"/>
      <c r="F317" s="9"/>
      <c r="G317" s="9"/>
      <c r="H317" s="9"/>
      <c r="I317" s="9"/>
      <c r="J317" s="9"/>
      <c r="K317" s="9"/>
    </row>
    <row r="318" spans="1:11">
      <c r="A318" s="64"/>
      <c r="C318" s="8"/>
      <c r="D318" s="9"/>
      <c r="E318" s="9"/>
      <c r="F318" s="9"/>
      <c r="G318" s="9"/>
      <c r="H318" s="9"/>
      <c r="I318" s="9"/>
      <c r="J318" s="9"/>
      <c r="K318" s="9"/>
    </row>
    <row r="319" spans="1:11">
      <c r="A319" s="64"/>
      <c r="C319" s="8"/>
      <c r="D319" s="9"/>
      <c r="E319" s="9"/>
      <c r="F319" s="9"/>
      <c r="G319" s="9"/>
      <c r="H319" s="9"/>
      <c r="I319" s="9"/>
      <c r="J319" s="9"/>
      <c r="K319" s="9"/>
    </row>
    <row r="320" spans="1:11">
      <c r="A320" s="64"/>
      <c r="C320" s="8"/>
      <c r="D320" s="9"/>
      <c r="E320" s="9"/>
      <c r="F320" s="9"/>
      <c r="G320" s="9"/>
      <c r="H320" s="9"/>
      <c r="I320" s="9"/>
      <c r="J320" s="9"/>
      <c r="K320" s="9"/>
    </row>
    <row r="321" spans="1:11">
      <c r="A321" s="64"/>
      <c r="C321" s="8"/>
      <c r="D321" s="9"/>
      <c r="E321" s="9"/>
      <c r="F321" s="9"/>
      <c r="G321" s="9"/>
      <c r="H321" s="9"/>
      <c r="I321" s="9"/>
      <c r="J321" s="9"/>
      <c r="K321" s="9"/>
    </row>
    <row r="322" spans="1:11">
      <c r="A322" s="64"/>
      <c r="C322" s="8"/>
      <c r="D322" s="9"/>
      <c r="E322" s="9"/>
      <c r="F322" s="9"/>
      <c r="G322" s="9"/>
      <c r="H322" s="9"/>
      <c r="I322" s="9"/>
      <c r="J322" s="9"/>
      <c r="K322" s="9"/>
    </row>
    <row r="323" spans="1:11">
      <c r="A323" s="64"/>
      <c r="C323" s="8"/>
      <c r="D323" s="9"/>
      <c r="E323" s="9"/>
      <c r="F323" s="9"/>
      <c r="G323" s="9"/>
      <c r="H323" s="9"/>
      <c r="I323" s="9"/>
      <c r="J323" s="9"/>
      <c r="K323" s="9"/>
    </row>
    <row r="324" spans="1:11">
      <c r="A324" s="129"/>
      <c r="C324" s="8"/>
      <c r="D324" s="48"/>
      <c r="E324" s="9"/>
      <c r="F324" s="9"/>
      <c r="G324" s="9"/>
      <c r="H324" s="9"/>
      <c r="I324" s="9"/>
      <c r="J324" s="9"/>
      <c r="K324" s="9"/>
    </row>
    <row r="325" spans="1:11">
      <c r="A325" s="129"/>
      <c r="C325" s="8"/>
      <c r="D325" s="48"/>
      <c r="E325" s="9"/>
      <c r="F325" s="9"/>
      <c r="G325" s="9"/>
      <c r="H325" s="9"/>
      <c r="I325" s="9"/>
      <c r="J325" s="9"/>
      <c r="K325" s="9"/>
    </row>
    <row r="326" spans="1:11">
      <c r="A326" s="129"/>
      <c r="C326" s="8"/>
      <c r="D326" s="48"/>
      <c r="E326" s="9"/>
      <c r="F326" s="9"/>
      <c r="G326" s="9"/>
      <c r="H326" s="9"/>
      <c r="I326" s="9"/>
      <c r="J326" s="9"/>
      <c r="K326" s="9"/>
    </row>
  </sheetData>
  <sortState ref="A2:K326">
    <sortCondition descending="1" ref="K2:K326"/>
  </sortState>
  <conditionalFormatting sqref="AK12:AN12">
    <cfRule type="cellIs" dxfId="447" priority="53" operator="between">
      <formula>0.5</formula>
      <formula>0.99</formula>
    </cfRule>
    <cfRule type="top10" dxfId="446" priority="54" percent="1" bottom="1" rank="10"/>
  </conditionalFormatting>
  <conditionalFormatting sqref="AM29:AN29">
    <cfRule type="cellIs" dxfId="445" priority="55" operator="between">
      <formula>0.5</formula>
      <formula>0.99</formula>
    </cfRule>
    <cfRule type="top10" dxfId="444" priority="56" percent="1" bottom="1" rank="10"/>
  </conditionalFormatting>
  <conditionalFormatting sqref="AL36:AN36 AM35:AN35">
    <cfRule type="cellIs" dxfId="443" priority="57" operator="between">
      <formula>0.5</formula>
      <formula>0.99</formula>
    </cfRule>
    <cfRule type="top10" dxfId="442" priority="58" percent="1" bottom="1" rank="10"/>
  </conditionalFormatting>
  <conditionalFormatting sqref="AK47:AN47 AJ48:AL48 AN48">
    <cfRule type="cellIs" dxfId="441" priority="59" operator="between">
      <formula>0.5</formula>
      <formula>0.99</formula>
    </cfRule>
    <cfRule type="top10" dxfId="440" priority="60" percent="1" bottom="1" rank="10"/>
  </conditionalFormatting>
  <conditionalFormatting sqref="AK42:AL42 AN42">
    <cfRule type="cellIs" dxfId="439" priority="61" operator="between">
      <formula>0.5</formula>
      <formula>0.99</formula>
    </cfRule>
    <cfRule type="top10" dxfId="438" priority="62" percent="1" bottom="1" rank="10"/>
  </conditionalFormatting>
  <conditionalFormatting sqref="AK54:AM54">
    <cfRule type="cellIs" dxfId="437" priority="63" operator="between">
      <formula>0.5</formula>
      <formula>0.99</formula>
    </cfRule>
    <cfRule type="top10" dxfId="436" priority="64" percent="1" bottom="1" rank="10"/>
  </conditionalFormatting>
  <conditionalFormatting sqref="AH18 AH12 J26:K26 J74:K74">
    <cfRule type="cellIs" dxfId="435" priority="52" operator="between">
      <formula>0.5</formula>
      <formula>0.99</formula>
    </cfRule>
  </conditionalFormatting>
  <conditionalFormatting sqref="E218:H219 E199 M1:O1 M26:P46 M60:P62 M72:P86 M98:P99 M143:P143 M180:P184 B194:E198 M198:P199 B200:E204 M203:P206 E216 M227:P230 B240:E244 M258:P269 M279:P299 M309:P1048576 B309:E317 B279:E281 B263:E263 C249:E256 C231:E235 C207:E208 M6:P8 C18:E23 M216:P217 B217:E217 C220:E221 C66:E71">
    <cfRule type="top10" dxfId="434" priority="51" percent="1" rank="25"/>
  </conditionalFormatting>
  <conditionalFormatting sqref="AF24:AH24">
    <cfRule type="top10" dxfId="433" priority="50" percent="1" rank="25"/>
  </conditionalFormatting>
  <conditionalFormatting sqref="M2:AC5">
    <cfRule type="top10" dxfId="432" priority="49" percent="1" rank="10"/>
  </conditionalFormatting>
  <conditionalFormatting sqref="I24:K25 I72:K73">
    <cfRule type="top10" dxfId="431" priority="48" percent="1" rank="10"/>
  </conditionalFormatting>
  <conditionalFormatting sqref="I28:K31 I76:K79">
    <cfRule type="top10" dxfId="430" priority="47" percent="1" rank="10"/>
  </conditionalFormatting>
  <conditionalFormatting sqref="AM41:AN41">
    <cfRule type="cellIs" dxfId="429" priority="65" operator="between">
      <formula>0.5</formula>
      <formula>0.99</formula>
    </cfRule>
    <cfRule type="top10" dxfId="428" priority="66" percent="1" bottom="1" rank="10"/>
  </conditionalFormatting>
  <conditionalFormatting sqref="M3:AB3">
    <cfRule type="top10" dxfId="427" priority="46" rank="1"/>
  </conditionalFormatting>
  <conditionalFormatting sqref="Q1:S1">
    <cfRule type="top10" dxfId="426" priority="45" percent="1" rank="25"/>
  </conditionalFormatting>
  <conditionalFormatting sqref="U1:W1">
    <cfRule type="top10" dxfId="425" priority="44" percent="1" rank="25"/>
  </conditionalFormatting>
  <conditionalFormatting sqref="Y1:AA1">
    <cfRule type="top10" dxfId="424" priority="43" percent="1" rank="25"/>
  </conditionalFormatting>
  <conditionalFormatting sqref="AE1:AG1">
    <cfRule type="top10" dxfId="423" priority="42" percent="1" rank="25"/>
  </conditionalFormatting>
  <conditionalFormatting sqref="AI1:AK1">
    <cfRule type="top10" dxfId="422" priority="41" percent="1" rank="25"/>
  </conditionalFormatting>
  <conditionalFormatting sqref="AM1:AO1">
    <cfRule type="top10" dxfId="421" priority="40" percent="1" rank="25"/>
  </conditionalFormatting>
  <conditionalFormatting sqref="AQ1:AS1">
    <cfRule type="top10" dxfId="420" priority="39" percent="1" rank="25"/>
  </conditionalFormatting>
  <conditionalFormatting sqref="AE2:AT5">
    <cfRule type="top10" dxfId="419" priority="38" percent="1" rank="15"/>
  </conditionalFormatting>
  <conditionalFormatting sqref="AE2:AT5">
    <cfRule type="top10" dxfId="418" priority="37" rank="5"/>
  </conditionalFormatting>
  <conditionalFormatting sqref="AE3:AT3">
    <cfRule type="top10" dxfId="417" priority="36" rank="1"/>
  </conditionalFormatting>
  <conditionalFormatting sqref="AE2:AT5">
    <cfRule type="cellIs" dxfId="416" priority="35" stopIfTrue="1" operator="greaterThanOrEqual">
      <formula>0.99</formula>
    </cfRule>
  </conditionalFormatting>
  <conditionalFormatting sqref="J12:J17 J1:J4 J60:J65 J80:J91 J32:J48 J55">
    <cfRule type="top10" dxfId="415" priority="67" percent="1" rank="10"/>
  </conditionalFormatting>
  <conditionalFormatting sqref="AE8:AT11">
    <cfRule type="top10" dxfId="414" priority="34" percent="1" rank="15"/>
  </conditionalFormatting>
  <conditionalFormatting sqref="AE8:AT11">
    <cfRule type="top10" dxfId="413" priority="33" rank="5"/>
  </conditionalFormatting>
  <conditionalFormatting sqref="AE9:AT9">
    <cfRule type="top10" dxfId="412" priority="32" rank="1"/>
  </conditionalFormatting>
  <conditionalFormatting sqref="AE13:AT16">
    <cfRule type="top10" dxfId="411" priority="31" percent="1" rank="15"/>
  </conditionalFormatting>
  <conditionalFormatting sqref="AE13:AT16">
    <cfRule type="top10" dxfId="410" priority="30" rank="5"/>
  </conditionalFormatting>
  <conditionalFormatting sqref="AE14:AT14">
    <cfRule type="top10" dxfId="409" priority="29" rank="1"/>
  </conditionalFormatting>
  <conditionalFormatting sqref="AE19:AT22">
    <cfRule type="top10" dxfId="408" priority="28" percent="1" rank="10"/>
  </conditionalFormatting>
  <conditionalFormatting sqref="AE20:AT20">
    <cfRule type="top10" dxfId="407" priority="27" rank="1"/>
  </conditionalFormatting>
  <conditionalFormatting sqref="AE25:AT28">
    <cfRule type="top10" dxfId="406" priority="26" percent="1" rank="10"/>
  </conditionalFormatting>
  <conditionalFormatting sqref="AE26:AT26">
    <cfRule type="top10" dxfId="405" priority="25" rank="1"/>
  </conditionalFormatting>
  <conditionalFormatting sqref="AE31:AT34">
    <cfRule type="top10" dxfId="404" priority="24" percent="1" rank="10"/>
  </conditionalFormatting>
  <conditionalFormatting sqref="AE32:AT32">
    <cfRule type="top10" dxfId="403" priority="23" rank="1"/>
  </conditionalFormatting>
  <conditionalFormatting sqref="AE37:AT40">
    <cfRule type="top10" dxfId="402" priority="22" percent="1" rank="10"/>
  </conditionalFormatting>
  <conditionalFormatting sqref="AE38:AT38">
    <cfRule type="top10" dxfId="401" priority="21" rank="1"/>
  </conditionalFormatting>
  <conditionalFormatting sqref="AE43:AT46">
    <cfRule type="top10" dxfId="400" priority="20" percent="1" rank="10"/>
  </conditionalFormatting>
  <conditionalFormatting sqref="AE44:AT44">
    <cfRule type="top10" dxfId="399" priority="19" rank="1"/>
  </conditionalFormatting>
  <conditionalFormatting sqref="AE49:AT52">
    <cfRule type="top10" dxfId="398" priority="18" percent="1" rank="10"/>
  </conditionalFormatting>
  <conditionalFormatting sqref="AE50:AT50">
    <cfRule type="top10" dxfId="397" priority="17" rank="1"/>
  </conditionalFormatting>
  <conditionalFormatting sqref="AE55:AT58">
    <cfRule type="top10" dxfId="396" priority="16" percent="1" rank="10"/>
  </conditionalFormatting>
  <conditionalFormatting sqref="AE56:AT56">
    <cfRule type="top10" dxfId="395" priority="15" rank="1"/>
  </conditionalFormatting>
  <conditionalFormatting sqref="AE61:AT64">
    <cfRule type="top10" dxfId="394" priority="14" percent="1" rank="10"/>
  </conditionalFormatting>
  <conditionalFormatting sqref="AE62:AT62">
    <cfRule type="top10" dxfId="393" priority="13" rank="1"/>
  </conditionalFormatting>
  <conditionalFormatting sqref="AE67:AT70">
    <cfRule type="top10" dxfId="392" priority="12" percent="1" rank="10"/>
  </conditionalFormatting>
  <conditionalFormatting sqref="AE68:AT68">
    <cfRule type="top10" dxfId="391" priority="11" rank="1"/>
  </conditionalFormatting>
  <conditionalFormatting sqref="AE73:AT76">
    <cfRule type="top10" dxfId="390" priority="10" percent="1" rank="10"/>
  </conditionalFormatting>
  <conditionalFormatting sqref="AE74:AT74">
    <cfRule type="top10" dxfId="389" priority="9" rank="1"/>
  </conditionalFormatting>
  <conditionalFormatting sqref="AE79:AG79">
    <cfRule type="top10" dxfId="388" priority="8" percent="1" rank="25"/>
  </conditionalFormatting>
  <conditionalFormatting sqref="AE80:AT83">
    <cfRule type="top10" dxfId="387" priority="7" percent="1" rank="10"/>
  </conditionalFormatting>
  <conditionalFormatting sqref="AE81:AT81">
    <cfRule type="top10" dxfId="386" priority="6" rank="1"/>
  </conditionalFormatting>
  <conditionalFormatting sqref="AI79:AK79">
    <cfRule type="top10" dxfId="385" priority="5" percent="1" rank="25"/>
  </conditionalFormatting>
  <conditionalFormatting sqref="AM79:AO79">
    <cfRule type="top10" dxfId="384" priority="4" percent="1" rank="25"/>
  </conditionalFormatting>
  <conditionalFormatting sqref="AQ79:AS79">
    <cfRule type="top10" dxfId="383" priority="3" percent="1" rank="25"/>
  </conditionalFormatting>
  <conditionalFormatting sqref="AE86:AT89">
    <cfRule type="top10" dxfId="382" priority="2" percent="1" rank="10"/>
  </conditionalFormatting>
  <conditionalFormatting sqref="AE87:AT87">
    <cfRule type="top10" dxfId="381" priority="1" rank="1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8"/>
  <sheetViews>
    <sheetView workbookViewId="0">
      <pane ySplit="1" topLeftCell="A2" activePane="bottomLeft" state="frozen"/>
      <selection sqref="A1:K1048576"/>
      <selection pane="bottomLeft" sqref="A1:K1048576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8" customWidth="1"/>
    <col min="5" max="7" width="8.44140625" style="122" customWidth="1"/>
    <col min="8" max="9" width="6.88671875" style="122" customWidth="1"/>
    <col min="10" max="11" width="7.77734375" style="122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139" t="s">
        <v>53</v>
      </c>
      <c r="B1" s="117" t="s">
        <v>54</v>
      </c>
      <c r="C1" s="115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72" t="s">
        <v>236</v>
      </c>
      <c r="P1" s="73" t="s">
        <v>237</v>
      </c>
      <c r="Q1" s="72" t="s">
        <v>238</v>
      </c>
      <c r="R1" s="72" t="s">
        <v>239</v>
      </c>
      <c r="S1" s="72" t="s">
        <v>241</v>
      </c>
      <c r="T1" s="73" t="s">
        <v>240</v>
      </c>
      <c r="U1" s="72" t="s">
        <v>242</v>
      </c>
      <c r="V1" s="72" t="s">
        <v>243</v>
      </c>
      <c r="W1" s="72" t="s">
        <v>244</v>
      </c>
      <c r="X1" s="73" t="s">
        <v>245</v>
      </c>
      <c r="Y1" s="72" t="s">
        <v>246</v>
      </c>
      <c r="Z1" s="72" t="s">
        <v>247</v>
      </c>
      <c r="AA1" s="72" t="s">
        <v>248</v>
      </c>
      <c r="AB1" s="73" t="s">
        <v>249</v>
      </c>
      <c r="AC1" s="71"/>
      <c r="AD1" s="66"/>
      <c r="AE1" s="72" t="s">
        <v>234</v>
      </c>
      <c r="AF1" s="72" t="s">
        <v>235</v>
      </c>
      <c r="AG1" s="72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>
      <c r="A2" s="63" t="s">
        <v>195</v>
      </c>
      <c r="B2" s="7">
        <v>2005</v>
      </c>
      <c r="C2" s="9" t="s">
        <v>51</v>
      </c>
      <c r="D2" s="9">
        <v>5.0005837233497124</v>
      </c>
      <c r="E2" s="9">
        <v>0.31261589021977992</v>
      </c>
      <c r="F2" s="9">
        <v>0.31261589021977992</v>
      </c>
      <c r="G2" s="9">
        <v>5.899919411066163E-2</v>
      </c>
      <c r="H2" s="9">
        <v>6.490889554297341E-2</v>
      </c>
      <c r="I2" s="9">
        <v>4.6965326274704441E-2</v>
      </c>
      <c r="J2" s="9">
        <v>4.1603701991357198E-2</v>
      </c>
      <c r="K2" s="9">
        <v>0.31261589021977992</v>
      </c>
      <c r="L2" s="62" t="s">
        <v>61</v>
      </c>
      <c r="M2" s="75">
        <f>CORREL(IF(NOT(ISBLANK(C2:C1048)),D2:D1048),IF(NOT(ISBLANK(C2:C1048)),G2:G1048))</f>
        <v>0.28929399197327893</v>
      </c>
      <c r="N2" s="75">
        <f>CORREL(IF(NOT(ISBLANK(C2:C55)),E2:E55),IF(NOT(ISBLANK(C2:C55)),G2:G55))</f>
        <v>0.2634268794689878</v>
      </c>
      <c r="O2" s="75">
        <f>CORREL(IF(NOT(ISBLANK(C2:C1154)),F2:F1154),IF(NOT(ISBLANK(C2:C1154)),G2:G1154))</f>
        <v>0.35909449134288107</v>
      </c>
      <c r="P2" s="75">
        <f>CORREL(IF(NOT(ISBLANK(C2:C1154)),G2:G1154),IF(NOT(ISBLANK(C2:C1154)),K2:K1154))</f>
        <v>0.35797944332522308</v>
      </c>
      <c r="Q2" s="76">
        <f t="array" ref="Q2">CORREL(IF(NOT(ISBLANK(C2:C1148)),D2:D1148),IF(NOT(ISBLANK(C2:C1148)),H2:H1148))</f>
        <v>0.23494051930404009</v>
      </c>
      <c r="R2" s="75">
        <f t="array" ref="R2">CORREL(IF(NOT(ISBLANK(C2:C1148)),H2:H1148),IF(NOT(ISBLANK(C2:C1148)),E2:E1148))</f>
        <v>0.26204607343442515</v>
      </c>
      <c r="S2" s="75">
        <f t="array" ref="S2">CORREL(IF(NOT(ISBLANK(C2:C1154)),E2:E1154),IF(NOT(ISBLANK(C2:C1154)),H2:H1154))</f>
        <v>0.26204607343442515</v>
      </c>
      <c r="T2" s="75">
        <f t="array" ref="T2">CORREL(IF(NOT(ISBLANK(C2:C1154)),G2:G1154),IF(NOT(ISBLANK(C2:C1154)),K2:K1154))</f>
        <v>0.35797944332522308</v>
      </c>
      <c r="U2" s="76">
        <f t="array" ref="U2">CORREL(IF(NOT(ISBLANK(C2:C1148)),D2:D1148),IF(NOT(ISBLANK(C2:C1148)),I2:I1148))</f>
        <v>0.24496171955813975</v>
      </c>
      <c r="V2" s="75">
        <f t="array" ref="V2">CORREL(IF(NOT(ISBLANK(C2:C1148)),I2:I1148),IF(NOT(ISBLANK(C2:C1148)),E2:E1148))</f>
        <v>0.15345553140253862</v>
      </c>
      <c r="W2" s="75">
        <f t="array" ref="W2">CORREL(IF(NOT(ISBLANK(C2:C1154)),F2:F1154),IF(NOT(ISBLANK(C2:C1154)),I2:I1154))</f>
        <v>0.15345553140253862</v>
      </c>
      <c r="X2" s="75">
        <f t="array" ref="X2">CORREL(IF(NOT(ISBLANK(C2:C1154)),I2:I1154),IF(NOT(ISBLANK(C2:C1154)),K2:K1154))</f>
        <v>0.16400468735142842</v>
      </c>
      <c r="Y2" s="76">
        <f t="array" ref="Y2">CORREL(IF(NOT(ISBLANK(C2:C1148)),F2:F1148),IF(NOT(ISBLANK(C2:C1148)),J2:J1148))</f>
        <v>0.13039584961796272</v>
      </c>
      <c r="Z2" s="75">
        <f t="array" ref="Z2">CORREL(IF(NOT(ISBLANK(C2:C1148)),J2:J1148),IF(NOT(ISBLANK(C2:C1148)),F2:F1148))</f>
        <v>0.13039584961796272</v>
      </c>
      <c r="AA2" s="75">
        <f t="array" ref="AA2">CORREL(IF(NOT(ISBLANK(C2:C1154)),F2:F1154),IF(NOT(ISBLANK(C2:C1154)),J2:J1154))</f>
        <v>0.13039584961796272</v>
      </c>
      <c r="AB2" s="75">
        <f t="array" ref="AB2">CORREL(IF(NOT(ISBLANK(C2:C1154)),J2:J1154),IF(NOT(ISBLANK(C2:C1154)),K2:K1154))</f>
        <v>0.13756263414438882</v>
      </c>
      <c r="AC2" s="63"/>
      <c r="AD2" s="33" t="s">
        <v>61</v>
      </c>
      <c r="AE2" s="75">
        <v>0.29510146661602088</v>
      </c>
      <c r="AF2" s="75">
        <v>0.24590182440470537</v>
      </c>
      <c r="AG2" s="75">
        <v>-6.633783286242606E-2</v>
      </c>
      <c r="AH2" s="75">
        <v>0.99887454223343164</v>
      </c>
      <c r="AI2" s="76">
        <v>0.36835004728713039</v>
      </c>
      <c r="AJ2" s="75">
        <v>0.33974167127967358</v>
      </c>
      <c r="AK2" s="75">
        <v>0.33974167127967358</v>
      </c>
      <c r="AL2" s="75">
        <v>0.99887454223343164</v>
      </c>
      <c r="AM2" s="76">
        <v>0.29651291648312161</v>
      </c>
      <c r="AN2" s="75">
        <v>0.24229317769713116</v>
      </c>
      <c r="AO2" s="75">
        <v>-4.4718972476723018E-2</v>
      </c>
      <c r="AP2" s="75">
        <v>0.98857682629054144</v>
      </c>
      <c r="AQ2" s="76">
        <v>-5.3405791120864139E-2</v>
      </c>
      <c r="AR2" s="75">
        <v>-5.3405791120864139E-2</v>
      </c>
      <c r="AS2" s="75">
        <v>-5.3405791120864139E-2</v>
      </c>
      <c r="AT2" s="75">
        <v>0.99504029010926121</v>
      </c>
    </row>
    <row r="3" spans="1:46" s="2" customFormat="1">
      <c r="A3" s="63" t="s">
        <v>195</v>
      </c>
      <c r="B3" s="7">
        <v>2003</v>
      </c>
      <c r="C3" s="9" t="s">
        <v>51</v>
      </c>
      <c r="D3" s="9">
        <v>5.0835689460051077</v>
      </c>
      <c r="E3" s="9">
        <v>0.3013315627722728</v>
      </c>
      <c r="F3" s="9">
        <v>0.3013315627722728</v>
      </c>
      <c r="G3" s="9">
        <v>5.7483757158251235E-2</v>
      </c>
      <c r="H3" s="9">
        <v>5.030444035767101E-2</v>
      </c>
      <c r="I3" s="9">
        <v>0.10633571302704221</v>
      </c>
      <c r="J3" s="9">
        <v>0.11194813023612062</v>
      </c>
      <c r="K3" s="9">
        <v>0.3013315627722728</v>
      </c>
      <c r="L3" s="119" t="s">
        <v>50</v>
      </c>
      <c r="M3" s="75">
        <f t="array" ref="M3">CORREL(IF($C2:$C1048=$L3,D2:D1048),IF($C2:$C1048=$L3,$G2:G$1048))</f>
        <v>0.47540559192678911</v>
      </c>
      <c r="N3" s="118">
        <f t="array" ref="N3">CORREL(IF($C2:$C55=$L3,E2:E55),IF($C2:$C55=$L3,$G2:$G55))</f>
        <v>0.54571371211793451</v>
      </c>
      <c r="O3" s="75">
        <f t="array" ref="O3">CORREL(IF($C2:$C1155=$L3,F2:F1155),IF($C2:$C1155=$L3,$G2:$G1155))</f>
        <v>0.48760877547297765</v>
      </c>
      <c r="P3" s="75">
        <f t="array" ref="P3">CORREL(IF($C2:$C1155=$L3,K2:K1155),IF($C2:$C1155=$L3,$G2:$G1155))</f>
        <v>0.48609012385737405</v>
      </c>
      <c r="Q3" s="76">
        <f t="array" ref="Q3">CORREL(IF($C2:$C1148=$L3,E2:E1148),IF($C2:$C1148=$L3,$H2:H$1148))</f>
        <v>0.45025274324458364</v>
      </c>
      <c r="R3" s="75">
        <f t="array" ref="R3">CORREL(IF($C2:$C1148=$L3,H2:H1148),IF($C2:$C1148=$L3,$E2:$E1148))</f>
        <v>0.45025274324458364</v>
      </c>
      <c r="S3" s="75">
        <f t="array" ref="S3">CORREL(IF($C2:$C1155=$L3,H2:H1155),IF($C2:$C1155=$L3,$F2:$F1155))</f>
        <v>0.45025274324458364</v>
      </c>
      <c r="T3" s="75">
        <f t="array" ref="T3">CORREL(IF($C2:$C1155=$L3,K2:K1155),IF($C2:$C1155=$L3,$G2:$G1155))</f>
        <v>0.48609012385737405</v>
      </c>
      <c r="U3" s="75">
        <f t="array" ref="U3">CORREL(IF($C2:$C1148=$L3,D2:D1148),IF($C2:$C1148=$L3,$I2:I$1148))</f>
        <v>0.39230395704932763</v>
      </c>
      <c r="V3" s="75">
        <f t="array" ref="V3">CORREL(IF($C2:$C1148=$L3,I2:I1148),IF($C2:$C1148=$L3,$E2:$E1148))</f>
        <v>0.22023542416654776</v>
      </c>
      <c r="W3" s="75">
        <f t="array" ref="W3">CORREL(IF($C2:$C1155=$L3,I2:I1155),IF($C2:$C1155=$L3,$F2:$F1155))</f>
        <v>0.22023542416654776</v>
      </c>
      <c r="X3" s="75">
        <f t="array" ref="X3">CORREL(IF($C2:$C1155=$L3,K2:K1155),IF($C2:$C1155=$L3,$H2:$H1155))</f>
        <v>0.47708216311452517</v>
      </c>
      <c r="Y3" s="76">
        <f t="array" ref="Y3">CORREL(IF($C2:$C1148=$L3,F2:F1148),IF($C2:$C1148=$L3,$J2:J$1148))</f>
        <v>8.9915555484103973E-2</v>
      </c>
      <c r="Z3" s="75">
        <f t="array" ref="Z3">CORREL(IF($C2:$C1148=$L3,J2:J1148),IF($C2:$C1148=$L3,$F2:$F1148))</f>
        <v>8.9915555484103973E-2</v>
      </c>
      <c r="AA3" s="75">
        <f t="array" ref="AA3">CORREL(IF($C2:$C1155=$L3,J2:J1155),IF($C2:$C1155=$L3,$F2:$F1155))</f>
        <v>8.9915555484103973E-2</v>
      </c>
      <c r="AB3" s="75">
        <f t="array" ref="AB3">CORREL(IF($C2:$C1155=$L3,K2:K1155),IF($C2:$C1155=$L3,$J2:$J1155))</f>
        <v>0.10020220583777052</v>
      </c>
      <c r="AC3" s="55"/>
      <c r="AD3" s="33" t="s">
        <v>50</v>
      </c>
      <c r="AE3" s="75">
        <v>0.49127220732800819</v>
      </c>
      <c r="AF3" s="75">
        <v>0.3133743771821958</v>
      </c>
      <c r="AG3" s="75">
        <v>0.96180905886481061</v>
      </c>
      <c r="AH3" s="75">
        <v>0.99977419515756683</v>
      </c>
      <c r="AI3" s="76">
        <v>0.27622258010989481</v>
      </c>
      <c r="AJ3" s="75">
        <v>0.27622258010989481</v>
      </c>
      <c r="AK3" s="75">
        <v>0.52400280994705695</v>
      </c>
      <c r="AL3" s="75">
        <v>0.99977419515756683</v>
      </c>
      <c r="AM3" s="75">
        <v>0.50317393157669332</v>
      </c>
      <c r="AN3" s="75">
        <v>0.30813715776855516</v>
      </c>
      <c r="AO3" s="75">
        <v>0.96464996922196178</v>
      </c>
      <c r="AP3" s="75">
        <v>0.43373024804396954</v>
      </c>
      <c r="AQ3" s="76">
        <v>0.96362731400906676</v>
      </c>
      <c r="AR3" s="75">
        <v>0.96362731400906676</v>
      </c>
      <c r="AS3" s="75">
        <v>0.96362731400906676</v>
      </c>
      <c r="AT3" s="75">
        <v>0.99962838862945447</v>
      </c>
    </row>
    <row r="4" spans="1:46">
      <c r="A4" s="63" t="s">
        <v>84</v>
      </c>
      <c r="B4" s="7">
        <v>2009</v>
      </c>
      <c r="C4" s="9" t="s">
        <v>50</v>
      </c>
      <c r="D4" s="9">
        <v>5.1066027056545558</v>
      </c>
      <c r="E4" s="9">
        <v>0.51346047467270761</v>
      </c>
      <c r="F4" s="9">
        <v>0.51346047467270761</v>
      </c>
      <c r="G4" s="9">
        <v>1.8028970512157398E-2</v>
      </c>
      <c r="H4" s="9">
        <v>-2.1676151060527594E-2</v>
      </c>
      <c r="I4" s="9">
        <v>9.7146276489932432E-2</v>
      </c>
      <c r="J4" s="9"/>
      <c r="K4" s="9">
        <v>0.51346047467270761</v>
      </c>
      <c r="L4" s="62" t="s">
        <v>51</v>
      </c>
      <c r="M4" s="75">
        <f t="array" ref="M4">CORREL(IF($C2:$C1049=$L4,D2:D1049),IF($C2:$C1049=$L4,$G2:G$1048))</f>
        <v>-3.2768123811634201E-2</v>
      </c>
      <c r="N4" s="75">
        <f t="array" ref="N4">CORREL(IF($C2:$C155=$L4,E2:E155),IF($C2:$C155=$L4,$G2:$G155))</f>
        <v>5.10766304384625E-2</v>
      </c>
      <c r="O4" s="75">
        <f t="array" ref="O4">CORREL(IF($C2:$C1156=$L4,F2:F1156),IF($C2:$C1156=$L4,$G2:$G1156))</f>
        <v>5.10766304384625E-2</v>
      </c>
      <c r="P4" s="75">
        <f t="array" ref="P4">CORREL(IF($C2:$C1156=$L4,K2:K1156),IF($C2:$C1156=$L4,$G2:$G1156))</f>
        <v>5.10766304384625E-2</v>
      </c>
      <c r="Q4" s="76">
        <f t="array" ref="Q4">CORREL(IF($C2:$C1149=$L4,E2:E1149),IF($C2:$C1149=$L4,$H2:H$1148))</f>
        <v>1.3934467071481339E-2</v>
      </c>
      <c r="R4" s="75">
        <f t="array" ref="R4">CORREL(IF($C2:$C1149=$L4,H2:H1149),IF($C2:$C1149=$L4,$E2:$E1149))</f>
        <v>1.3934467071481339E-2</v>
      </c>
      <c r="S4" s="75">
        <f t="array" ref="S4">CORREL(IF($C2:$C1156=$L4,H2:H1156),IF($C2:$C1156=$L4,$F2:$F1156))</f>
        <v>1.3934467071481339E-2</v>
      </c>
      <c r="T4" s="75">
        <f t="array" ref="T4">CORREL(IF($C2:$C1156=$L4,K2:K1156),IF($C2:$C1156=$L4,$G2:$G1156))</f>
        <v>5.10766304384625E-2</v>
      </c>
      <c r="U4" s="76">
        <f t="array" ref="U4">CORREL(IF($C2:$C1149=$L4,D2:D1149),IF($C2:$C1149=$L4,$I2:I$1148))</f>
        <v>6.580715967992202E-3</v>
      </c>
      <c r="V4" s="75">
        <f t="array" ref="V4">CORREL(IF($C2:$C1149=$L4,I2:I1149),IF($C2:$C1149=$L4,$E2:$E1149))</f>
        <v>8.3773942134977505E-3</v>
      </c>
      <c r="W4" s="75">
        <f t="array" ref="W4">CORREL(IF($C2:$C1156=$L4,I2:I1156),IF($C2:$C1156=$L4,$F2:$F1156))</f>
        <v>8.3773942134977505E-3</v>
      </c>
      <c r="X4" s="75">
        <f t="array" ref="X4">CORREL(IF($C2:$C1156=$L4,K2:K1156),IF($C2:$C1156=$L4,$H2:$H1156))</f>
        <v>1.3934467071481339E-2</v>
      </c>
      <c r="Y4" s="76">
        <f t="array" ref="Y4">CORREL(IF($C2:$C1149=$L4,F2:F1149),IF($C2:$C1149=$L4,$J2:J$1148))</f>
        <v>0.15925064862405247</v>
      </c>
      <c r="Z4" s="75">
        <f t="array" ref="Z4">CORREL(IF($C2:$C1149=$L4,J2:J1149),IF($C2:$C1149=$L4,$F2:$F1149))</f>
        <v>0.15925064862405247</v>
      </c>
      <c r="AA4" s="75">
        <f t="array" ref="AA4">CORREL(IF($C2:$C1156=$L4,J2:J1156),IF($C2:$C1156=$L4,$F2:$F1156))</f>
        <v>0.15925064862405247</v>
      </c>
      <c r="AB4" s="75">
        <f t="array" ref="AB4">CORREL(IF($C2:$C1156=$L4,K2:K1156),IF($C2:$C1156=$L4,$J2:$J1156))</f>
        <v>0.15925064862405247</v>
      </c>
      <c r="AC4" s="55"/>
      <c r="AD4" s="33" t="s">
        <v>51</v>
      </c>
      <c r="AE4" s="75">
        <v>-0.39434570331231888</v>
      </c>
      <c r="AF4" s="75">
        <v>-9.0853500753959468E-2</v>
      </c>
      <c r="AG4" s="75">
        <v>0.30417766504135924</v>
      </c>
      <c r="AH4" s="75">
        <v>-0.19208505944915205</v>
      </c>
      <c r="AI4" s="76">
        <v>0.32420579427676571</v>
      </c>
      <c r="AJ4" s="75">
        <v>0.32420579427676571</v>
      </c>
      <c r="AK4" s="75">
        <v>0.57702839543090545</v>
      </c>
      <c r="AL4" s="75">
        <v>-0.19208505944915205</v>
      </c>
      <c r="AM4" s="76">
        <v>-0.1019197165722763</v>
      </c>
      <c r="AN4" s="75">
        <v>0.10538324610473154</v>
      </c>
      <c r="AO4" s="75">
        <v>0.32168505700200029</v>
      </c>
      <c r="AP4" s="75">
        <v>0.13581752252163679</v>
      </c>
      <c r="AQ4" s="76">
        <v>0.28544539681695413</v>
      </c>
      <c r="AR4" s="75">
        <v>0.28544539681695413</v>
      </c>
      <c r="AS4" s="75">
        <v>0.28544539681695413</v>
      </c>
      <c r="AT4" s="75">
        <v>-1.4294420415005185E-2</v>
      </c>
    </row>
    <row r="5" spans="1:46">
      <c r="A5" s="63" t="s">
        <v>195</v>
      </c>
      <c r="B5" s="7">
        <v>2003</v>
      </c>
      <c r="C5" s="9" t="s">
        <v>50</v>
      </c>
      <c r="D5" s="9">
        <v>5.1192522349065008</v>
      </c>
      <c r="E5" s="9">
        <v>0.31667719187453952</v>
      </c>
      <c r="F5" s="9">
        <v>0.31667719187453952</v>
      </c>
      <c r="G5" s="9">
        <v>2.7323347269715456E-2</v>
      </c>
      <c r="H5" s="9">
        <v>4.1426378653624668E-2</v>
      </c>
      <c r="I5" s="9">
        <v>7.810869123521115E-2</v>
      </c>
      <c r="J5" s="9">
        <v>6.5434635594409318E-2</v>
      </c>
      <c r="K5" s="9">
        <v>0.31667719187453952</v>
      </c>
      <c r="L5" s="120" t="s">
        <v>30</v>
      </c>
      <c r="M5" s="77">
        <f t="array" ref="M5">CORREL(IF($C2:$C1050=$L5,D2:D1050),IF($C2:$C1050=$L5,$G2:G$1048))</f>
        <v>0.20331555950009564</v>
      </c>
      <c r="N5" s="77">
        <f t="array" ref="N5">CORREL(IF($C2:$C155=$L5,E2:E155),IF($C2:$C155=$L5,$G2:$G155))</f>
        <v>0.31490474011420816</v>
      </c>
      <c r="O5" s="77">
        <f t="array" ref="O5">CORREL(IF($C2:$C1157=$L5,F2:F1157),IF($C2:$C1157=$L5,$G2:$G1157))</f>
        <v>0.31490474011420816</v>
      </c>
      <c r="P5" s="77">
        <f t="array" ref="P5">CORREL(IF($C2:$C1157=$L5,K2:K1157),IF($C2:$C1157=$L5,$G2:$G1157))</f>
        <v>0.31490474011420816</v>
      </c>
      <c r="Q5" s="78">
        <f t="array" ref="Q5">CORREL(IF($C2:$C1150=$L5,E2:E1150),IF($C2:$C1150=$L5,$H2:H$1148))</f>
        <v>0.30762246014744332</v>
      </c>
      <c r="R5" s="77">
        <f t="array" ref="R5">CORREL(IF($C2:$C1150=$L5,H2:H1150),IF($C2:$C1150=$L5,$E2:$E1150))</f>
        <v>0.30762246014744332</v>
      </c>
      <c r="S5" s="77">
        <f t="array" ref="S5">CORREL(IF($C2:$C1157=$L5,H2:H1157),IF($C2:$C1157=$L5,$F2:$F1157))</f>
        <v>0.30762246014744332</v>
      </c>
      <c r="T5" s="77">
        <f t="array" ref="T5">CORREL(IF($C2:$C1157=$L5,K2:K1157),IF($C2:$C1157=$L5,$G2:$G1157))</f>
        <v>0.31490474011420816</v>
      </c>
      <c r="U5" s="78">
        <f t="array" ref="U5">CORREL(IF($C2:$C1150=$L5,D2:D1150),IF($C2:$C1150=$L5,$I2:I$1148))</f>
        <v>0.34201768549111677</v>
      </c>
      <c r="V5" s="77">
        <f t="array" ref="V5">CORREL(IF($C2:$C1150=$L5,I2:I1150),IF($C2:$C1150=$L5,$E2:$E1150))</f>
        <v>0.38330816849633126</v>
      </c>
      <c r="W5" s="77">
        <f t="array" ref="W5">CORREL(IF($C2:$C1157=$L5,I2:I1157),IF($C2:$C1157=$L5,$F2:$F1157))</f>
        <v>0.38330816849633126</v>
      </c>
      <c r="X5" s="77">
        <f t="array" ref="X5">CORREL(IF($C2:$C1157=$L5,K2:K1157),IF($C2:$C1157=$L5,$H2:$H1157))</f>
        <v>0.30762246014744332</v>
      </c>
      <c r="Y5" s="78">
        <f t="array" ref="Y5">CORREL(IF($C2:$C1150=$L5,F2:F1150),IF($C2:$C1150=$L5,$J2:J$1148))</f>
        <v>0.28049501190351445</v>
      </c>
      <c r="Z5" s="77">
        <f t="array" ref="Z5">CORREL(IF($C2:$C1150=$L5,J2:J1150),IF($C2:$C1150=$L5,$F2:$F1150))</f>
        <v>0.28049501190351445</v>
      </c>
      <c r="AA5" s="77">
        <f t="array" ref="AA5">CORREL(IF($C2:$C1157=$L5,J2:J1157),IF($C2:$C1157=$L5,$F2:$F1157))</f>
        <v>0.28049501190351445</v>
      </c>
      <c r="AB5" s="85">
        <f t="array" ref="AB5">CORREL(IF($C2:$C1157=$L5,K2:K1157),IF($C2:$C1157=$L5,$J2:$J1157))</f>
        <v>0.28049501190351445</v>
      </c>
      <c r="AC5" s="55"/>
      <c r="AD5" s="33" t="s">
        <v>30</v>
      </c>
      <c r="AE5" s="77">
        <v>0.16975606005469071</v>
      </c>
      <c r="AF5" s="77">
        <v>0.2662416866121482</v>
      </c>
      <c r="AG5" s="77">
        <v>0.53096540421340843</v>
      </c>
      <c r="AH5" s="77">
        <v>0.41771591342556891</v>
      </c>
      <c r="AI5" s="78">
        <v>0.57486651301748914</v>
      </c>
      <c r="AJ5" s="77">
        <v>0.57486651301748914</v>
      </c>
      <c r="AK5" s="77">
        <v>0.53768085892306561</v>
      </c>
      <c r="AL5" s="77">
        <v>0.41771591342556891</v>
      </c>
      <c r="AM5" s="78">
        <v>-2.7892310138587697E-2</v>
      </c>
      <c r="AN5" s="77">
        <v>3.7035617654211192E-2</v>
      </c>
      <c r="AO5" s="77">
        <v>0.19603199978723027</v>
      </c>
      <c r="AP5" s="77">
        <v>0.65120730087337719</v>
      </c>
      <c r="AQ5" s="78">
        <v>0.14364520921002866</v>
      </c>
      <c r="AR5" s="77">
        <v>0.14364520921002866</v>
      </c>
      <c r="AS5" s="77">
        <v>0.14364520921002866</v>
      </c>
      <c r="AT5" s="85">
        <v>-4.6693877027032232E-2</v>
      </c>
    </row>
    <row r="6" spans="1:46" s="30" customFormat="1">
      <c r="A6" s="63" t="s">
        <v>130</v>
      </c>
      <c r="B6" s="7">
        <v>2004</v>
      </c>
      <c r="C6" s="9" t="s">
        <v>51</v>
      </c>
      <c r="D6" s="9">
        <v>5.1222982586896135</v>
      </c>
      <c r="E6" s="9">
        <v>0.14970297029702972</v>
      </c>
      <c r="F6" s="9">
        <v>0.14970297029702972</v>
      </c>
      <c r="G6" s="9">
        <v>6.5247570569180943E-2</v>
      </c>
      <c r="H6" s="9">
        <v>3.2623785284590666E-2</v>
      </c>
      <c r="I6" s="9">
        <v>4.8935677926885801E-2</v>
      </c>
      <c r="J6" s="9">
        <v>3.8408144377603072E-2</v>
      </c>
      <c r="K6" s="9">
        <v>0.14970297029702972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63" t="s">
        <v>195</v>
      </c>
      <c r="B7" s="7">
        <v>2004</v>
      </c>
      <c r="C7" s="9" t="s">
        <v>51</v>
      </c>
      <c r="D7" s="9">
        <v>5.1662914212922626</v>
      </c>
      <c r="E7" s="9">
        <v>0.30391997309290542</v>
      </c>
      <c r="F7" s="9">
        <v>0.30391997309290542</v>
      </c>
      <c r="G7" s="9">
        <v>-7.6171809824031374E-3</v>
      </c>
      <c r="H7" s="9">
        <v>5.1831420667615341E-2</v>
      </c>
      <c r="I7" s="9">
        <v>5.7786137365288995E-2</v>
      </c>
      <c r="J7" s="9">
        <v>3.9705888682433341E-2</v>
      </c>
      <c r="K7" s="9">
        <v>0.30391997309290542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s="30" customFormat="1">
      <c r="A8" s="143" t="s">
        <v>130</v>
      </c>
      <c r="B8" s="7">
        <v>2003</v>
      </c>
      <c r="C8" s="9" t="s">
        <v>51</v>
      </c>
      <c r="D8" s="9">
        <v>5.2103801070533233</v>
      </c>
      <c r="E8" s="9">
        <v>0.14234150856085148</v>
      </c>
      <c r="F8" s="9">
        <v>0.14234150856085148</v>
      </c>
      <c r="G8" s="9">
        <v>-3.5953978906999126E-2</v>
      </c>
      <c r="H8" s="9">
        <v>3.1639501438159079E-2</v>
      </c>
      <c r="I8" s="9">
        <v>-2.1572387344198228E-3</v>
      </c>
      <c r="J8" s="9"/>
      <c r="K8" s="9">
        <v>0.14234150856085148</v>
      </c>
      <c r="L8" s="61"/>
      <c r="O8" s="47"/>
      <c r="R8" s="115"/>
      <c r="S8" s="115"/>
      <c r="T8" s="115"/>
      <c r="U8" s="115"/>
      <c r="V8"/>
      <c r="W8"/>
      <c r="X8"/>
      <c r="Y8"/>
      <c r="Z8"/>
      <c r="AA8"/>
      <c r="AB8"/>
      <c r="AC8"/>
      <c r="AD8" s="62" t="s">
        <v>61</v>
      </c>
      <c r="AE8" s="75">
        <v>0.31386747387113045</v>
      </c>
      <c r="AF8" s="75">
        <v>0.38818733282557921</v>
      </c>
      <c r="AG8" s="75">
        <v>0.3845353833511771</v>
      </c>
      <c r="AH8" s="75">
        <v>0.38128773565295354</v>
      </c>
      <c r="AI8" s="76">
        <v>0.47479094916168985</v>
      </c>
      <c r="AJ8" s="75">
        <v>0.41569295652771837</v>
      </c>
      <c r="AK8" s="75">
        <v>0.41569295652771837</v>
      </c>
      <c r="AL8" s="75">
        <v>0.38128773565295354</v>
      </c>
      <c r="AM8" s="76">
        <v>0.51207483363384609</v>
      </c>
      <c r="AN8" s="75">
        <v>0.35280336245425725</v>
      </c>
      <c r="AO8" s="75">
        <v>0.36087120699096459</v>
      </c>
      <c r="AP8" s="75">
        <v>0.3833722742021487</v>
      </c>
      <c r="AQ8" s="76">
        <v>0.29006748399782306</v>
      </c>
      <c r="AR8" s="75">
        <v>0.29006748399782306</v>
      </c>
      <c r="AS8" s="75">
        <v>0.29006748399782306</v>
      </c>
      <c r="AT8" s="75">
        <v>0.30287546245924885</v>
      </c>
    </row>
    <row r="9" spans="1:46" ht="16.8" customHeight="1">
      <c r="A9" s="142" t="s">
        <v>130</v>
      </c>
      <c r="B9" s="7">
        <v>2006</v>
      </c>
      <c r="C9" s="9" t="s">
        <v>30</v>
      </c>
      <c r="D9" s="49">
        <v>5.3187885358086593</v>
      </c>
      <c r="E9" s="9">
        <v>8.181344450234497E-2</v>
      </c>
      <c r="F9" s="9">
        <v>8.181344450234497E-2</v>
      </c>
      <c r="G9" s="9">
        <v>3.5436039205830827E-2</v>
      </c>
      <c r="H9" s="9">
        <v>1.6430007539582844E-2</v>
      </c>
      <c r="I9" s="9">
        <v>2.79435787886404E-2</v>
      </c>
      <c r="J9" s="9">
        <v>3.9457150037697952E-2</v>
      </c>
      <c r="K9" s="9">
        <v>8.181344450234497E-2</v>
      </c>
      <c r="V9"/>
      <c r="W9"/>
      <c r="X9"/>
      <c r="Y9"/>
      <c r="Z9"/>
      <c r="AA9"/>
      <c r="AB9"/>
      <c r="AD9" s="119" t="s">
        <v>50</v>
      </c>
      <c r="AE9" s="75">
        <v>0.62440555094135164</v>
      </c>
      <c r="AF9" s="118">
        <v>0.64886658648279993</v>
      </c>
      <c r="AG9" s="75">
        <v>0.64870629272944735</v>
      </c>
      <c r="AH9" s="75">
        <v>0.6352637083808832</v>
      </c>
      <c r="AI9" s="76">
        <v>0.59967486879869958</v>
      </c>
      <c r="AJ9" s="75">
        <v>0.59967486879869958</v>
      </c>
      <c r="AK9" s="75">
        <v>0.60275854447890376</v>
      </c>
      <c r="AL9" s="75">
        <v>0.6352637083808832</v>
      </c>
      <c r="AM9" s="75">
        <v>0.54159420440045658</v>
      </c>
      <c r="AN9" s="75">
        <v>0.35227374746819601</v>
      </c>
      <c r="AO9" s="75">
        <v>0.35845812113515496</v>
      </c>
      <c r="AP9" s="75">
        <v>0.62789911586564151</v>
      </c>
      <c r="AQ9" s="76">
        <v>0.20299149813738149</v>
      </c>
      <c r="AR9" s="75">
        <v>0.20299149813738149</v>
      </c>
      <c r="AS9" s="75">
        <v>0.20299149813738149</v>
      </c>
      <c r="AT9" s="75">
        <v>0.21641121210863065</v>
      </c>
    </row>
    <row r="10" spans="1:46">
      <c r="A10" s="143" t="s">
        <v>130</v>
      </c>
      <c r="B10" s="7">
        <v>2005</v>
      </c>
      <c r="C10" s="9" t="s">
        <v>50</v>
      </c>
      <c r="D10" s="9">
        <v>5.6101361880886236</v>
      </c>
      <c r="E10" s="9">
        <v>0.17537728355837967</v>
      </c>
      <c r="F10" s="9">
        <v>0.17537728355837967</v>
      </c>
      <c r="G10" s="9">
        <v>-0.12611806797853312</v>
      </c>
      <c r="H10" s="9">
        <v>-6.3059033989266558E-2</v>
      </c>
      <c r="I10" s="9">
        <v>-9.4588550983899899E-2</v>
      </c>
      <c r="J10" s="9">
        <v>-8.7246571258199151E-2</v>
      </c>
      <c r="K10" s="9">
        <v>0.17537728355837967</v>
      </c>
      <c r="AD10" s="62" t="s">
        <v>51</v>
      </c>
      <c r="AE10" s="75">
        <v>-0.20457076403449909</v>
      </c>
      <c r="AF10" s="75">
        <v>-9.8968486401400602E-2</v>
      </c>
      <c r="AG10" s="75">
        <v>-9.8968486401400602E-2</v>
      </c>
      <c r="AH10" s="75">
        <v>-9.8968486401400602E-2</v>
      </c>
      <c r="AI10" s="76">
        <v>0.17571386418707116</v>
      </c>
      <c r="AJ10" s="75">
        <v>0.17571386418707116</v>
      </c>
      <c r="AK10" s="75">
        <v>0.17571386418707116</v>
      </c>
      <c r="AL10" s="75">
        <v>-9.8968486401400602E-2</v>
      </c>
      <c r="AM10" s="76">
        <v>0.50286215728535311</v>
      </c>
      <c r="AN10" s="75">
        <v>0.57749056676274035</v>
      </c>
      <c r="AO10" s="75">
        <v>0.57749056676274035</v>
      </c>
      <c r="AP10" s="75">
        <v>0.17571386418707116</v>
      </c>
      <c r="AQ10" s="76">
        <v>0.83666410778556066</v>
      </c>
      <c r="AR10" s="75">
        <v>0.83666410778556066</v>
      </c>
      <c r="AS10" s="75">
        <v>0.83666410778556066</v>
      </c>
      <c r="AT10" s="75">
        <v>0.83666410778556066</v>
      </c>
    </row>
    <row r="11" spans="1:46">
      <c r="A11" s="143" t="s">
        <v>57</v>
      </c>
      <c r="B11" s="7">
        <v>2005</v>
      </c>
      <c r="C11" s="9" t="s">
        <v>50</v>
      </c>
      <c r="D11" s="9">
        <v>5.6321967698792035</v>
      </c>
      <c r="E11" s="9">
        <v>0.21435814236463191</v>
      </c>
      <c r="F11" s="9">
        <v>0.21435814236463191</v>
      </c>
      <c r="G11" s="9">
        <v>-0.15150803934406043</v>
      </c>
      <c r="H11" s="9">
        <v>-7.3462890170597261E-2</v>
      </c>
      <c r="I11" s="9">
        <v>-5.356260626122069E-2</v>
      </c>
      <c r="J11" s="9">
        <v>1.4143437453202614E-3</v>
      </c>
      <c r="K11" s="9">
        <v>0.21435814236463191</v>
      </c>
      <c r="AD11" s="120" t="s">
        <v>30</v>
      </c>
      <c r="AE11" s="77">
        <v>0.33917286425790538</v>
      </c>
      <c r="AF11" s="77">
        <v>0.5066237784230101</v>
      </c>
      <c r="AG11" s="77">
        <v>0.5066237784230101</v>
      </c>
      <c r="AH11" s="77">
        <v>0.5066237784230101</v>
      </c>
      <c r="AI11" s="78">
        <v>0.75391953463283801</v>
      </c>
      <c r="AJ11" s="77">
        <v>0.75391953463283801</v>
      </c>
      <c r="AK11" s="77">
        <v>0.75391953463283801</v>
      </c>
      <c r="AL11" s="77">
        <v>0.5066237784230101</v>
      </c>
      <c r="AM11" s="78">
        <v>0.82202487922251377</v>
      </c>
      <c r="AN11" s="77">
        <v>0.79417954699544224</v>
      </c>
      <c r="AO11" s="77">
        <v>0.79417954699544224</v>
      </c>
      <c r="AP11" s="77">
        <v>0.75391953463283801</v>
      </c>
      <c r="AQ11" s="78">
        <v>0.65489978570423679</v>
      </c>
      <c r="AR11" s="77">
        <v>0.65489978570423679</v>
      </c>
      <c r="AS11" s="77">
        <v>0.65489978570423679</v>
      </c>
      <c r="AT11" s="85">
        <v>0.65489978570423679</v>
      </c>
    </row>
    <row r="12" spans="1:46">
      <c r="A12" s="145" t="s">
        <v>75</v>
      </c>
      <c r="B12" s="7">
        <v>2007</v>
      </c>
      <c r="C12" s="9" t="s">
        <v>51</v>
      </c>
      <c r="D12" s="49">
        <v>5.6543137446628187</v>
      </c>
      <c r="E12" s="9">
        <v>0.27628603280777181</v>
      </c>
      <c r="F12" s="9">
        <v>0.27628603280777181</v>
      </c>
      <c r="G12" s="9">
        <v>7.0963002440031245E-2</v>
      </c>
      <c r="H12" s="9">
        <v>5.1971641557730167E-2</v>
      </c>
      <c r="I12" s="9">
        <v>0.10527847901284293</v>
      </c>
      <c r="J12" s="9">
        <v>0.13919280833206271</v>
      </c>
      <c r="K12" s="9">
        <v>0.27628603280777181</v>
      </c>
    </row>
    <row r="13" spans="1:46">
      <c r="A13" s="63" t="s">
        <v>195</v>
      </c>
      <c r="B13" s="7">
        <v>2009</v>
      </c>
      <c r="C13" s="9" t="s">
        <v>51</v>
      </c>
      <c r="D13" s="9">
        <v>5.6717450180158888</v>
      </c>
      <c r="E13" s="9">
        <v>0.362486803991451</v>
      </c>
      <c r="F13" s="9">
        <v>0.362486803991451</v>
      </c>
      <c r="G13" s="9">
        <v>3.9583281533603486E-2</v>
      </c>
      <c r="H13" s="9">
        <v>-4.0329197642905081E-2</v>
      </c>
      <c r="I13" s="9">
        <v>1</v>
      </c>
      <c r="J13" s="9"/>
      <c r="K13" s="9">
        <v>0.362486803991451</v>
      </c>
      <c r="AD13" s="62" t="s">
        <v>61</v>
      </c>
      <c r="AE13" s="75">
        <v>0.29924553841323887</v>
      </c>
      <c r="AF13" s="75">
        <v>0.36664134117631614</v>
      </c>
      <c r="AG13" s="75">
        <v>0.36664134117631614</v>
      </c>
      <c r="AH13" s="75">
        <v>0.36547027916177921</v>
      </c>
      <c r="AI13" s="76">
        <v>0.42876543413210921</v>
      </c>
      <c r="AJ13" s="75">
        <v>0.37714762369402643</v>
      </c>
      <c r="AK13" s="75">
        <v>0.37714762369402643</v>
      </c>
      <c r="AL13" s="75">
        <v>0.36547027916177921</v>
      </c>
      <c r="AM13" s="76">
        <v>0.49115933388773542</v>
      </c>
      <c r="AN13" s="75">
        <v>0.36119668104587704</v>
      </c>
      <c r="AO13" s="75">
        <v>0.36119668104587704</v>
      </c>
      <c r="AP13" s="75">
        <v>0.37901474829374521</v>
      </c>
      <c r="AQ13" s="76">
        <v>0.28308061148461877</v>
      </c>
      <c r="AR13" s="75">
        <v>0.28308061148461877</v>
      </c>
      <c r="AS13" s="75">
        <v>0.28308061148461877</v>
      </c>
      <c r="AT13" s="75">
        <v>0.29621178467997455</v>
      </c>
    </row>
    <row r="14" spans="1:46">
      <c r="A14" s="63" t="s">
        <v>75</v>
      </c>
      <c r="B14" s="7">
        <v>2010</v>
      </c>
      <c r="C14" s="9" t="s">
        <v>51</v>
      </c>
      <c r="D14" s="9">
        <v>5.6868252046179304</v>
      </c>
      <c r="E14" s="9">
        <v>0.29989969909729186</v>
      </c>
      <c r="F14" s="9">
        <v>0.29989969909729186</v>
      </c>
      <c r="G14" s="9">
        <v>3.7904899484033534E-2</v>
      </c>
      <c r="H14" s="9">
        <v>-1.7742861261289822E-2</v>
      </c>
      <c r="I14" s="9"/>
      <c r="J14" s="9"/>
      <c r="K14" s="9">
        <v>0.29989969909729186</v>
      </c>
      <c r="AD14" s="119" t="s">
        <v>50</v>
      </c>
      <c r="AE14" s="75">
        <v>0.6149068627200327</v>
      </c>
      <c r="AF14" s="118">
        <v>0.64012644879202052</v>
      </c>
      <c r="AG14" s="75">
        <v>0.64012644879202052</v>
      </c>
      <c r="AH14" s="75">
        <v>0.63056882247168144</v>
      </c>
      <c r="AI14" s="76">
        <v>0.5360716045914321</v>
      </c>
      <c r="AJ14" s="75">
        <v>0.5360716045914321</v>
      </c>
      <c r="AK14" s="75">
        <v>0.5360716045914321</v>
      </c>
      <c r="AL14" s="75">
        <v>0.63056882247168144</v>
      </c>
      <c r="AM14" s="75">
        <v>0.54256602313579827</v>
      </c>
      <c r="AN14" s="75">
        <v>0.39304310454904601</v>
      </c>
      <c r="AO14" s="75">
        <v>0.39304310454904601</v>
      </c>
      <c r="AP14" s="75">
        <v>0.55794557850935333</v>
      </c>
      <c r="AQ14" s="76">
        <v>0.23413925308017439</v>
      </c>
      <c r="AR14" s="75">
        <v>0.23413925308017439</v>
      </c>
      <c r="AS14" s="75">
        <v>0.23413925308017439</v>
      </c>
      <c r="AT14" s="75">
        <v>0.25202953138645884</v>
      </c>
    </row>
    <row r="15" spans="1:46">
      <c r="A15" s="145" t="s">
        <v>195</v>
      </c>
      <c r="B15" s="7">
        <v>2008</v>
      </c>
      <c r="C15" s="9" t="s">
        <v>30</v>
      </c>
      <c r="D15" s="49">
        <v>5.7031156874353046</v>
      </c>
      <c r="E15" s="9">
        <v>0.18270467456815756</v>
      </c>
      <c r="F15" s="9">
        <v>0.18270467456815756</v>
      </c>
      <c r="G15" s="9">
        <v>-1.5791832538029543E-2</v>
      </c>
      <c r="H15" s="9">
        <v>-7.2130974664522424E-2</v>
      </c>
      <c r="I15" s="9">
        <v>-0.10805146186496525</v>
      </c>
      <c r="J15" s="9">
        <v>0.46364451240410226</v>
      </c>
      <c r="K15" s="9">
        <v>0.18270467456815756</v>
      </c>
      <c r="AD15" s="62" t="s">
        <v>51</v>
      </c>
      <c r="AE15" s="75">
        <v>-0.22161423211348205</v>
      </c>
      <c r="AF15" s="75">
        <v>-0.13395470672404591</v>
      </c>
      <c r="AG15" s="75">
        <v>-0.13395470672404591</v>
      </c>
      <c r="AH15" s="75">
        <v>-0.13395470672404591</v>
      </c>
      <c r="AI15" s="76">
        <v>2.3716052524661201E-2</v>
      </c>
      <c r="AJ15" s="75">
        <v>2.3716052524661201E-2</v>
      </c>
      <c r="AK15" s="75">
        <v>2.3716052524661201E-2</v>
      </c>
      <c r="AL15" s="75">
        <v>-0.13395470672404591</v>
      </c>
      <c r="AM15" s="76">
        <v>0.36766385119896289</v>
      </c>
      <c r="AN15" s="75">
        <v>0.24899073999601706</v>
      </c>
      <c r="AO15" s="75">
        <v>0.24899073999601706</v>
      </c>
      <c r="AP15" s="75">
        <v>2.3716052524661201E-2</v>
      </c>
      <c r="AQ15" s="76">
        <v>0.34099216594425241</v>
      </c>
      <c r="AR15" s="75">
        <v>0.34099216594425241</v>
      </c>
      <c r="AS15" s="75">
        <v>0.34099216594425241</v>
      </c>
      <c r="AT15" s="75">
        <v>0.34099216594425241</v>
      </c>
    </row>
    <row r="16" spans="1:46">
      <c r="A16" s="143" t="s">
        <v>75</v>
      </c>
      <c r="B16" s="7">
        <v>2005</v>
      </c>
      <c r="C16" s="9" t="s">
        <v>51</v>
      </c>
      <c r="D16" s="9">
        <v>5.7093401058441264</v>
      </c>
      <c r="E16" s="9">
        <v>0.27006711409395961</v>
      </c>
      <c r="F16" s="9">
        <v>0.27006711409395961</v>
      </c>
      <c r="G16" s="9">
        <v>-0.11903333146939062</v>
      </c>
      <c r="H16" s="9">
        <v>-0.16604892900761814</v>
      </c>
      <c r="I16" s="9">
        <v>-8.3302596013254696E-2</v>
      </c>
      <c r="J16" s="9">
        <v>-0.10544745203045905</v>
      </c>
      <c r="K16" s="9">
        <v>0.27006711409395961</v>
      </c>
      <c r="AD16" s="120" t="s">
        <v>30</v>
      </c>
      <c r="AE16" s="77">
        <v>0.35793274629546906</v>
      </c>
      <c r="AF16" s="77">
        <v>0.50717035723093273</v>
      </c>
      <c r="AG16" s="77">
        <v>0.50717035723093273</v>
      </c>
      <c r="AH16" s="77">
        <v>0.50717035723093273</v>
      </c>
      <c r="AI16" s="78">
        <v>0.66387779709798433</v>
      </c>
      <c r="AJ16" s="77">
        <v>0.66387779709798433</v>
      </c>
      <c r="AK16" s="77">
        <v>0.66387779709798433</v>
      </c>
      <c r="AL16" s="77">
        <v>0.50717035723093273</v>
      </c>
      <c r="AM16" s="78">
        <v>0.76883944357873124</v>
      </c>
      <c r="AN16" s="77">
        <v>0.74133553093578808</v>
      </c>
      <c r="AO16" s="77">
        <v>0.74133553093578808</v>
      </c>
      <c r="AP16" s="77">
        <v>0.66387779709798433</v>
      </c>
      <c r="AQ16" s="78">
        <v>0.66408662413912911</v>
      </c>
      <c r="AR16" s="77">
        <v>0.66408662413912911</v>
      </c>
      <c r="AS16" s="77">
        <v>0.66408662413912911</v>
      </c>
      <c r="AT16" s="85">
        <v>0.66408662413912911</v>
      </c>
    </row>
    <row r="17" spans="1:46">
      <c r="A17" s="143" t="s">
        <v>73</v>
      </c>
      <c r="B17" s="7">
        <v>2009</v>
      </c>
      <c r="C17" s="9" t="s">
        <v>51</v>
      </c>
      <c r="D17" s="9">
        <v>5.716564743419303</v>
      </c>
      <c r="E17" s="9">
        <v>0.2275132275132275</v>
      </c>
      <c r="F17" s="9">
        <v>0.2275132275132275</v>
      </c>
      <c r="G17" s="9">
        <v>0.10823074021629576</v>
      </c>
      <c r="H17" s="9">
        <v>0.47891249673892405</v>
      </c>
      <c r="I17" s="9">
        <v>0.16592162627366733</v>
      </c>
      <c r="J17" s="9"/>
      <c r="K17" s="9">
        <v>0.2275132275132275</v>
      </c>
      <c r="AD17"/>
    </row>
    <row r="18" spans="1:46">
      <c r="A18" s="143" t="s">
        <v>195</v>
      </c>
      <c r="B18" s="7">
        <v>2004</v>
      </c>
      <c r="C18" s="9" t="s">
        <v>50</v>
      </c>
      <c r="D18" s="9">
        <v>6.1991992859555252</v>
      </c>
      <c r="E18" s="9">
        <v>0.3891247659318301</v>
      </c>
      <c r="F18" s="9">
        <v>0.3891247659318301</v>
      </c>
      <c r="G18" s="9">
        <v>1.4499198006163993E-2</v>
      </c>
      <c r="H18" s="9">
        <v>5.2211949184697924E-2</v>
      </c>
      <c r="I18" s="9">
        <v>3.918186811384463E-2</v>
      </c>
      <c r="J18" s="9">
        <v>0.10122510028967703</v>
      </c>
      <c r="K18" s="9">
        <v>0.3891247659318301</v>
      </c>
      <c r="AD18" s="33" t="s">
        <v>127</v>
      </c>
    </row>
    <row r="19" spans="1:46">
      <c r="A19" s="142" t="s">
        <v>195</v>
      </c>
      <c r="B19" s="7">
        <v>2006</v>
      </c>
      <c r="C19" s="9" t="s">
        <v>50</v>
      </c>
      <c r="D19" s="49">
        <v>6.2507296541871407</v>
      </c>
      <c r="E19" s="9">
        <v>0.4024387416834736</v>
      </c>
      <c r="F19" s="9">
        <v>0.4024387416834736</v>
      </c>
      <c r="G19" s="9">
        <v>-1.374788494077829E-2</v>
      </c>
      <c r="H19" s="9">
        <v>5.1713197969543122E-2</v>
      </c>
      <c r="I19" s="9">
        <v>2.5988790186125203E-2</v>
      </c>
      <c r="J19" s="9">
        <v>-0.12909792724196284</v>
      </c>
      <c r="K19" s="9">
        <v>0.4024387416834736</v>
      </c>
      <c r="AD19" s="62" t="s">
        <v>61</v>
      </c>
      <c r="AE19" s="75">
        <v>0.26960589159218318</v>
      </c>
      <c r="AF19" s="75">
        <v>0.33400305005609537</v>
      </c>
      <c r="AG19" s="75">
        <v>0.33400305005609537</v>
      </c>
      <c r="AH19" s="75">
        <v>0.33328137807682262</v>
      </c>
      <c r="AI19" s="76">
        <v>0.38497597675622564</v>
      </c>
      <c r="AJ19" s="75">
        <v>0.34220411111956683</v>
      </c>
      <c r="AK19" s="75">
        <v>0.34220411111956683</v>
      </c>
      <c r="AL19" s="75">
        <v>0.33328137807682262</v>
      </c>
      <c r="AM19" s="76">
        <v>0.34007060291814595</v>
      </c>
      <c r="AN19" s="75">
        <v>0.2453751380147034</v>
      </c>
      <c r="AO19" s="75">
        <v>0.2453751380147034</v>
      </c>
      <c r="AP19" s="75">
        <v>0.25955102469251662</v>
      </c>
      <c r="AQ19" s="76">
        <v>0.14790615819375416</v>
      </c>
      <c r="AR19" s="75">
        <v>0.14790615819375416</v>
      </c>
      <c r="AS19" s="75">
        <v>0.14790615819375416</v>
      </c>
      <c r="AT19" s="75">
        <v>0.15784741431584953</v>
      </c>
    </row>
    <row r="20" spans="1:46">
      <c r="A20" s="143" t="s">
        <v>195</v>
      </c>
      <c r="B20" s="7">
        <v>2005</v>
      </c>
      <c r="C20" s="9" t="s">
        <v>50</v>
      </c>
      <c r="D20" s="9">
        <v>6.3038392523433968</v>
      </c>
      <c r="E20" s="9">
        <v>0.41143777025756723</v>
      </c>
      <c r="F20" s="9">
        <v>0.41143777025756723</v>
      </c>
      <c r="G20" s="9">
        <v>3.82676006982791E-2</v>
      </c>
      <c r="H20" s="9">
        <v>2.50458143288604E-2</v>
      </c>
      <c r="I20" s="9">
        <v>8.8001858657092688E-2</v>
      </c>
      <c r="J20" s="9">
        <v>6.3261862238930308E-2</v>
      </c>
      <c r="K20" s="9">
        <v>0.41143777025756723</v>
      </c>
      <c r="AD20" s="119" t="s">
        <v>50</v>
      </c>
      <c r="AE20" s="75">
        <v>0.52285450231173092</v>
      </c>
      <c r="AF20" s="118">
        <v>0.54222831836622754</v>
      </c>
      <c r="AG20" s="75">
        <v>0.54222831836622754</v>
      </c>
      <c r="AH20" s="75">
        <v>0.5386128579004289</v>
      </c>
      <c r="AI20" s="76">
        <v>0.41737623771566623</v>
      </c>
      <c r="AJ20" s="75">
        <v>0.41737623771566623</v>
      </c>
      <c r="AK20" s="75">
        <v>0.41737623771566623</v>
      </c>
      <c r="AL20" s="75">
        <v>0.5386128579004289</v>
      </c>
      <c r="AM20" s="75">
        <v>0.21226628472930989</v>
      </c>
      <c r="AN20" s="75">
        <v>0.10873701264651291</v>
      </c>
      <c r="AO20" s="75">
        <v>0.10873701264651291</v>
      </c>
      <c r="AP20" s="75">
        <v>0.44070989813430395</v>
      </c>
      <c r="AQ20" s="76">
        <v>9.7710182544180291E-2</v>
      </c>
      <c r="AR20" s="75">
        <v>9.7710182544180291E-2</v>
      </c>
      <c r="AS20" s="75">
        <v>9.7710182544180291E-2</v>
      </c>
      <c r="AT20" s="75">
        <v>0.11500585725069699</v>
      </c>
    </row>
    <row r="21" spans="1:46">
      <c r="A21" s="143" t="s">
        <v>195</v>
      </c>
      <c r="B21" s="7">
        <v>2010</v>
      </c>
      <c r="C21" s="9" t="s">
        <v>51</v>
      </c>
      <c r="D21" s="9">
        <v>6.3983563338079197</v>
      </c>
      <c r="E21" s="9">
        <v>0.3775138155291593</v>
      </c>
      <c r="F21" s="9">
        <v>0.3775138155291593</v>
      </c>
      <c r="G21" s="9">
        <v>-8.3206047583296597E-2</v>
      </c>
      <c r="H21" s="9">
        <v>1</v>
      </c>
      <c r="I21" s="9"/>
      <c r="J21" s="9"/>
      <c r="K21" s="9">
        <v>0.3775138155291593</v>
      </c>
      <c r="AD21" s="62" t="s">
        <v>51</v>
      </c>
      <c r="AE21" s="75">
        <v>-0.1478124505674743</v>
      </c>
      <c r="AF21" s="75">
        <v>-7.8857330751354246E-2</v>
      </c>
      <c r="AG21" s="75">
        <v>-7.8857330751354246E-2</v>
      </c>
      <c r="AH21" s="75">
        <v>-7.8857330751354246E-2</v>
      </c>
      <c r="AI21" s="76">
        <v>6.9448730969098108E-2</v>
      </c>
      <c r="AJ21" s="75">
        <v>6.9448730969098108E-2</v>
      </c>
      <c r="AK21" s="75">
        <v>6.9448730969098108E-2</v>
      </c>
      <c r="AL21" s="75">
        <v>-7.8857330751354246E-2</v>
      </c>
      <c r="AM21" s="76">
        <v>0.35525393916511322</v>
      </c>
      <c r="AN21" s="75">
        <v>0.25602794397295758</v>
      </c>
      <c r="AO21" s="75">
        <v>0.25602794397295758</v>
      </c>
      <c r="AP21" s="75">
        <v>6.9448730969098108E-2</v>
      </c>
      <c r="AQ21" s="76">
        <v>0.14531162418851726</v>
      </c>
      <c r="AR21" s="75">
        <v>0.14531162418851726</v>
      </c>
      <c r="AS21" s="75">
        <v>0.14531162418851726</v>
      </c>
      <c r="AT21" s="75">
        <v>0.14531162418851726</v>
      </c>
    </row>
    <row r="22" spans="1:46">
      <c r="A22" s="142" t="s">
        <v>130</v>
      </c>
      <c r="B22" s="7">
        <v>2007</v>
      </c>
      <c r="C22" s="9" t="s">
        <v>50</v>
      </c>
      <c r="D22" s="49">
        <v>6.5756487566908319</v>
      </c>
      <c r="E22" s="9">
        <v>0.21148110316649643</v>
      </c>
      <c r="F22" s="9">
        <v>0.21148110316649643</v>
      </c>
      <c r="G22" s="9">
        <v>-2.9659234328986182E-2</v>
      </c>
      <c r="H22" s="9">
        <v>-2.2752769597531874E-2</v>
      </c>
      <c r="I22" s="9">
        <v>-1.5846304866077687E-2</v>
      </c>
      <c r="J22" s="9">
        <v>3.7161688402748569E-2</v>
      </c>
      <c r="K22" s="9">
        <v>0.43569053576937578</v>
      </c>
      <c r="AD22" s="120" t="s">
        <v>30</v>
      </c>
      <c r="AE22" s="77">
        <v>0.33459986642444239</v>
      </c>
      <c r="AF22" s="77">
        <v>0.47017697484436127</v>
      </c>
      <c r="AG22" s="77">
        <v>0.47017697484436127</v>
      </c>
      <c r="AH22" s="77">
        <v>0.47017697484436127</v>
      </c>
      <c r="AI22" s="78">
        <v>0.61295807742547548</v>
      </c>
      <c r="AJ22" s="77">
        <v>0.61295807742547548</v>
      </c>
      <c r="AK22" s="77">
        <v>0.61295807742547548</v>
      </c>
      <c r="AL22" s="77">
        <v>0.47017697484436127</v>
      </c>
      <c r="AM22" s="78">
        <v>0.6754106692126951</v>
      </c>
      <c r="AN22" s="77">
        <v>0.65526917608017599</v>
      </c>
      <c r="AO22" s="77">
        <v>0.65526917608017599</v>
      </c>
      <c r="AP22" s="77">
        <v>0.61295807742547548</v>
      </c>
      <c r="AQ22" s="78">
        <v>0.3115023198551255</v>
      </c>
      <c r="AR22" s="77">
        <v>0.3115023198551255</v>
      </c>
      <c r="AS22" s="77">
        <v>0.3115023198551255</v>
      </c>
      <c r="AT22" s="85">
        <v>0.3115023198551255</v>
      </c>
    </row>
    <row r="23" spans="1:46">
      <c r="A23" s="142" t="s">
        <v>75</v>
      </c>
      <c r="B23" s="7">
        <v>2006</v>
      </c>
      <c r="C23" s="9" t="s">
        <v>51</v>
      </c>
      <c r="D23" s="49">
        <v>6.593125714670073</v>
      </c>
      <c r="E23" s="9">
        <v>0.29929770992366406</v>
      </c>
      <c r="F23" s="9">
        <v>0.29929770992366406</v>
      </c>
      <c r="G23" s="9">
        <v>-4.2014474650627104E-2</v>
      </c>
      <c r="H23" s="9">
        <v>3.1930001056553234E-2</v>
      </c>
      <c r="I23" s="9">
        <v>1.2140728123881794E-2</v>
      </c>
      <c r="J23" s="9">
        <v>6.7687224349957484E-2</v>
      </c>
      <c r="K23" s="9">
        <v>0.29929770992366406</v>
      </c>
    </row>
    <row r="24" spans="1:46">
      <c r="A24" s="143" t="s">
        <v>57</v>
      </c>
      <c r="B24" s="7">
        <v>2005</v>
      </c>
      <c r="C24" s="9" t="s">
        <v>30</v>
      </c>
      <c r="D24" s="9">
        <v>6.8470887883583504</v>
      </c>
      <c r="E24" s="9">
        <v>0.16365257259296995</v>
      </c>
      <c r="F24" s="9">
        <v>0.16365257259296995</v>
      </c>
      <c r="G24" s="9">
        <v>-0.10675652782907875</v>
      </c>
      <c r="H24" s="9">
        <v>-7.2957980291125948E-2</v>
      </c>
      <c r="I24" s="9">
        <v>-6.638325938307571E-2</v>
      </c>
      <c r="J24" s="9">
        <v>2.3443316571602542E-2</v>
      </c>
      <c r="K24" s="9">
        <v>0.16365257259296995</v>
      </c>
      <c r="AD24" s="33" t="s">
        <v>131</v>
      </c>
      <c r="AE24" s="30"/>
      <c r="AF24" s="51"/>
      <c r="AG24" s="51"/>
      <c r="AH24" s="51"/>
      <c r="AI24" s="6"/>
    </row>
    <row r="25" spans="1:46">
      <c r="A25" s="143" t="s">
        <v>195</v>
      </c>
      <c r="B25" s="7">
        <v>2010</v>
      </c>
      <c r="C25" s="9" t="s">
        <v>50</v>
      </c>
      <c r="D25" s="9">
        <v>7.0896812725198624</v>
      </c>
      <c r="E25" s="9">
        <v>0.41456777256673039</v>
      </c>
      <c r="F25" s="9">
        <v>0.41456777256673039</v>
      </c>
      <c r="G25" s="9">
        <v>1.1450113564521134E-2</v>
      </c>
      <c r="H25" s="9">
        <v>4.7252206898166678E-2</v>
      </c>
      <c r="I25" s="9"/>
      <c r="J25" s="9"/>
      <c r="K25" s="9">
        <v>0.41456777256673039</v>
      </c>
      <c r="AD25" s="62" t="s">
        <v>61</v>
      </c>
      <c r="AE25" s="75">
        <v>0.26100491922459212</v>
      </c>
      <c r="AF25" s="75">
        <v>0.32037568131143179</v>
      </c>
      <c r="AG25" s="75">
        <v>0.32037568131143179</v>
      </c>
      <c r="AH25" s="75">
        <v>0.31897649697352065</v>
      </c>
      <c r="AI25" s="76">
        <v>0.38087079166288029</v>
      </c>
      <c r="AJ25" s="75">
        <v>0.3333246173810977</v>
      </c>
      <c r="AK25" s="75">
        <v>0.3333246173810977</v>
      </c>
      <c r="AL25" s="75">
        <v>0.31897649697352065</v>
      </c>
      <c r="AM25" s="76">
        <v>0.34424691160611298</v>
      </c>
      <c r="AN25" s="75">
        <v>0.257045030629593</v>
      </c>
      <c r="AO25" s="75">
        <v>0.257045030629593</v>
      </c>
      <c r="AP25" s="75">
        <v>0.26913782280612769</v>
      </c>
      <c r="AQ25" s="76">
        <v>0.17069679473264107</v>
      </c>
      <c r="AR25" s="75">
        <v>0.17069679473264107</v>
      </c>
      <c r="AS25" s="75">
        <v>0.17069679473264107</v>
      </c>
      <c r="AT25" s="75">
        <v>0.17892328007005054</v>
      </c>
    </row>
    <row r="26" spans="1:46">
      <c r="A26" s="143" t="s">
        <v>175</v>
      </c>
      <c r="B26" s="7">
        <v>2010</v>
      </c>
      <c r="C26" s="9" t="s">
        <v>30</v>
      </c>
      <c r="D26" s="9">
        <v>7.2828732262848819</v>
      </c>
      <c r="E26" s="9">
        <v>0.57240166996264552</v>
      </c>
      <c r="F26" s="9">
        <v>0.57240166996264552</v>
      </c>
      <c r="G26" s="9">
        <v>-2.4653833164471364E-2</v>
      </c>
      <c r="H26" s="9">
        <v>0.27085444106720707</v>
      </c>
      <c r="I26" s="9">
        <v>0.44827198018687386</v>
      </c>
      <c r="J26" s="9"/>
      <c r="K26" s="9">
        <v>0.57240166996264552</v>
      </c>
      <c r="AD26" s="119" t="s">
        <v>50</v>
      </c>
      <c r="AE26" s="75">
        <v>0.47924742052510255</v>
      </c>
      <c r="AF26" s="118">
        <v>0.49041648476547478</v>
      </c>
      <c r="AG26" s="75">
        <v>0.49041648476547478</v>
      </c>
      <c r="AH26" s="75">
        <v>0.48960487608699299</v>
      </c>
      <c r="AI26" s="76">
        <v>0.39455973403641226</v>
      </c>
      <c r="AJ26" s="75">
        <v>0.39455973403641226</v>
      </c>
      <c r="AK26" s="75">
        <v>0.39455973403641226</v>
      </c>
      <c r="AL26" s="75">
        <v>0.48960487608699299</v>
      </c>
      <c r="AM26" s="75">
        <v>0.23854172178494909</v>
      </c>
      <c r="AN26" s="75">
        <v>0.14848242952285637</v>
      </c>
      <c r="AO26" s="75">
        <v>0.14848242952285637</v>
      </c>
      <c r="AP26" s="75">
        <v>0.41735299692409827</v>
      </c>
      <c r="AQ26" s="76">
        <v>0.14150148192352033</v>
      </c>
      <c r="AR26" s="75">
        <v>0.14150148192352033</v>
      </c>
      <c r="AS26" s="75">
        <v>0.14150148192352033</v>
      </c>
      <c r="AT26" s="75">
        <v>0.15491602194854612</v>
      </c>
    </row>
    <row r="27" spans="1:46">
      <c r="A27" s="143" t="s">
        <v>73</v>
      </c>
      <c r="B27" s="7">
        <v>2003</v>
      </c>
      <c r="C27" s="9" t="s">
        <v>50</v>
      </c>
      <c r="D27" s="9">
        <v>7.5579866092778571</v>
      </c>
      <c r="E27" s="9">
        <v>0.15700909045750336</v>
      </c>
      <c r="F27" s="9">
        <v>0.15700909045750336</v>
      </c>
      <c r="G27" s="9">
        <v>-0.56030029459279662</v>
      </c>
      <c r="H27" s="9">
        <v>-0.2894980473065884</v>
      </c>
      <c r="I27" s="9">
        <v>5.6162305339379798E-2</v>
      </c>
      <c r="J27" s="9">
        <v>0.30344570018466654</v>
      </c>
      <c r="K27" s="9">
        <v>0.15700909045750336</v>
      </c>
      <c r="AD27" s="62" t="s">
        <v>51</v>
      </c>
      <c r="AE27" s="75">
        <v>-0.11012527138103119</v>
      </c>
      <c r="AF27" s="75">
        <v>-3.9724378066551005E-2</v>
      </c>
      <c r="AG27" s="75">
        <v>-3.9724378066551005E-2</v>
      </c>
      <c r="AH27" s="75">
        <v>-3.9724378066551005E-2</v>
      </c>
      <c r="AI27" s="76">
        <v>0.10367355133985844</v>
      </c>
      <c r="AJ27" s="75">
        <v>0.10367355133985844</v>
      </c>
      <c r="AK27" s="75">
        <v>0.10367355133985844</v>
      </c>
      <c r="AL27" s="75">
        <v>-3.9724378066551005E-2</v>
      </c>
      <c r="AM27" s="76">
        <v>0.3654097856778975</v>
      </c>
      <c r="AN27" s="75">
        <v>0.26152711345250967</v>
      </c>
      <c r="AO27" s="75">
        <v>0.26152711345250967</v>
      </c>
      <c r="AP27" s="75">
        <v>0.10367355133985844</v>
      </c>
      <c r="AQ27" s="76">
        <v>0.14589279629045268</v>
      </c>
      <c r="AR27" s="75">
        <v>0.14589279629045268</v>
      </c>
      <c r="AS27" s="75">
        <v>0.14589279629045268</v>
      </c>
      <c r="AT27" s="75">
        <v>0.14589279629045268</v>
      </c>
    </row>
    <row r="28" spans="1:46">
      <c r="A28" s="143" t="s">
        <v>130</v>
      </c>
      <c r="B28" s="7">
        <v>2004</v>
      </c>
      <c r="C28" s="9" t="s">
        <v>50</v>
      </c>
      <c r="D28" s="9">
        <v>7.683447388034419</v>
      </c>
      <c r="E28" s="9">
        <v>0.27048300536672626</v>
      </c>
      <c r="F28" s="9">
        <v>0.27048300536672626</v>
      </c>
      <c r="G28" s="9">
        <v>0.20142857142857146</v>
      </c>
      <c r="H28" s="9">
        <v>0.10071428571428573</v>
      </c>
      <c r="I28" s="9">
        <v>0.15107142857142858</v>
      </c>
      <c r="J28" s="9">
        <v>0.12589285714285711</v>
      </c>
      <c r="K28" s="9">
        <v>0.27048300536672626</v>
      </c>
      <c r="AD28" s="120" t="s">
        <v>30</v>
      </c>
      <c r="AE28" s="77">
        <v>0.32503089704227206</v>
      </c>
      <c r="AF28" s="77">
        <v>0.43366134928828687</v>
      </c>
      <c r="AG28" s="77">
        <v>0.43366134928828687</v>
      </c>
      <c r="AH28" s="77">
        <v>0.43366134928828687</v>
      </c>
      <c r="AI28" s="78">
        <v>0.57163672965368606</v>
      </c>
      <c r="AJ28" s="77">
        <v>0.57163672965368606</v>
      </c>
      <c r="AK28" s="77">
        <v>0.57163672965368606</v>
      </c>
      <c r="AL28" s="77">
        <v>0.43366134928828687</v>
      </c>
      <c r="AM28" s="78">
        <v>0.66307538331882354</v>
      </c>
      <c r="AN28" s="77">
        <v>0.624049091176336</v>
      </c>
      <c r="AO28" s="77">
        <v>0.624049091176336</v>
      </c>
      <c r="AP28" s="77">
        <v>0.57163672965368606</v>
      </c>
      <c r="AQ28" s="78">
        <v>0.32976629326604817</v>
      </c>
      <c r="AR28" s="77">
        <v>0.32976629326604817</v>
      </c>
      <c r="AS28" s="77">
        <v>0.32976629326604817</v>
      </c>
      <c r="AT28" s="85">
        <v>0.32976629326604817</v>
      </c>
    </row>
    <row r="29" spans="1:46" s="2" customFormat="1">
      <c r="A29" s="63" t="s">
        <v>130</v>
      </c>
      <c r="B29" s="7">
        <v>2003</v>
      </c>
      <c r="C29" s="9" t="s">
        <v>50</v>
      </c>
      <c r="D29" s="9">
        <v>7.8155701605799841</v>
      </c>
      <c r="E29" s="9">
        <v>0.2197142857142857</v>
      </c>
      <c r="F29" s="9">
        <v>0.2197142857142857</v>
      </c>
      <c r="G29" s="9">
        <v>-0.22448979591836737</v>
      </c>
      <c r="H29" s="9">
        <v>2.2157434402332372E-2</v>
      </c>
      <c r="I29" s="9">
        <v>-0.1011661807580175</v>
      </c>
      <c r="J29" s="9"/>
      <c r="K29" s="9">
        <v>0.2197142857142857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3" t="s">
        <v>94</v>
      </c>
      <c r="B30" s="7">
        <v>2010</v>
      </c>
      <c r="C30" s="9" t="s">
        <v>50</v>
      </c>
      <c r="D30" s="9">
        <v>8.041901692183723</v>
      </c>
      <c r="E30" s="9">
        <v>0.29204057744830275</v>
      </c>
      <c r="F30" s="9">
        <v>0.29204057744830275</v>
      </c>
      <c r="G30" s="9">
        <v>-3.1311154598826821E-3</v>
      </c>
      <c r="H30" s="9">
        <v>0.28884540117416829</v>
      </c>
      <c r="I30" s="9"/>
      <c r="J30" s="9"/>
      <c r="K30" s="9">
        <v>0.29204057744830275</v>
      </c>
      <c r="AG30" s="33" t="s">
        <v>132</v>
      </c>
    </row>
    <row r="31" spans="1:46" ht="16.8" customHeight="1">
      <c r="A31" s="63" t="s">
        <v>84</v>
      </c>
      <c r="B31" s="7">
        <v>2009</v>
      </c>
      <c r="C31" s="9" t="s">
        <v>30</v>
      </c>
      <c r="D31" s="9">
        <v>8.0524123310865239</v>
      </c>
      <c r="E31" s="9">
        <v>0.30861371326445575</v>
      </c>
      <c r="F31" s="9">
        <v>0.30861371326445575</v>
      </c>
      <c r="G31" s="9">
        <v>3.574436774487115E-2</v>
      </c>
      <c r="H31" s="9">
        <v>-5.6056308028928489E-3</v>
      </c>
      <c r="I31" s="9">
        <v>0.1113477717859598</v>
      </c>
      <c r="J31" s="9"/>
      <c r="K31" s="9">
        <v>0.30861371326445575</v>
      </c>
      <c r="AD31" s="62" t="s">
        <v>61</v>
      </c>
      <c r="AE31" s="75">
        <v>0.24390401750096072</v>
      </c>
      <c r="AF31" s="75">
        <v>0.30045467062747433</v>
      </c>
      <c r="AG31" s="75">
        <v>0.30045467062747433</v>
      </c>
      <c r="AH31" s="75">
        <v>0.29869364212312111</v>
      </c>
      <c r="AI31" s="76">
        <v>0.35809050728235736</v>
      </c>
      <c r="AJ31" s="75">
        <v>0.31572801105041404</v>
      </c>
      <c r="AK31" s="75">
        <v>0.31572801105041404</v>
      </c>
      <c r="AL31" s="75">
        <v>0.29869364212312111</v>
      </c>
      <c r="AM31" s="76">
        <v>0.33990557712020331</v>
      </c>
      <c r="AN31" s="75">
        <v>0.26067978384099938</v>
      </c>
      <c r="AO31" s="75">
        <v>0.26067978384099938</v>
      </c>
      <c r="AP31" s="75">
        <v>0.27204656083252921</v>
      </c>
      <c r="AQ31" s="76">
        <v>0.19827324328286031</v>
      </c>
      <c r="AR31" s="75">
        <v>0.19827324328286031</v>
      </c>
      <c r="AS31" s="75">
        <v>0.19827324328286031</v>
      </c>
      <c r="AT31" s="75">
        <v>0.20637270027863794</v>
      </c>
    </row>
    <row r="32" spans="1:46">
      <c r="A32" s="145" t="s">
        <v>73</v>
      </c>
      <c r="B32" s="7">
        <v>2008</v>
      </c>
      <c r="C32" s="9" t="s">
        <v>51</v>
      </c>
      <c r="D32" s="49">
        <v>8.1687925912982706</v>
      </c>
      <c r="E32" s="9">
        <v>0.28992248062015502</v>
      </c>
      <c r="F32" s="9">
        <v>0.28992248062015502</v>
      </c>
      <c r="G32" s="9">
        <v>0.14836547571726014</v>
      </c>
      <c r="H32" s="9">
        <v>0.24053851067413398</v>
      </c>
      <c r="I32" s="9">
        <v>0.55622389205057288</v>
      </c>
      <c r="J32" s="9">
        <v>0.28967006097705333</v>
      </c>
      <c r="K32" s="9">
        <v>0.28992248062015502</v>
      </c>
      <c r="AD32" s="119" t="s">
        <v>50</v>
      </c>
      <c r="AE32" s="75">
        <v>0.45163138010099435</v>
      </c>
      <c r="AF32" s="118">
        <v>0.46351081626298118</v>
      </c>
      <c r="AG32" s="75">
        <v>0.46351081626298118</v>
      </c>
      <c r="AH32" s="75">
        <v>0.46193592411511331</v>
      </c>
      <c r="AI32" s="76">
        <v>0.39025356909727665</v>
      </c>
      <c r="AJ32" s="75">
        <v>0.39025356909727665</v>
      </c>
      <c r="AK32" s="75">
        <v>0.39025356909727665</v>
      </c>
      <c r="AL32" s="75">
        <v>0.46193592411511331</v>
      </c>
      <c r="AM32" s="75">
        <v>0.27206632607669234</v>
      </c>
      <c r="AN32" s="75">
        <v>0.1894018080499949</v>
      </c>
      <c r="AO32" s="75">
        <v>0.1894018080499949</v>
      </c>
      <c r="AP32" s="75">
        <v>0.41101529494484496</v>
      </c>
      <c r="AQ32" s="76">
        <v>0.19975430411425676</v>
      </c>
      <c r="AR32" s="75">
        <v>0.19975430411425676</v>
      </c>
      <c r="AS32" s="75">
        <v>0.19975430411425676</v>
      </c>
      <c r="AT32" s="75">
        <v>0.2132191251418015</v>
      </c>
    </row>
    <row r="33" spans="1:46">
      <c r="A33" s="145" t="s">
        <v>195</v>
      </c>
      <c r="B33" s="7">
        <v>2006</v>
      </c>
      <c r="C33" s="9" t="s">
        <v>30</v>
      </c>
      <c r="D33" s="49">
        <v>8.1835589620026123</v>
      </c>
      <c r="E33" s="9">
        <v>0.26039397649889368</v>
      </c>
      <c r="F33" s="9">
        <v>0.26039397649889368</v>
      </c>
      <c r="G33" s="9">
        <v>-3.5181664144451012E-3</v>
      </c>
      <c r="H33" s="9">
        <v>1.8767865688823372E-2</v>
      </c>
      <c r="I33" s="9">
        <v>3.2724121428479563E-3</v>
      </c>
      <c r="J33" s="9">
        <v>-5.2009364531191378E-2</v>
      </c>
      <c r="K33" s="9">
        <v>0.26039397649889368</v>
      </c>
      <c r="AD33" s="62" t="s">
        <v>51</v>
      </c>
      <c r="AE33" s="75">
        <v>-0.12663629724058462</v>
      </c>
      <c r="AF33" s="75">
        <v>-6.0717296498155188E-2</v>
      </c>
      <c r="AG33" s="75">
        <v>-6.0717296498155188E-2</v>
      </c>
      <c r="AH33" s="75">
        <v>-6.0717296498155188E-2</v>
      </c>
      <c r="AI33" s="76">
        <v>5.402718091849823E-2</v>
      </c>
      <c r="AJ33" s="75">
        <v>5.402718091849823E-2</v>
      </c>
      <c r="AK33" s="75">
        <v>5.402718091849823E-2</v>
      </c>
      <c r="AL33" s="75">
        <v>-6.0717296498155188E-2</v>
      </c>
      <c r="AM33" s="76">
        <v>0.29619738190847422</v>
      </c>
      <c r="AN33" s="75">
        <v>0.20037006729506901</v>
      </c>
      <c r="AO33" s="75">
        <v>0.20037006729506901</v>
      </c>
      <c r="AP33" s="75">
        <v>5.402718091849823E-2</v>
      </c>
      <c r="AQ33" s="76">
        <v>0.12540298617521814</v>
      </c>
      <c r="AR33" s="75">
        <v>0.12540298617521814</v>
      </c>
      <c r="AS33" s="75">
        <v>0.12540298617521814</v>
      </c>
      <c r="AT33" s="75">
        <v>0.12540298617521814</v>
      </c>
    </row>
    <row r="34" spans="1:46">
      <c r="A34" s="63" t="s">
        <v>57</v>
      </c>
      <c r="B34" s="7">
        <v>2004</v>
      </c>
      <c r="C34" s="9" t="s">
        <v>50</v>
      </c>
      <c r="D34" s="9">
        <v>8.4103248440888265</v>
      </c>
      <c r="E34" s="9">
        <v>0.36858860983374603</v>
      </c>
      <c r="F34" s="9">
        <v>0.36858860983374603</v>
      </c>
      <c r="G34" s="9">
        <v>-3.4427885105238851E-2</v>
      </c>
      <c r="H34" s="9">
        <v>-0.19115202582035662</v>
      </c>
      <c r="I34" s="9">
        <v>-0.11041994721812823</v>
      </c>
      <c r="J34" s="9">
        <v>-8.9834538620757992E-2</v>
      </c>
      <c r="K34" s="9">
        <v>0.36858860983374603</v>
      </c>
      <c r="AD34" s="120" t="s">
        <v>30</v>
      </c>
      <c r="AE34" s="77">
        <v>0.29480877742652895</v>
      </c>
      <c r="AF34" s="77">
        <v>0.38324301962038121</v>
      </c>
      <c r="AG34" s="77">
        <v>0.38324301962038121</v>
      </c>
      <c r="AH34" s="77">
        <v>0.38324301962038121</v>
      </c>
      <c r="AI34" s="78">
        <v>0.51131587726561456</v>
      </c>
      <c r="AJ34" s="77">
        <v>0.51131587726561456</v>
      </c>
      <c r="AK34" s="77">
        <v>0.51131587726561456</v>
      </c>
      <c r="AL34" s="77">
        <v>0.38324301962038121</v>
      </c>
      <c r="AM34" s="78">
        <v>0.62318575922600961</v>
      </c>
      <c r="AN34" s="77">
        <v>0.57659358764184765</v>
      </c>
      <c r="AO34" s="77">
        <v>0.57659358764184765</v>
      </c>
      <c r="AP34" s="77">
        <v>0.51131587726561456</v>
      </c>
      <c r="AQ34" s="78">
        <v>0.34922753912667465</v>
      </c>
      <c r="AR34" s="77">
        <v>0.34922753912667465</v>
      </c>
      <c r="AS34" s="77">
        <v>0.34922753912667465</v>
      </c>
      <c r="AT34" s="85">
        <v>0.34922753912667465</v>
      </c>
    </row>
    <row r="35" spans="1:46">
      <c r="A35" s="145" t="s">
        <v>82</v>
      </c>
      <c r="B35" s="7">
        <v>2007</v>
      </c>
      <c r="C35" s="9" t="s">
        <v>51</v>
      </c>
      <c r="D35" s="49">
        <v>8.5971778560082761</v>
      </c>
      <c r="E35" s="9">
        <v>0.31026127101632284</v>
      </c>
      <c r="F35" s="9">
        <v>0.31026127101632284</v>
      </c>
      <c r="G35" s="9">
        <v>-3.110886638954027E-2</v>
      </c>
      <c r="H35" s="9">
        <v>-4.5837234740581663E-2</v>
      </c>
      <c r="I35" s="9">
        <v>-6.4144100749299923E-2</v>
      </c>
      <c r="J35" s="9">
        <v>-6.8290934625532471E-2</v>
      </c>
      <c r="K35" s="9">
        <v>0.31026127101632284</v>
      </c>
    </row>
    <row r="36" spans="1:46">
      <c r="A36" s="63" t="s">
        <v>94</v>
      </c>
      <c r="B36" s="7">
        <v>2009</v>
      </c>
      <c r="C36" s="9" t="s">
        <v>50</v>
      </c>
      <c r="D36" s="9">
        <v>8.8047273704002151</v>
      </c>
      <c r="E36" s="9">
        <v>0.32074363992172211</v>
      </c>
      <c r="F36" s="9">
        <v>0.32074363992172211</v>
      </c>
      <c r="G36" s="9">
        <v>-0.13253546099290769</v>
      </c>
      <c r="H36" s="9">
        <v>-0.13608156028368795</v>
      </c>
      <c r="I36" s="9">
        <v>0.19459219858156038</v>
      </c>
      <c r="J36" s="9"/>
      <c r="K36" s="9">
        <v>0.32074363992172211</v>
      </c>
      <c r="AK36" s="33" t="s">
        <v>133</v>
      </c>
      <c r="AL36" s="9"/>
      <c r="AM36" s="9"/>
      <c r="AN36" s="9"/>
    </row>
    <row r="37" spans="1:46">
      <c r="A37" s="63" t="s">
        <v>82</v>
      </c>
      <c r="B37" s="7">
        <v>2009</v>
      </c>
      <c r="C37" s="9" t="s">
        <v>51</v>
      </c>
      <c r="D37" s="9">
        <v>8.8503506971090484</v>
      </c>
      <c r="E37" s="9">
        <v>0.30948258483295588</v>
      </c>
      <c r="F37" s="9">
        <v>0.30948258483295588</v>
      </c>
      <c r="G37" s="9">
        <v>-1.7504507776737607E-2</v>
      </c>
      <c r="H37" s="9">
        <v>-2.1469593105967785E-2</v>
      </c>
      <c r="I37" s="9">
        <v>2.3643023566676163E-2</v>
      </c>
      <c r="J37" s="9"/>
      <c r="K37" s="9">
        <v>0.30948258483295588</v>
      </c>
      <c r="AD37" s="62" t="s">
        <v>61</v>
      </c>
      <c r="AE37" s="75">
        <v>0.18413076787955479</v>
      </c>
      <c r="AF37" s="75">
        <v>0.2351475025596651</v>
      </c>
      <c r="AG37" s="75">
        <v>0.22703018273844483</v>
      </c>
      <c r="AH37" s="75">
        <v>0.22559098254168808</v>
      </c>
      <c r="AI37" s="76">
        <v>0.2745968255614149</v>
      </c>
      <c r="AJ37" s="75">
        <v>0.25280348911898004</v>
      </c>
      <c r="AK37" s="75">
        <v>0.25280348911898004</v>
      </c>
      <c r="AL37" s="75">
        <v>0.22559098254168808</v>
      </c>
      <c r="AM37" s="76">
        <v>0.27054533420433241</v>
      </c>
      <c r="AN37" s="75">
        <v>0.20203505261749449</v>
      </c>
      <c r="AO37" s="75">
        <v>0.20203505261749449</v>
      </c>
      <c r="AP37" s="75">
        <v>0.21082056889936232</v>
      </c>
      <c r="AQ37" s="76">
        <v>0.16875347814825356</v>
      </c>
      <c r="AR37" s="75">
        <v>0.16875347814825356</v>
      </c>
      <c r="AS37" s="75">
        <v>0.16875347814825356</v>
      </c>
      <c r="AT37" s="75">
        <v>0.17541322024647349</v>
      </c>
    </row>
    <row r="38" spans="1:46">
      <c r="A38" s="145" t="s">
        <v>130</v>
      </c>
      <c r="B38" s="7">
        <v>2008</v>
      </c>
      <c r="C38" s="9" t="s">
        <v>51</v>
      </c>
      <c r="D38" s="49">
        <v>8.9707974795040304</v>
      </c>
      <c r="E38" s="9">
        <v>0.25903643922719494</v>
      </c>
      <c r="F38" s="9">
        <v>0.25903643922719494</v>
      </c>
      <c r="G38" s="9">
        <v>1.6121270452357863E-2</v>
      </c>
      <c r="H38" s="9">
        <v>3.2242540904715927E-2</v>
      </c>
      <c r="I38" s="9">
        <v>0.11934552454282968</v>
      </c>
      <c r="J38" s="9">
        <v>0.18046198267564958</v>
      </c>
      <c r="K38" s="9">
        <v>0.25903643922719494</v>
      </c>
      <c r="AD38" s="119" t="s">
        <v>50</v>
      </c>
      <c r="AE38" s="75">
        <v>0.38197692124734683</v>
      </c>
      <c r="AF38" s="118">
        <v>0.42410968919195935</v>
      </c>
      <c r="AG38" s="75">
        <v>0.39523000357757382</v>
      </c>
      <c r="AH38" s="75">
        <v>0.39230648487537656</v>
      </c>
      <c r="AI38" s="76">
        <v>0.32668348007961501</v>
      </c>
      <c r="AJ38" s="75">
        <v>0.32668348007961501</v>
      </c>
      <c r="AK38" s="75">
        <v>0.32668348007961501</v>
      </c>
      <c r="AL38" s="75">
        <v>0.39230648487537656</v>
      </c>
      <c r="AM38" s="75">
        <v>0.21706212937426614</v>
      </c>
      <c r="AN38" s="75">
        <v>0.14088960638096029</v>
      </c>
      <c r="AO38" s="75">
        <v>0.14088960638096029</v>
      </c>
      <c r="AP38" s="75">
        <v>0.34475032468064132</v>
      </c>
      <c r="AQ38" s="76">
        <v>0.1491229230470682</v>
      </c>
      <c r="AR38" s="75">
        <v>0.1491229230470682</v>
      </c>
      <c r="AS38" s="75">
        <v>0.1491229230470682</v>
      </c>
      <c r="AT38" s="75">
        <v>0.16050600795637052</v>
      </c>
    </row>
    <row r="39" spans="1:46">
      <c r="A39" s="63" t="s">
        <v>91</v>
      </c>
      <c r="B39" s="7">
        <v>2010</v>
      </c>
      <c r="C39" s="9" t="s">
        <v>30</v>
      </c>
      <c r="D39" s="9">
        <v>9.1001880204136452</v>
      </c>
      <c r="E39" s="9">
        <v>0.32156416097190582</v>
      </c>
      <c r="F39" s="9">
        <v>0.32156416097190582</v>
      </c>
      <c r="G39" s="9">
        <v>0.35756097560975614</v>
      </c>
      <c r="H39" s="9">
        <v>0.4617073170731707</v>
      </c>
      <c r="I39" s="9"/>
      <c r="J39" s="9"/>
      <c r="K39" s="9">
        <v>0.32156416097190582</v>
      </c>
      <c r="AD39" s="62" t="s">
        <v>51</v>
      </c>
      <c r="AE39" s="75">
        <v>8.5022867242922785E-3</v>
      </c>
      <c r="AF39" s="75">
        <v>5.5279147406491438E-2</v>
      </c>
      <c r="AG39" s="75">
        <v>5.5279147406491438E-2</v>
      </c>
      <c r="AH39" s="75">
        <v>5.5279147406491438E-2</v>
      </c>
      <c r="AI39" s="76">
        <v>0.11088564329111812</v>
      </c>
      <c r="AJ39" s="75">
        <v>0.11088564329111812</v>
      </c>
      <c r="AK39" s="75">
        <v>0.11088564329111812</v>
      </c>
      <c r="AL39" s="75">
        <v>5.5279147406491438E-2</v>
      </c>
      <c r="AM39" s="76">
        <v>0.2276212407166566</v>
      </c>
      <c r="AN39" s="75">
        <v>0.16171783572542828</v>
      </c>
      <c r="AO39" s="75">
        <v>0.16171783572542828</v>
      </c>
      <c r="AP39" s="75">
        <v>0.11088564329111812</v>
      </c>
      <c r="AQ39" s="76">
        <v>0.13482717403904537</v>
      </c>
      <c r="AR39" s="75">
        <v>0.13482717403904537</v>
      </c>
      <c r="AS39" s="75">
        <v>0.13482717403904537</v>
      </c>
      <c r="AT39" s="75">
        <v>0.13482717403904537</v>
      </c>
    </row>
    <row r="40" spans="1:46">
      <c r="A40" s="63" t="s">
        <v>91</v>
      </c>
      <c r="B40" s="7">
        <v>2009</v>
      </c>
      <c r="C40" s="9" t="s">
        <v>30</v>
      </c>
      <c r="D40" s="9">
        <v>9.1431641149610527</v>
      </c>
      <c r="E40" s="9">
        <v>0.20756097560975609</v>
      </c>
      <c r="F40" s="9">
        <v>0.20756097560975609</v>
      </c>
      <c r="G40" s="9">
        <v>4.0262172284644147E-2</v>
      </c>
      <c r="H40" s="9">
        <v>0.38342696629213485</v>
      </c>
      <c r="I40" s="9">
        <v>0.48338014981273403</v>
      </c>
      <c r="J40" s="9"/>
      <c r="K40" s="9">
        <v>0.20756097560975609</v>
      </c>
      <c r="AD40" s="120" t="s">
        <v>30</v>
      </c>
      <c r="AE40" s="77">
        <v>0.23175636626650559</v>
      </c>
      <c r="AF40" s="77">
        <v>0.29752722202642901</v>
      </c>
      <c r="AG40" s="77">
        <v>0.29752722202642901</v>
      </c>
      <c r="AH40" s="77">
        <v>0.29752722202642901</v>
      </c>
      <c r="AI40" s="78">
        <v>0.40352531692249904</v>
      </c>
      <c r="AJ40" s="77">
        <v>0.40352531692249904</v>
      </c>
      <c r="AK40" s="77">
        <v>0.40352531692249904</v>
      </c>
      <c r="AL40" s="77">
        <v>0.29752722202642901</v>
      </c>
      <c r="AM40" s="78">
        <v>0.47196411656004766</v>
      </c>
      <c r="AN40" s="77">
        <v>0.4093710186068249</v>
      </c>
      <c r="AO40" s="77">
        <v>0.4093710186068249</v>
      </c>
      <c r="AP40" s="77">
        <v>0.40352531692249904</v>
      </c>
      <c r="AQ40" s="78">
        <v>0.28088965255182363</v>
      </c>
      <c r="AR40" s="77">
        <v>0.28088965255182363</v>
      </c>
      <c r="AS40" s="77">
        <v>0.28088965255182363</v>
      </c>
      <c r="AT40" s="85">
        <v>0.28088965255182363</v>
      </c>
    </row>
    <row r="41" spans="1:46">
      <c r="A41" s="143" t="s">
        <v>77</v>
      </c>
      <c r="B41" s="7">
        <v>2010</v>
      </c>
      <c r="C41" s="9" t="s">
        <v>50</v>
      </c>
      <c r="D41" s="9">
        <v>9.267079219323433</v>
      </c>
      <c r="E41" s="9">
        <v>0.52364425162689809</v>
      </c>
      <c r="F41" s="9">
        <v>0.52364425162689809</v>
      </c>
      <c r="G41" s="9">
        <v>-2.3947693550561179E-2</v>
      </c>
      <c r="H41" s="9">
        <v>0.24066467497797867</v>
      </c>
      <c r="I41" s="9"/>
      <c r="J41" s="9"/>
      <c r="K41" s="9">
        <v>0.52364425162689809</v>
      </c>
    </row>
    <row r="42" spans="1:46" ht="16.8" customHeight="1">
      <c r="A42" s="142" t="s">
        <v>82</v>
      </c>
      <c r="B42" s="7">
        <v>2007</v>
      </c>
      <c r="C42" s="9" t="s">
        <v>50</v>
      </c>
      <c r="D42" s="49">
        <v>9.3136093440089667</v>
      </c>
      <c r="E42" s="9">
        <v>0.38651824366110082</v>
      </c>
      <c r="F42" s="9">
        <v>0.38651824366110082</v>
      </c>
      <c r="G42" s="9">
        <v>-3.4501774806183029E-2</v>
      </c>
      <c r="H42" s="9">
        <v>-0.16350785944746088</v>
      </c>
      <c r="I42" s="9">
        <v>-0.17255654718310198</v>
      </c>
      <c r="J42" s="9">
        <v>-5.9681957944140829E-2</v>
      </c>
      <c r="K42" s="9">
        <v>0.36896420678230002</v>
      </c>
      <c r="AM42" s="33" t="s">
        <v>172</v>
      </c>
    </row>
    <row r="43" spans="1:46">
      <c r="A43" s="142" t="s">
        <v>82</v>
      </c>
      <c r="B43" s="7">
        <v>2008</v>
      </c>
      <c r="C43" s="9" t="s">
        <v>51</v>
      </c>
      <c r="D43" s="49">
        <v>9.3493614386137427</v>
      </c>
      <c r="E43" s="9">
        <v>0.33265497808390732</v>
      </c>
      <c r="F43" s="9">
        <v>0.33265497808390732</v>
      </c>
      <c r="G43" s="9">
        <v>-1.4284009022842789E-2</v>
      </c>
      <c r="H43" s="9">
        <v>-3.2038551346603737E-2</v>
      </c>
      <c r="I43" s="9">
        <v>-3.606027399045298E-2</v>
      </c>
      <c r="J43" s="9">
        <v>9.6967317057870608E-3</v>
      </c>
      <c r="K43" s="9">
        <v>0.33265497808390732</v>
      </c>
      <c r="AD43" s="62" t="s">
        <v>61</v>
      </c>
      <c r="AE43" s="75">
        <v>0.1827178067016956</v>
      </c>
      <c r="AF43" s="75">
        <v>0.23877578119590995</v>
      </c>
      <c r="AG43" s="75">
        <v>0.22638875316622181</v>
      </c>
      <c r="AH43" s="75">
        <v>0.216068982717979</v>
      </c>
      <c r="AI43" s="76">
        <v>0.265741276879426</v>
      </c>
      <c r="AJ43" s="75">
        <v>0.24717517801974836</v>
      </c>
      <c r="AK43" s="75">
        <v>0.24717517801974836</v>
      </c>
      <c r="AL43" s="75">
        <v>0.22503467682295095</v>
      </c>
      <c r="AM43" s="76">
        <v>0.26982497207136735</v>
      </c>
      <c r="AN43" s="75">
        <v>0.20240649140874561</v>
      </c>
      <c r="AO43" s="75">
        <v>0.20240649140874561</v>
      </c>
      <c r="AP43" s="75">
        <v>0.21090297268234087</v>
      </c>
      <c r="AQ43" s="76">
        <v>0.18460366385275953</v>
      </c>
      <c r="AR43" s="75">
        <v>0.18460366385275953</v>
      </c>
      <c r="AS43" s="75">
        <v>0.18460366385275953</v>
      </c>
      <c r="AT43" s="75">
        <v>0.19123704034303335</v>
      </c>
    </row>
    <row r="44" spans="1:46" ht="16.8" customHeight="1">
      <c r="A44" s="143" t="s">
        <v>130</v>
      </c>
      <c r="B44" s="7">
        <v>2005</v>
      </c>
      <c r="C44" s="9" t="s">
        <v>30</v>
      </c>
      <c r="D44" s="9">
        <v>9.3502269801477063</v>
      </c>
      <c r="E44" s="9">
        <v>0.13872832369942195</v>
      </c>
      <c r="F44" s="9">
        <v>0.13872832369942195</v>
      </c>
      <c r="G44" s="9">
        <v>-7.6278063294563173E-2</v>
      </c>
      <c r="H44" s="9">
        <v>-3.8139031647281357E-2</v>
      </c>
      <c r="I44" s="9">
        <v>-5.859480659994587E-2</v>
      </c>
      <c r="J44" s="9">
        <v>-4.6203002434406247E-2</v>
      </c>
      <c r="K44" s="9">
        <v>0.13872832369942195</v>
      </c>
      <c r="AD44" s="119" t="s">
        <v>50</v>
      </c>
      <c r="AE44" s="75">
        <v>0.35997653430583282</v>
      </c>
      <c r="AF44" s="118">
        <v>0.37760368610886247</v>
      </c>
      <c r="AG44" s="75">
        <v>0.37760368610886247</v>
      </c>
      <c r="AH44" s="75">
        <v>0.3746643021542343</v>
      </c>
      <c r="AI44" s="76">
        <v>0.30686062696402805</v>
      </c>
      <c r="AJ44" s="75">
        <v>0.30686062696402805</v>
      </c>
      <c r="AK44" s="75">
        <v>0.30686062696402805</v>
      </c>
      <c r="AL44" s="75">
        <v>0.3746643021542343</v>
      </c>
      <c r="AM44" s="75">
        <v>0.21459714209074085</v>
      </c>
      <c r="AN44" s="75">
        <v>0.1393226615355585</v>
      </c>
      <c r="AO44" s="75">
        <v>0.1393226615355585</v>
      </c>
      <c r="AP44" s="75">
        <v>0.3238646510949259</v>
      </c>
      <c r="AQ44" s="76">
        <v>0.16377424929236697</v>
      </c>
      <c r="AR44" s="75">
        <v>0.16377424929236697</v>
      </c>
      <c r="AS44" s="75">
        <v>0.16377424929236697</v>
      </c>
      <c r="AT44" s="75">
        <v>0.17495243191286497</v>
      </c>
    </row>
    <row r="45" spans="1:46">
      <c r="A45" s="142" t="s">
        <v>57</v>
      </c>
      <c r="B45" s="7">
        <v>2006</v>
      </c>
      <c r="C45" s="9" t="s">
        <v>50</v>
      </c>
      <c r="D45" s="49">
        <v>9.3579249272510321</v>
      </c>
      <c r="E45" s="9">
        <v>0.38205128205128203</v>
      </c>
      <c r="F45" s="9">
        <v>0.38205128205128203</v>
      </c>
      <c r="G45" s="9">
        <v>6.7776469209820223E-2</v>
      </c>
      <c r="H45" s="9">
        <v>8.5058401449487855E-2</v>
      </c>
      <c r="I45" s="9">
        <v>0.13280183712524549</v>
      </c>
      <c r="J45" s="9">
        <v>0.19635160323642073</v>
      </c>
      <c r="K45" s="9">
        <v>0.38205128205128203</v>
      </c>
      <c r="AD45" s="62" t="s">
        <v>51</v>
      </c>
      <c r="AE45" s="75">
        <v>2.2630314576108142E-2</v>
      </c>
      <c r="AF45" s="75">
        <v>6.9055075934162158E-2</v>
      </c>
      <c r="AG45" s="75">
        <v>6.9055075934162158E-2</v>
      </c>
      <c r="AH45" s="75">
        <v>6.9055075934162158E-2</v>
      </c>
      <c r="AI45" s="76">
        <v>0.12075242068662559</v>
      </c>
      <c r="AJ45" s="75">
        <v>0.12075242068662559</v>
      </c>
      <c r="AK45" s="75">
        <v>0.12075242068662559</v>
      </c>
      <c r="AL45" s="75">
        <v>6.9055075934162158E-2</v>
      </c>
      <c r="AM45" s="76">
        <v>0.23003618031418416</v>
      </c>
      <c r="AN45" s="75">
        <v>0.16629644653556686</v>
      </c>
      <c r="AO45" s="75">
        <v>0.16629644653556686</v>
      </c>
      <c r="AP45" s="75">
        <v>0.12075242068662559</v>
      </c>
      <c r="AQ45" s="76">
        <v>0.15304584505328692</v>
      </c>
      <c r="AR45" s="75">
        <v>0.15304584505328692</v>
      </c>
      <c r="AS45" s="75">
        <v>0.15304584505328692</v>
      </c>
      <c r="AT45" s="75">
        <v>0.15304584505328692</v>
      </c>
    </row>
    <row r="46" spans="1:46">
      <c r="A46" s="143" t="s">
        <v>82</v>
      </c>
      <c r="B46" s="7">
        <v>2009</v>
      </c>
      <c r="C46" s="9" t="s">
        <v>50</v>
      </c>
      <c r="D46" s="9">
        <v>9.5425203480213305</v>
      </c>
      <c r="E46" s="9">
        <v>0.34939164748438012</v>
      </c>
      <c r="F46" s="9">
        <v>0.34939164748438012</v>
      </c>
      <c r="G46" s="9">
        <v>-7.7770748707604075E-3</v>
      </c>
      <c r="H46" s="9">
        <v>8.9235238645165679E-2</v>
      </c>
      <c r="I46" s="9">
        <v>0.20248301115761994</v>
      </c>
      <c r="J46" s="9"/>
      <c r="K46" s="9">
        <v>0.34939164748438012</v>
      </c>
      <c r="AD46" s="120" t="s">
        <v>30</v>
      </c>
      <c r="AE46" s="77">
        <v>0.2285110472839314</v>
      </c>
      <c r="AF46" s="77">
        <v>0.29402651815632214</v>
      </c>
      <c r="AG46" s="77">
        <v>0.29402651815632214</v>
      </c>
      <c r="AH46" s="77">
        <v>0.29402651815632214</v>
      </c>
      <c r="AI46" s="78">
        <v>0.38366896615227897</v>
      </c>
      <c r="AJ46" s="77">
        <v>0.38366896615227897</v>
      </c>
      <c r="AK46" s="77">
        <v>0.38366896615227897</v>
      </c>
      <c r="AL46" s="77">
        <v>0.29402651815632214</v>
      </c>
      <c r="AM46" s="78">
        <v>0.46486684859516259</v>
      </c>
      <c r="AN46" s="77">
        <v>0.40187003750503486</v>
      </c>
      <c r="AO46" s="77">
        <v>0.40187003750503486</v>
      </c>
      <c r="AP46" s="77">
        <v>0.38366896615227897</v>
      </c>
      <c r="AQ46" s="78">
        <v>0.30186234884971397</v>
      </c>
      <c r="AR46" s="77">
        <v>0.30186234884971397</v>
      </c>
      <c r="AS46" s="77">
        <v>0.30186234884971397</v>
      </c>
      <c r="AT46" s="85">
        <v>0.30186234884971397</v>
      </c>
    </row>
    <row r="47" spans="1:46" ht="16.8" customHeight="1">
      <c r="A47" s="142" t="s">
        <v>57</v>
      </c>
      <c r="B47" s="7">
        <v>2007</v>
      </c>
      <c r="C47" s="9" t="s">
        <v>50</v>
      </c>
      <c r="D47" s="49">
        <v>9.615927921634297</v>
      </c>
      <c r="E47" s="9">
        <v>0.4</v>
      </c>
      <c r="F47" s="9">
        <v>0.4</v>
      </c>
      <c r="G47" s="9">
        <v>1.8538399502766211E-2</v>
      </c>
      <c r="H47" s="9">
        <v>6.975297851611606E-2</v>
      </c>
      <c r="I47" s="9">
        <v>0.13792307293253636</v>
      </c>
      <c r="J47" s="9">
        <v>0.20355924623913421</v>
      </c>
      <c r="K47" s="9">
        <v>0.46838824577025823</v>
      </c>
      <c r="AD47" s="48"/>
      <c r="AI47" s="8"/>
      <c r="AJ47" s="8"/>
      <c r="AK47" s="8"/>
      <c r="AL47" s="8"/>
    </row>
    <row r="48" spans="1:46">
      <c r="A48" s="143" t="s">
        <v>195</v>
      </c>
      <c r="B48" s="7">
        <v>2009</v>
      </c>
      <c r="C48" s="9" t="s">
        <v>30</v>
      </c>
      <c r="D48" s="9">
        <v>9.6419125208661765</v>
      </c>
      <c r="E48" s="9">
        <v>0.29265607112510011</v>
      </c>
      <c r="F48" s="9">
        <v>0.29265607112510011</v>
      </c>
      <c r="G48" s="9">
        <v>-5.5463275369841726E-2</v>
      </c>
      <c r="H48" s="9">
        <v>-9.0825330910978427E-2</v>
      </c>
      <c r="I48" s="9">
        <v>0.4719828704905269</v>
      </c>
      <c r="J48" s="9"/>
      <c r="K48" s="9">
        <v>0.29265607112510011</v>
      </c>
      <c r="AD48" s="48"/>
      <c r="AJ48" s="9"/>
      <c r="AK48" s="9"/>
      <c r="AL48" s="9"/>
      <c r="AM48" s="33" t="s">
        <v>173</v>
      </c>
      <c r="AN48" s="9"/>
    </row>
    <row r="49" spans="1:46">
      <c r="A49" s="142" t="s">
        <v>82</v>
      </c>
      <c r="B49" s="7">
        <v>2008</v>
      </c>
      <c r="C49" s="9" t="s">
        <v>50</v>
      </c>
      <c r="D49" s="49">
        <v>9.9993170466457144</v>
      </c>
      <c r="E49" s="9">
        <v>0.36896420678230002</v>
      </c>
      <c r="F49" s="9">
        <v>0.36896420678230002</v>
      </c>
      <c r="G49" s="9">
        <v>-0.12470358947953235</v>
      </c>
      <c r="H49" s="9">
        <v>-0.13345049350232766</v>
      </c>
      <c r="I49" s="9">
        <v>-2.4340396267251822E-2</v>
      </c>
      <c r="J49" s="9">
        <v>0.103029779978067</v>
      </c>
      <c r="K49" s="9">
        <v>0.36896420678230002</v>
      </c>
      <c r="AC49" s="8"/>
      <c r="AD49" s="62" t="s">
        <v>61</v>
      </c>
      <c r="AE49" s="75">
        <v>0.17568478666510798</v>
      </c>
      <c r="AF49" s="75">
        <v>0.23877578119590995</v>
      </c>
      <c r="AG49" s="75">
        <v>0.22262265181925164</v>
      </c>
      <c r="AH49" s="75">
        <v>0.20881779461256755</v>
      </c>
      <c r="AI49" s="76">
        <v>0.26969062455337822</v>
      </c>
      <c r="AJ49" s="75">
        <v>0.25470649772339793</v>
      </c>
      <c r="AK49" s="75">
        <v>0.25470649772339793</v>
      </c>
      <c r="AL49" s="75">
        <v>0.2168602984177849</v>
      </c>
      <c r="AM49" s="76">
        <v>0.2763075100655597</v>
      </c>
      <c r="AN49" s="75">
        <v>0.21736168118668922</v>
      </c>
      <c r="AO49" s="75">
        <v>0.21736168118668922</v>
      </c>
      <c r="AP49" s="75">
        <v>0.22343396343188432</v>
      </c>
      <c r="AQ49" s="76">
        <v>0.19627047222075814</v>
      </c>
      <c r="AR49" s="75">
        <v>0.19627047222075814</v>
      </c>
      <c r="AS49" s="75">
        <v>0.19627047222075814</v>
      </c>
      <c r="AT49" s="75">
        <v>0.20149237432053788</v>
      </c>
    </row>
    <row r="50" spans="1:46">
      <c r="A50" s="63" t="s">
        <v>57</v>
      </c>
      <c r="B50" s="7">
        <v>2004</v>
      </c>
      <c r="C50" s="9" t="s">
        <v>30</v>
      </c>
      <c r="D50" s="9">
        <v>10.051495079179738</v>
      </c>
      <c r="E50" s="9">
        <v>0.26588854885773255</v>
      </c>
      <c r="F50" s="9">
        <v>0.26588854885773255</v>
      </c>
      <c r="G50" s="9">
        <v>-5.0460404356915949E-2</v>
      </c>
      <c r="H50" s="9">
        <v>-0.16260390974799036</v>
      </c>
      <c r="I50" s="9">
        <v>-0.12709987383459601</v>
      </c>
      <c r="J50" s="9">
        <v>-0.12019338985099171</v>
      </c>
      <c r="K50" s="9">
        <v>0.26588854885773255</v>
      </c>
      <c r="AC50" s="8"/>
      <c r="AD50" s="119" t="s">
        <v>50</v>
      </c>
      <c r="AE50" s="75">
        <v>0.32879812465039704</v>
      </c>
      <c r="AF50" s="118">
        <v>0.37760368610886247</v>
      </c>
      <c r="AG50" s="75">
        <v>0.3559110053657869</v>
      </c>
      <c r="AH50" s="75">
        <v>0.34264845970240604</v>
      </c>
      <c r="AI50" s="76">
        <v>0.3012026797680567</v>
      </c>
      <c r="AJ50" s="75">
        <v>0.3012026797680567</v>
      </c>
      <c r="AK50" s="75">
        <v>0.3012026797680567</v>
      </c>
      <c r="AL50" s="75">
        <v>0.34264845970240604</v>
      </c>
      <c r="AM50" s="75">
        <v>0.21209084990568344</v>
      </c>
      <c r="AN50" s="75">
        <v>0.14573568190978242</v>
      </c>
      <c r="AO50" s="75">
        <v>0.14573568190978242</v>
      </c>
      <c r="AP50" s="75">
        <v>0.31213838571435676</v>
      </c>
      <c r="AQ50" s="76">
        <v>0.15534715661872769</v>
      </c>
      <c r="AR50" s="75">
        <v>0.15534715661872769</v>
      </c>
      <c r="AS50" s="75">
        <v>0.15534715661872769</v>
      </c>
      <c r="AT50" s="75">
        <v>0.16377561577804786</v>
      </c>
    </row>
    <row r="51" spans="1:46">
      <c r="A51" s="63" t="s">
        <v>195</v>
      </c>
      <c r="B51" s="7">
        <v>2003</v>
      </c>
      <c r="C51" s="9" t="s">
        <v>30</v>
      </c>
      <c r="D51" s="9">
        <v>10.202821180911608</v>
      </c>
      <c r="E51" s="9">
        <v>0.30884067612323579</v>
      </c>
      <c r="F51" s="9">
        <v>0.30884067612323579</v>
      </c>
      <c r="G51" s="9">
        <v>4.2962586593861068E-2</v>
      </c>
      <c r="H51" s="9">
        <v>4.602996767105675E-2</v>
      </c>
      <c r="I51" s="9">
        <v>9.2745400445788384E-2</v>
      </c>
      <c r="J51" s="9">
        <v>8.9553527784285922E-2</v>
      </c>
      <c r="K51" s="9">
        <v>0.30884067612323579</v>
      </c>
      <c r="AC51" s="8"/>
      <c r="AD51" s="62" t="s">
        <v>51</v>
      </c>
      <c r="AE51" s="75">
        <v>2.9006230482264223E-2</v>
      </c>
      <c r="AF51" s="75">
        <v>7.4256532444232845E-2</v>
      </c>
      <c r="AG51" s="75">
        <v>7.4256532444232845E-2</v>
      </c>
      <c r="AH51" s="75">
        <v>7.4256532444232845E-2</v>
      </c>
      <c r="AI51" s="76">
        <v>0.1341524145684482</v>
      </c>
      <c r="AJ51" s="75">
        <v>0.1341524145684482</v>
      </c>
      <c r="AK51" s="75">
        <v>0.1341524145684482</v>
      </c>
      <c r="AL51" s="75">
        <v>7.4256532444232845E-2</v>
      </c>
      <c r="AM51" s="76">
        <v>0.24866720307552906</v>
      </c>
      <c r="AN51" s="75">
        <v>0.18877678009203486</v>
      </c>
      <c r="AO51" s="75">
        <v>0.18877678009203486</v>
      </c>
      <c r="AP51" s="75">
        <v>0.1341524145684482</v>
      </c>
      <c r="AQ51" s="76">
        <v>0.17954202669624375</v>
      </c>
      <c r="AR51" s="75">
        <v>0.17954202669624375</v>
      </c>
      <c r="AS51" s="75">
        <v>0.17954202669624375</v>
      </c>
      <c r="AT51" s="75">
        <v>0.17954202669624375</v>
      </c>
    </row>
    <row r="52" spans="1:46">
      <c r="A52" s="145" t="s">
        <v>57</v>
      </c>
      <c r="B52" s="7">
        <v>2008</v>
      </c>
      <c r="C52" s="9" t="s">
        <v>50</v>
      </c>
      <c r="D52" s="49">
        <v>10.672401899119427</v>
      </c>
      <c r="E52" s="9">
        <v>0.46838824577025823</v>
      </c>
      <c r="F52" s="9">
        <v>0.46838824577025823</v>
      </c>
      <c r="G52" s="9">
        <v>5.2181948827547835E-2</v>
      </c>
      <c r="H52" s="9">
        <v>0.12163967838302261</v>
      </c>
      <c r="I52" s="9">
        <v>0.18851562469956201</v>
      </c>
      <c r="J52" s="9">
        <v>0.35562525717494048</v>
      </c>
      <c r="K52" s="9">
        <v>0.46838824577025823</v>
      </c>
      <c r="AD52" s="120" t="s">
        <v>30</v>
      </c>
      <c r="AE52" s="77">
        <v>0.21970218935563837</v>
      </c>
      <c r="AF52" s="77">
        <v>0.28539952220827675</v>
      </c>
      <c r="AG52" s="77">
        <v>0.28539952220827675</v>
      </c>
      <c r="AH52" s="77">
        <v>0.28539952220827675</v>
      </c>
      <c r="AI52" s="78">
        <v>0.39396138763958199</v>
      </c>
      <c r="AJ52" s="77">
        <v>0.39396138763958199</v>
      </c>
      <c r="AK52" s="77">
        <v>0.39396138763958199</v>
      </c>
      <c r="AL52" s="77">
        <v>0.28539952220827675</v>
      </c>
      <c r="AM52" s="78">
        <v>0.47140449747019686</v>
      </c>
      <c r="AN52" s="77">
        <v>0.4187690907986768</v>
      </c>
      <c r="AO52" s="77">
        <v>0.4187690907986768</v>
      </c>
      <c r="AP52" s="77">
        <v>0.39396138763958199</v>
      </c>
      <c r="AQ52" s="78">
        <v>0.31709110184887945</v>
      </c>
      <c r="AR52" s="77">
        <v>0.31709110184887945</v>
      </c>
      <c r="AS52" s="77">
        <v>0.31709110184887945</v>
      </c>
      <c r="AT52" s="85">
        <v>0.31709110184887945</v>
      </c>
    </row>
    <row r="53" spans="1:46">
      <c r="A53" s="145" t="s">
        <v>57</v>
      </c>
      <c r="B53" s="7">
        <v>2006</v>
      </c>
      <c r="C53" s="9" t="s">
        <v>30</v>
      </c>
      <c r="D53" s="49">
        <v>10.750099441036699</v>
      </c>
      <c r="E53" s="9">
        <v>0.26503225806451614</v>
      </c>
      <c r="F53" s="9">
        <v>0.26503225806451614</v>
      </c>
      <c r="G53" s="9">
        <v>3.0538376497538457E-2</v>
      </c>
      <c r="H53" s="9">
        <v>3.6478906996099562E-2</v>
      </c>
      <c r="I53" s="9">
        <v>0.11764090938417182</v>
      </c>
      <c r="J53" s="9">
        <v>0.15381790890026453</v>
      </c>
      <c r="K53" s="9">
        <v>0.26503225806451614</v>
      </c>
      <c r="AK53" s="6"/>
      <c r="AL53" s="6"/>
      <c r="AM53" s="6"/>
      <c r="AN53" s="6"/>
    </row>
    <row r="54" spans="1:46">
      <c r="A54" s="145" t="s">
        <v>57</v>
      </c>
      <c r="B54" s="7">
        <v>2007</v>
      </c>
      <c r="C54" s="9" t="s">
        <v>30</v>
      </c>
      <c r="D54" s="49">
        <v>10.756278348238364</v>
      </c>
      <c r="E54" s="9">
        <v>0.26681957186544342</v>
      </c>
      <c r="F54" s="9">
        <v>0.26681957186544342</v>
      </c>
      <c r="G54" s="9">
        <v>6.1276592642204976E-3</v>
      </c>
      <c r="H54" s="9">
        <v>8.9846292803164488E-2</v>
      </c>
      <c r="I54" s="9">
        <v>0.12716288031840081</v>
      </c>
      <c r="J54" s="9">
        <v>0.13025977781361095</v>
      </c>
      <c r="K54" s="9">
        <v>0.26681957186544342</v>
      </c>
      <c r="AJ54" s="6"/>
      <c r="AK54" s="9"/>
      <c r="AL54" s="9"/>
      <c r="AM54" s="9"/>
      <c r="AN54" s="33" t="s">
        <v>174</v>
      </c>
    </row>
    <row r="55" spans="1:46">
      <c r="A55" s="63" t="s">
        <v>73</v>
      </c>
      <c r="B55" s="7">
        <v>2003</v>
      </c>
      <c r="C55" s="9" t="s">
        <v>30</v>
      </c>
      <c r="D55" s="9">
        <v>10.813327346971537</v>
      </c>
      <c r="E55" s="9">
        <v>0.1343434091828376</v>
      </c>
      <c r="F55" s="9">
        <v>0.1343434091828376</v>
      </c>
      <c r="G55" s="9">
        <v>-0.26365828960692239</v>
      </c>
      <c r="H55" s="9">
        <v>-0.14009820003571291</v>
      </c>
      <c r="I55" s="9">
        <v>-0.17366125688138975</v>
      </c>
      <c r="J55" s="9">
        <v>6.3308843987577385E-2</v>
      </c>
      <c r="K55" s="9">
        <v>0.1343434091828376</v>
      </c>
      <c r="L55" s="62"/>
      <c r="M55"/>
      <c r="N55"/>
      <c r="O55" s="8"/>
      <c r="P55" s="8"/>
      <c r="Q55" s="8"/>
      <c r="R55" s="8"/>
      <c r="S55" s="8"/>
      <c r="T55" s="8"/>
      <c r="U55" s="8"/>
      <c r="V55" s="8"/>
      <c r="AD55" s="62" t="s">
        <v>61</v>
      </c>
      <c r="AE55" s="75">
        <v>0.18249899752132739</v>
      </c>
      <c r="AF55" s="75">
        <v>0.23877578119590995</v>
      </c>
      <c r="AG55" s="75">
        <v>0.23818228537380587</v>
      </c>
      <c r="AH55" s="75">
        <v>0.22650872223143101</v>
      </c>
      <c r="AI55" s="76">
        <v>0.25962031971058525</v>
      </c>
      <c r="AJ55" s="75">
        <v>0.26220547353400808</v>
      </c>
      <c r="AK55" s="75">
        <v>0.26220547353400808</v>
      </c>
      <c r="AL55" s="75">
        <v>0.23324776528643132</v>
      </c>
      <c r="AM55" s="76">
        <v>0.26329295949388748</v>
      </c>
      <c r="AN55" s="75">
        <v>0.21696303046382995</v>
      </c>
      <c r="AO55" s="75">
        <v>0.21696303046382995</v>
      </c>
      <c r="AP55" s="75">
        <v>0.22168022782541744</v>
      </c>
      <c r="AQ55" s="76">
        <v>0.18877696058639018</v>
      </c>
      <c r="AR55" s="75">
        <v>0.18877696058639018</v>
      </c>
      <c r="AS55" s="75">
        <v>0.18877696058639018</v>
      </c>
      <c r="AT55" s="75">
        <v>0.19359352027708671</v>
      </c>
    </row>
    <row r="56" spans="1:46">
      <c r="A56" s="145" t="s">
        <v>130</v>
      </c>
      <c r="B56" s="7">
        <v>2007</v>
      </c>
      <c r="C56" s="9" t="s">
        <v>30</v>
      </c>
      <c r="D56" s="49">
        <v>10.959414594484722</v>
      </c>
      <c r="E56" s="9">
        <v>0.16531987607397233</v>
      </c>
      <c r="F56" s="9">
        <v>0.16531987607397233</v>
      </c>
      <c r="G56" s="9">
        <v>-1.9704273058885027E-2</v>
      </c>
      <c r="H56" s="9">
        <v>-7.7677175612299934E-3</v>
      </c>
      <c r="I56" s="9">
        <v>4.1688379364250398E-3</v>
      </c>
      <c r="J56" s="9">
        <v>7.5951016154246875E-2</v>
      </c>
      <c r="K56" s="9">
        <v>0.16531987607397233</v>
      </c>
      <c r="L56" s="62"/>
      <c r="M56"/>
      <c r="N56"/>
      <c r="O56" s="8"/>
      <c r="P56" s="8"/>
      <c r="Q56" s="8"/>
      <c r="R56" s="8"/>
      <c r="S56" s="8"/>
      <c r="T56" s="8"/>
      <c r="U56" s="8"/>
      <c r="V56" s="8"/>
      <c r="Y56" s="82"/>
      <c r="Z56" s="82"/>
      <c r="AA56" s="82"/>
      <c r="AB56" s="82"/>
      <c r="AD56" s="119" t="s">
        <v>50</v>
      </c>
      <c r="AE56" s="75">
        <v>0.31985736127949699</v>
      </c>
      <c r="AF56" s="118">
        <v>0.37760368610886247</v>
      </c>
      <c r="AG56" s="75">
        <v>0.35456952049207785</v>
      </c>
      <c r="AH56" s="75">
        <v>0.3427057976246406</v>
      </c>
      <c r="AI56" s="76">
        <v>0.29306599914203368</v>
      </c>
      <c r="AJ56" s="75">
        <v>0.29306599914203368</v>
      </c>
      <c r="AK56" s="75">
        <v>0.29306599914203368</v>
      </c>
      <c r="AL56" s="75">
        <v>0.3427057976246406</v>
      </c>
      <c r="AM56" s="75">
        <v>0.21726346908055591</v>
      </c>
      <c r="AN56" s="75">
        <v>0.16298502758863903</v>
      </c>
      <c r="AO56" s="75">
        <v>0.16298502758863903</v>
      </c>
      <c r="AP56" s="75">
        <v>0.30148972662452889</v>
      </c>
      <c r="AQ56" s="76">
        <v>0.1572358580849188</v>
      </c>
      <c r="AR56" s="75">
        <v>0.1572358580849188</v>
      </c>
      <c r="AS56" s="75">
        <v>0.1572358580849188</v>
      </c>
      <c r="AT56" s="75">
        <v>0.16465264204680796</v>
      </c>
    </row>
    <row r="57" spans="1:46">
      <c r="A57" s="63" t="s">
        <v>73</v>
      </c>
      <c r="B57" s="7">
        <v>2004</v>
      </c>
      <c r="C57" s="9" t="s">
        <v>51</v>
      </c>
      <c r="D57" s="9">
        <v>11.008740845735886</v>
      </c>
      <c r="E57" s="9">
        <v>0.33525179856115106</v>
      </c>
      <c r="F57" s="9">
        <v>0.33525179856115106</v>
      </c>
      <c r="G57" s="9">
        <v>-1.4968966776195429E-2</v>
      </c>
      <c r="H57" s="9">
        <v>-0.41066409363594392</v>
      </c>
      <c r="I57" s="9">
        <v>-0.17992525360384387</v>
      </c>
      <c r="J57" s="9">
        <v>-2.2607445278798273E-2</v>
      </c>
      <c r="K57" s="9">
        <v>0.33525179856115106</v>
      </c>
      <c r="L57" s="62"/>
      <c r="M57"/>
      <c r="N57"/>
      <c r="O57" s="8"/>
      <c r="P57" s="8"/>
      <c r="Q57" s="8"/>
      <c r="R57" s="8"/>
      <c r="S57" s="8"/>
      <c r="T57" s="8"/>
      <c r="U57" s="8"/>
      <c r="V57" s="8"/>
      <c r="Y57" s="82"/>
      <c r="Z57" s="82"/>
      <c r="AA57" s="82"/>
      <c r="AB57" s="82"/>
      <c r="AD57" s="62" t="s">
        <v>51</v>
      </c>
      <c r="AE57" s="75">
        <v>5.7161137647584216E-2</v>
      </c>
      <c r="AF57" s="75">
        <v>0.12012551810142286</v>
      </c>
      <c r="AG57" s="75">
        <v>0.12012551810142286</v>
      </c>
      <c r="AH57" s="75">
        <v>0.12012551810142286</v>
      </c>
      <c r="AI57" s="76">
        <v>0.18932211936647567</v>
      </c>
      <c r="AJ57" s="75">
        <v>0.18932211936647567</v>
      </c>
      <c r="AK57" s="75">
        <v>0.18932211936647567</v>
      </c>
      <c r="AL57" s="75">
        <v>0.12012551810142286</v>
      </c>
      <c r="AM57" s="76">
        <v>0.25043862760995877</v>
      </c>
      <c r="AN57" s="75">
        <v>0.20205235038477501</v>
      </c>
      <c r="AO57" s="75">
        <v>0.20205235038477501</v>
      </c>
      <c r="AP57" s="75">
        <v>0.18932211936647567</v>
      </c>
      <c r="AQ57" s="76">
        <v>0.16777207768384345</v>
      </c>
      <c r="AR57" s="75">
        <v>0.16777207768384345</v>
      </c>
      <c r="AS57" s="75">
        <v>0.16777207768384345</v>
      </c>
      <c r="AT57" s="75">
        <v>0.16777207768384345</v>
      </c>
    </row>
    <row r="58" spans="1:46">
      <c r="A58" s="63" t="s">
        <v>195</v>
      </c>
      <c r="B58" s="7">
        <v>2005</v>
      </c>
      <c r="C58" s="9" t="s">
        <v>30</v>
      </c>
      <c r="D58" s="9">
        <v>11.304422975693107</v>
      </c>
      <c r="E58" s="9">
        <v>0.36096272439448879</v>
      </c>
      <c r="F58" s="9">
        <v>0.36096272439448879</v>
      </c>
      <c r="G58" s="9">
        <v>4.8969497145192768E-2</v>
      </c>
      <c r="H58" s="9">
        <v>4.5623613570936146E-2</v>
      </c>
      <c r="I58" s="9">
        <v>6.6818309888745944E-2</v>
      </c>
      <c r="J58" s="9">
        <v>5.2081660910953634E-2</v>
      </c>
      <c r="K58" s="9">
        <v>0.36096272439448879</v>
      </c>
      <c r="Y58" s="82"/>
      <c r="Z58" s="82"/>
      <c r="AA58" s="82"/>
      <c r="AB58" s="82"/>
      <c r="AD58" s="120" t="s">
        <v>30</v>
      </c>
      <c r="AE58" s="77">
        <v>0.22168601365534477</v>
      </c>
      <c r="AF58" s="77">
        <v>0.30368209659077838</v>
      </c>
      <c r="AG58" s="77">
        <v>0.30368209659077838</v>
      </c>
      <c r="AH58" s="77">
        <v>0.30368209659077838</v>
      </c>
      <c r="AI58" s="78">
        <v>0.37118679392830789</v>
      </c>
      <c r="AJ58" s="77">
        <v>0.37118679392830789</v>
      </c>
      <c r="AK58" s="77">
        <v>0.37118679392830789</v>
      </c>
      <c r="AL58" s="77">
        <v>0.30368209659077838</v>
      </c>
      <c r="AM58" s="78">
        <v>0.39506796439566239</v>
      </c>
      <c r="AN58" s="77">
        <v>0.36439335160995145</v>
      </c>
      <c r="AO58" s="77">
        <v>0.36439335160995145</v>
      </c>
      <c r="AP58" s="77">
        <v>0.37118679392830789</v>
      </c>
      <c r="AQ58" s="78">
        <v>0.29637440125650033</v>
      </c>
      <c r="AR58" s="77">
        <v>0.29637440125650033</v>
      </c>
      <c r="AS58" s="77">
        <v>0.29637440125650033</v>
      </c>
      <c r="AT58" s="85">
        <v>0.29637440125650033</v>
      </c>
    </row>
    <row r="59" spans="1:46">
      <c r="A59" s="63" t="s">
        <v>195</v>
      </c>
      <c r="B59" s="7">
        <v>2004</v>
      </c>
      <c r="C59" s="9" t="s">
        <v>30</v>
      </c>
      <c r="D59" s="9">
        <v>11.365490707247785</v>
      </c>
      <c r="E59" s="9">
        <v>0.3451410329111797</v>
      </c>
      <c r="F59" s="9">
        <v>0.3451410329111797</v>
      </c>
      <c r="G59" s="9">
        <v>3.2050795864695977E-3</v>
      </c>
      <c r="H59" s="9">
        <v>5.2017625596002627E-2</v>
      </c>
      <c r="I59" s="9">
        <v>4.8682465844888563E-2</v>
      </c>
      <c r="J59" s="9">
        <v>6.9809231474188715E-2</v>
      </c>
      <c r="K59" s="9">
        <v>0.3451410329111797</v>
      </c>
    </row>
    <row r="60" spans="1:46">
      <c r="A60" s="63" t="s">
        <v>57</v>
      </c>
      <c r="B60" s="7">
        <v>2003</v>
      </c>
      <c r="C60" s="9" t="s">
        <v>30</v>
      </c>
      <c r="D60" s="9">
        <v>11.541219024413911</v>
      </c>
      <c r="E60" s="9">
        <v>0.32070101857399641</v>
      </c>
      <c r="F60" s="9">
        <v>0.32070101857399641</v>
      </c>
      <c r="G60" s="9">
        <v>4.33780208603518E-2</v>
      </c>
      <c r="H60" s="9">
        <v>-4.8935110237480579E-3</v>
      </c>
      <c r="I60" s="9">
        <v>-0.11217245309861548</v>
      </c>
      <c r="J60" s="9">
        <v>-7.8208511995699032E-2</v>
      </c>
      <c r="K60" s="9">
        <v>0.32070101857399641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s="48"/>
      <c r="AP60" s="33" t="s">
        <v>185</v>
      </c>
    </row>
    <row r="61" spans="1:46">
      <c r="A61" s="145" t="s">
        <v>57</v>
      </c>
      <c r="B61" s="7">
        <v>2008</v>
      </c>
      <c r="C61" s="9" t="s">
        <v>30</v>
      </c>
      <c r="D61" s="49">
        <v>12.315870632634015</v>
      </c>
      <c r="E61" s="9">
        <v>0.33360813410277551</v>
      </c>
      <c r="F61" s="9">
        <v>0.33360813410277551</v>
      </c>
      <c r="G61" s="9">
        <v>8.4234795664970163E-2</v>
      </c>
      <c r="H61" s="9">
        <v>0.12178145632322962</v>
      </c>
      <c r="I61" s="9">
        <v>0.12489744755095354</v>
      </c>
      <c r="J61" s="9">
        <v>0.25343388412651074</v>
      </c>
      <c r="K61" s="9">
        <v>0.33360813410277551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C61" s="8"/>
      <c r="AD61" s="62" t="s">
        <v>61</v>
      </c>
      <c r="AE61" s="75">
        <v>0.19290063387416184</v>
      </c>
      <c r="AF61" s="75">
        <v>0.23877578119590995</v>
      </c>
      <c r="AG61" s="75">
        <v>0.25549326836882547</v>
      </c>
      <c r="AH61" s="75">
        <v>0.22965909217724925</v>
      </c>
      <c r="AI61" s="76">
        <v>0.26130022107908873</v>
      </c>
      <c r="AJ61" s="75">
        <v>0.28313455246037855</v>
      </c>
      <c r="AK61" s="75">
        <v>0.28313455246037855</v>
      </c>
      <c r="AL61" s="75">
        <v>0.23471928187782923</v>
      </c>
      <c r="AM61" s="76">
        <v>0.27484933725423949</v>
      </c>
      <c r="AN61" s="75">
        <v>0.24406277236962692</v>
      </c>
      <c r="AO61" s="75">
        <v>0.24406277236962692</v>
      </c>
      <c r="AP61" s="75">
        <v>0.25051880522469738</v>
      </c>
      <c r="AQ61" s="76">
        <v>0.22263991888602686</v>
      </c>
      <c r="AR61" s="75">
        <v>0.22263991888602686</v>
      </c>
      <c r="AS61" s="75">
        <v>0.22263991888602686</v>
      </c>
      <c r="AT61" s="75">
        <v>0.22993830440137825</v>
      </c>
    </row>
    <row r="62" spans="1:46">
      <c r="A62" s="63" t="s">
        <v>130</v>
      </c>
      <c r="B62" s="7">
        <v>2010</v>
      </c>
      <c r="C62" s="9" t="s">
        <v>51</v>
      </c>
      <c r="D62" s="9">
        <v>12.541500101632904</v>
      </c>
      <c r="E62" s="9">
        <v>0.40459016393442626</v>
      </c>
      <c r="F62" s="9">
        <v>0.40459016393442626</v>
      </c>
      <c r="G62" s="9">
        <v>9.0004972650422843E-2</v>
      </c>
      <c r="H62" s="9">
        <v>0.15315763301839888</v>
      </c>
      <c r="I62" s="9"/>
      <c r="J62" s="9"/>
      <c r="K62" s="9">
        <v>0.40459016393442626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C62" s="8"/>
      <c r="AD62" s="119" t="s">
        <v>50</v>
      </c>
      <c r="AE62" s="75">
        <v>0.30627379566206597</v>
      </c>
      <c r="AF62" s="118">
        <v>0.37760368610886247</v>
      </c>
      <c r="AG62" s="75">
        <v>0.33752159771101298</v>
      </c>
      <c r="AH62" s="75">
        <v>0.32688007271531144</v>
      </c>
      <c r="AI62" s="76">
        <v>0.27995757748980599</v>
      </c>
      <c r="AJ62" s="75">
        <v>0.27995757748980599</v>
      </c>
      <c r="AK62" s="75">
        <v>0.27995757748980599</v>
      </c>
      <c r="AL62" s="75">
        <v>0.32688007271531144</v>
      </c>
      <c r="AM62" s="75">
        <v>0.22762428597040488</v>
      </c>
      <c r="AN62" s="75">
        <v>0.17798723344535719</v>
      </c>
      <c r="AO62" s="75">
        <v>0.17798723344535719</v>
      </c>
      <c r="AP62" s="75">
        <v>0.28750936846870173</v>
      </c>
      <c r="AQ62" s="76">
        <v>0.18646607114705974</v>
      </c>
      <c r="AR62" s="75">
        <v>0.18646607114705974</v>
      </c>
      <c r="AS62" s="75">
        <v>0.18646607114705974</v>
      </c>
      <c r="AT62" s="75">
        <v>0.19362591835284773</v>
      </c>
    </row>
    <row r="63" spans="1:46" ht="16.8" customHeight="1">
      <c r="A63" s="63" t="s">
        <v>130</v>
      </c>
      <c r="B63" s="7">
        <v>2004</v>
      </c>
      <c r="C63" s="9" t="s">
        <v>30</v>
      </c>
      <c r="D63" s="9">
        <v>12.805745646724032</v>
      </c>
      <c r="E63" s="9">
        <v>0.2044901271301055</v>
      </c>
      <c r="F63" s="9">
        <v>0.2044901271301055</v>
      </c>
      <c r="G63" s="9">
        <v>0.13236329500117328</v>
      </c>
      <c r="H63" s="9">
        <v>6.6181647500586541E-2</v>
      </c>
      <c r="I63" s="9">
        <v>9.9272471250880109E-2</v>
      </c>
      <c r="J63" s="9">
        <v>8.1524290072752734E-2</v>
      </c>
      <c r="K63" s="9">
        <v>0.2044901271301055</v>
      </c>
      <c r="AC63" s="8"/>
      <c r="AD63" s="62" t="s">
        <v>51</v>
      </c>
      <c r="AE63" s="75">
        <v>8.0346475069315831E-2</v>
      </c>
      <c r="AF63" s="75">
        <v>0.14108661308300088</v>
      </c>
      <c r="AG63" s="75">
        <v>0.14108661308300088</v>
      </c>
      <c r="AH63" s="75">
        <v>0.14108661308300088</v>
      </c>
      <c r="AI63" s="76">
        <v>0.21085013454178794</v>
      </c>
      <c r="AJ63" s="75">
        <v>0.21085013454178794</v>
      </c>
      <c r="AK63" s="75">
        <v>0.21085013454178794</v>
      </c>
      <c r="AL63" s="75">
        <v>0.14108661308300088</v>
      </c>
      <c r="AM63" s="76">
        <v>0.27473061914355179</v>
      </c>
      <c r="AN63" s="75">
        <v>0.23399171123972012</v>
      </c>
      <c r="AO63" s="75">
        <v>0.23399171123972012</v>
      </c>
      <c r="AP63" s="75">
        <v>0.21085013454178794</v>
      </c>
      <c r="AQ63" s="76">
        <v>0.2218598452603264</v>
      </c>
      <c r="AR63" s="75">
        <v>0.2218598452603264</v>
      </c>
      <c r="AS63" s="75">
        <v>0.2218598452603264</v>
      </c>
      <c r="AT63" s="75">
        <v>0.2218598452603264</v>
      </c>
    </row>
    <row r="64" spans="1:46">
      <c r="A64" s="63" t="s">
        <v>77</v>
      </c>
      <c r="B64" s="7">
        <v>2010</v>
      </c>
      <c r="C64" s="9" t="s">
        <v>30</v>
      </c>
      <c r="D64" s="9">
        <v>12.814213104433149</v>
      </c>
      <c r="E64" s="9">
        <v>0.4724476316286092</v>
      </c>
      <c r="F64" s="9">
        <v>0.4724476316286092</v>
      </c>
      <c r="G64" s="9">
        <v>2.9580428452837117E-2</v>
      </c>
      <c r="H64" s="9">
        <v>0.2321250682209372</v>
      </c>
      <c r="I64" s="9"/>
      <c r="J64" s="9"/>
      <c r="K64" s="9">
        <v>0.4724476316286092</v>
      </c>
      <c r="AD64" s="120" t="s">
        <v>30</v>
      </c>
      <c r="AE64" s="77">
        <v>0.23127822337379686</v>
      </c>
      <c r="AF64" s="77">
        <v>0.35988347732279452</v>
      </c>
      <c r="AG64" s="77">
        <v>0.35988347732279452</v>
      </c>
      <c r="AH64" s="77">
        <v>0.28371126606374852</v>
      </c>
      <c r="AI64" s="78">
        <v>0.43485618406899529</v>
      </c>
      <c r="AJ64" s="77">
        <v>0.43485618406899529</v>
      </c>
      <c r="AK64" s="77">
        <v>0.43485618406899529</v>
      </c>
      <c r="AL64" s="77">
        <v>0.28371126606374852</v>
      </c>
      <c r="AM64" s="78">
        <v>0.37409707594406805</v>
      </c>
      <c r="AN64" s="77">
        <v>0.39759252909873882</v>
      </c>
      <c r="AO64" s="77">
        <v>0.39759252909873882</v>
      </c>
      <c r="AP64" s="77">
        <v>0.35352721295903783</v>
      </c>
      <c r="AQ64" s="78">
        <v>0.31888510398575237</v>
      </c>
      <c r="AR64" s="77">
        <v>0.31888510398575237</v>
      </c>
      <c r="AS64" s="77">
        <v>0.31888510398575237</v>
      </c>
      <c r="AT64" s="85">
        <v>0.33156871294857376</v>
      </c>
    </row>
    <row r="65" spans="1:46">
      <c r="A65" s="63" t="s">
        <v>57</v>
      </c>
      <c r="B65" s="7">
        <v>2009</v>
      </c>
      <c r="C65" s="9" t="s">
        <v>50</v>
      </c>
      <c r="D65" s="9">
        <v>12.832033897454176</v>
      </c>
      <c r="E65" s="9">
        <v>0.60770328102710414</v>
      </c>
      <c r="F65" s="9">
        <v>0.60770328102710414</v>
      </c>
      <c r="G65" s="9">
        <v>7.328171210661738E-2</v>
      </c>
      <c r="H65" s="9">
        <v>0.1438395013719872</v>
      </c>
      <c r="I65" s="9">
        <v>0.32014932398895851</v>
      </c>
      <c r="J65" s="9">
        <v>1</v>
      </c>
      <c r="K65" s="9">
        <v>0.60770328102710414</v>
      </c>
    </row>
    <row r="66" spans="1:46">
      <c r="A66" s="63" t="s">
        <v>130</v>
      </c>
      <c r="B66" s="7">
        <v>2009</v>
      </c>
      <c r="C66" s="9" t="s">
        <v>51</v>
      </c>
      <c r="D66" s="9">
        <v>13.015786977437497</v>
      </c>
      <c r="E66" s="9">
        <v>0.38209845847836904</v>
      </c>
      <c r="F66" s="9">
        <v>0.38209845847836904</v>
      </c>
      <c r="G66" s="9">
        <v>1.638542430912206E-2</v>
      </c>
      <c r="H66" s="9">
        <v>0.1049156272927368</v>
      </c>
      <c r="I66" s="9">
        <v>0.16703350452433366</v>
      </c>
      <c r="J66" s="9"/>
      <c r="K66" s="9">
        <v>0.38209845847836904</v>
      </c>
      <c r="AQ66" s="33" t="s">
        <v>187</v>
      </c>
    </row>
    <row r="67" spans="1:46">
      <c r="A67" s="63" t="s">
        <v>130</v>
      </c>
      <c r="B67" s="7">
        <v>2003</v>
      </c>
      <c r="C67" s="9" t="s">
        <v>30</v>
      </c>
      <c r="D67" s="9">
        <v>13.025950267633309</v>
      </c>
      <c r="E67" s="9">
        <v>0.18047406712039427</v>
      </c>
      <c r="F67" s="9">
        <v>0.18047406712039427</v>
      </c>
      <c r="G67" s="9">
        <v>-0.12102078400420932</v>
      </c>
      <c r="H67" s="9">
        <v>2.7361220731386388E-2</v>
      </c>
      <c r="I67" s="9">
        <v>-4.6829781636411577E-2</v>
      </c>
      <c r="J67" s="9"/>
      <c r="K67" s="9">
        <v>0.18047406712039427</v>
      </c>
      <c r="AD67" s="62" t="s">
        <v>61</v>
      </c>
      <c r="AE67" s="75">
        <v>0.17954292600732819</v>
      </c>
      <c r="AF67" s="75">
        <v>0.23877578119590995</v>
      </c>
      <c r="AG67" s="75">
        <v>0.24472252706893707</v>
      </c>
      <c r="AH67" s="75">
        <v>0.21309328320564547</v>
      </c>
      <c r="AI67" s="76">
        <v>0.24854112623470409</v>
      </c>
      <c r="AJ67" s="75">
        <v>0.27027415393933746</v>
      </c>
      <c r="AK67" s="75">
        <v>0.27027415393933746</v>
      </c>
      <c r="AL67" s="75">
        <v>0.21801399731667179</v>
      </c>
      <c r="AM67" s="76">
        <v>0.26213868452047545</v>
      </c>
      <c r="AN67" s="75">
        <v>0.23167841573135953</v>
      </c>
      <c r="AO67" s="75">
        <v>0.23167841573135953</v>
      </c>
      <c r="AP67" s="75">
        <v>0.23888758201064747</v>
      </c>
      <c r="AQ67" s="76">
        <v>0.21259294747775032</v>
      </c>
      <c r="AR67" s="75">
        <v>0.21259294747775032</v>
      </c>
      <c r="AS67" s="75">
        <v>0.21259294747775032</v>
      </c>
      <c r="AT67" s="75">
        <v>0.22137964665700707</v>
      </c>
    </row>
    <row r="68" spans="1:46">
      <c r="A68" s="63" t="s">
        <v>94</v>
      </c>
      <c r="B68" s="7">
        <v>2010</v>
      </c>
      <c r="C68" s="9" t="s">
        <v>51</v>
      </c>
      <c r="D68" s="9">
        <v>13.36556540424389</v>
      </c>
      <c r="E68" s="9">
        <v>0.61890547263681595</v>
      </c>
      <c r="F68" s="9">
        <v>0.61890547263681595</v>
      </c>
      <c r="G68" s="9">
        <v>-4.9776007964166965E-4</v>
      </c>
      <c r="H68" s="9">
        <v>-9.9552015928333929E-4</v>
      </c>
      <c r="I68" s="9"/>
      <c r="J68" s="9"/>
      <c r="K68" s="9">
        <v>0.61890547263681595</v>
      </c>
      <c r="AD68" s="119" t="s">
        <v>50</v>
      </c>
      <c r="AE68" s="75">
        <v>0.28899618951355316</v>
      </c>
      <c r="AF68" s="118">
        <v>0.37760368610886247</v>
      </c>
      <c r="AG68" s="75">
        <v>0.3262319970587908</v>
      </c>
      <c r="AH68" s="75">
        <v>0.30548291839078734</v>
      </c>
      <c r="AI68" s="76">
        <v>0.26545500716183712</v>
      </c>
      <c r="AJ68" s="75">
        <v>0.26545500716183712</v>
      </c>
      <c r="AK68" s="75">
        <v>0.26545500716183712</v>
      </c>
      <c r="AL68" s="75">
        <v>0.30548291839078734</v>
      </c>
      <c r="AM68" s="75">
        <v>0.21459430371684282</v>
      </c>
      <c r="AN68" s="75">
        <v>0.16531589608152622</v>
      </c>
      <c r="AO68" s="75">
        <v>0.16531589608152622</v>
      </c>
      <c r="AP68" s="75">
        <v>0.27257728804399761</v>
      </c>
      <c r="AQ68" s="76">
        <v>0.17175693571381009</v>
      </c>
      <c r="AR68" s="75">
        <v>0.17175693571381009</v>
      </c>
      <c r="AS68" s="75">
        <v>0.17175693571381009</v>
      </c>
      <c r="AT68" s="75">
        <v>0.18195618700693764</v>
      </c>
    </row>
    <row r="69" spans="1:46">
      <c r="A69" s="145" t="s">
        <v>130</v>
      </c>
      <c r="B69" s="7">
        <v>2008</v>
      </c>
      <c r="C69" s="9" t="s">
        <v>50</v>
      </c>
      <c r="D69" s="49">
        <v>13.456196219256048</v>
      </c>
      <c r="E69" s="9">
        <v>0.43569053576937578</v>
      </c>
      <c r="F69" s="9">
        <v>0.43569053576937578</v>
      </c>
      <c r="G69" s="9">
        <v>6.7075246850528637E-3</v>
      </c>
      <c r="H69" s="9">
        <v>1.3415049370105613E-2</v>
      </c>
      <c r="I69" s="9">
        <v>6.4896152536602039E-2</v>
      </c>
      <c r="J69" s="9">
        <v>0.11637725570309847</v>
      </c>
      <c r="K69" s="9">
        <v>0.43569053576937578</v>
      </c>
      <c r="AD69" s="62" t="s">
        <v>51</v>
      </c>
      <c r="AE69" s="75">
        <v>6.7168412724195908E-2</v>
      </c>
      <c r="AF69" s="75">
        <v>0.12898796594049539</v>
      </c>
      <c r="AG69" s="75">
        <v>0.1253763728366086</v>
      </c>
      <c r="AH69" s="75">
        <v>0.1253763728366086</v>
      </c>
      <c r="AI69" s="76">
        <v>0.19994148294166353</v>
      </c>
      <c r="AJ69" s="75">
        <v>0.19994148294166353</v>
      </c>
      <c r="AK69" s="75">
        <v>0.19994148294166353</v>
      </c>
      <c r="AL69" s="75">
        <v>0.1253763728366086</v>
      </c>
      <c r="AM69" s="76">
        <v>0.26127116763105812</v>
      </c>
      <c r="AN69" s="75">
        <v>0.22118236402952934</v>
      </c>
      <c r="AO69" s="75">
        <v>0.22118236402952934</v>
      </c>
      <c r="AP69" s="75">
        <v>0.19994148294166353</v>
      </c>
      <c r="AQ69" s="76">
        <v>0.21551894431936655</v>
      </c>
      <c r="AR69" s="75">
        <v>0.21551894431936655</v>
      </c>
      <c r="AS69" s="75">
        <v>0.21551894431936655</v>
      </c>
      <c r="AT69" s="75">
        <v>0.21551894431936655</v>
      </c>
    </row>
    <row r="70" spans="1:46">
      <c r="A70" s="63" t="s">
        <v>195</v>
      </c>
      <c r="B70" s="7">
        <v>2010</v>
      </c>
      <c r="C70" s="9" t="s">
        <v>30</v>
      </c>
      <c r="D70" s="9">
        <v>13.488037606327783</v>
      </c>
      <c r="E70" s="9">
        <v>0.39612388652943503</v>
      </c>
      <c r="F70" s="9">
        <v>0.39612388652943503</v>
      </c>
      <c r="G70" s="9">
        <v>-3.3503823739149605E-2</v>
      </c>
      <c r="H70" s="9">
        <v>0.49972951041384911</v>
      </c>
      <c r="I70" s="9"/>
      <c r="J70" s="9"/>
      <c r="K70" s="9">
        <v>0.39612388652943503</v>
      </c>
      <c r="AD70" s="120" t="s">
        <v>30</v>
      </c>
      <c r="AE70" s="77">
        <v>0.21282901377294633</v>
      </c>
      <c r="AF70" s="77">
        <v>0.34871098005524609</v>
      </c>
      <c r="AG70" s="77">
        <v>0.34177279080290307</v>
      </c>
      <c r="AH70" s="77">
        <v>0.25892905902152991</v>
      </c>
      <c r="AI70" s="78">
        <v>0.41114940481406642</v>
      </c>
      <c r="AJ70" s="77">
        <v>0.41114940481406642</v>
      </c>
      <c r="AK70" s="77">
        <v>0.41114940481406642</v>
      </c>
      <c r="AL70" s="77">
        <v>0.25892905902152991</v>
      </c>
      <c r="AM70" s="78">
        <v>0.35557099969053924</v>
      </c>
      <c r="AN70" s="77">
        <v>0.37520560857078739</v>
      </c>
      <c r="AO70" s="77">
        <v>0.37520560857078739</v>
      </c>
      <c r="AP70" s="77">
        <v>0.33634329310557215</v>
      </c>
      <c r="AQ70" s="78">
        <v>0.30318490198818665</v>
      </c>
      <c r="AR70" s="77">
        <v>0.30318490198818665</v>
      </c>
      <c r="AS70" s="77">
        <v>0.30318490198818665</v>
      </c>
      <c r="AT70" s="85">
        <v>0.31726778431255509</v>
      </c>
    </row>
    <row r="71" spans="1:46">
      <c r="A71" s="63" t="s">
        <v>75</v>
      </c>
      <c r="B71" s="7">
        <v>2010</v>
      </c>
      <c r="C71" s="9" t="s">
        <v>50</v>
      </c>
      <c r="D71" s="9">
        <v>13.491152770821579</v>
      </c>
      <c r="E71" s="9">
        <v>0.66334164588528677</v>
      </c>
      <c r="F71" s="9">
        <v>0.66334164588528677</v>
      </c>
      <c r="G71" s="9">
        <v>1.3689086796080914E-2</v>
      </c>
      <c r="H71" s="9">
        <v>-6.1944480737635983E-2</v>
      </c>
      <c r="I71" s="9"/>
      <c r="J71" s="9"/>
      <c r="K71" s="9">
        <v>0.66334164588528677</v>
      </c>
    </row>
    <row r="72" spans="1:46">
      <c r="A72" s="63" t="s">
        <v>57</v>
      </c>
      <c r="B72" s="7">
        <v>2009</v>
      </c>
      <c r="C72" s="9" t="s">
        <v>30</v>
      </c>
      <c r="D72" s="9">
        <v>14.860258347599517</v>
      </c>
      <c r="E72" s="9">
        <v>0.41973908111174135</v>
      </c>
      <c r="F72" s="9">
        <v>0.41973908111174135</v>
      </c>
      <c r="G72" s="9">
        <v>4.1000313705436581E-2</v>
      </c>
      <c r="H72" s="9">
        <v>4.4402923034742296E-2</v>
      </c>
      <c r="I72" s="9">
        <v>0.18476252172564489</v>
      </c>
      <c r="J72" s="9">
        <v>1</v>
      </c>
      <c r="K72" s="9">
        <v>0.41973908111174135</v>
      </c>
      <c r="AR72" s="33" t="s">
        <v>250</v>
      </c>
    </row>
    <row r="73" spans="1:46">
      <c r="A73" s="63" t="s">
        <v>75</v>
      </c>
      <c r="B73" s="7">
        <v>2009</v>
      </c>
      <c r="C73" s="9" t="s">
        <v>50</v>
      </c>
      <c r="D73" s="9">
        <v>15.854604139217923</v>
      </c>
      <c r="E73" s="9">
        <v>0.76887801895444818</v>
      </c>
      <c r="F73" s="9">
        <v>0.76887801895444818</v>
      </c>
      <c r="G73" s="9">
        <v>-3.7137188512381791E-2</v>
      </c>
      <c r="H73" s="9">
        <v>-2.2939727519392463E-2</v>
      </c>
      <c r="I73" s="9">
        <v>-0.10138211310847296</v>
      </c>
      <c r="J73" s="9"/>
      <c r="K73" s="9">
        <v>0.76887801895444818</v>
      </c>
      <c r="AD73" s="62" t="s">
        <v>61</v>
      </c>
      <c r="AE73" s="75">
        <v>0.17803992279092104</v>
      </c>
      <c r="AF73" s="75">
        <v>0.21799913823714601</v>
      </c>
      <c r="AG73" s="75">
        <v>0.24334733584063312</v>
      </c>
      <c r="AH73" s="75">
        <v>0.21188094146552605</v>
      </c>
      <c r="AI73" s="76">
        <v>0.23601884766148934</v>
      </c>
      <c r="AJ73" s="75">
        <v>0.26390716038207823</v>
      </c>
      <c r="AK73" s="75">
        <v>0.26390716038207823</v>
      </c>
      <c r="AL73" s="75">
        <v>0.21684452262961545</v>
      </c>
      <c r="AM73" s="76">
        <v>0.24864363304312473</v>
      </c>
      <c r="AN73" s="75">
        <v>0.227150269103012</v>
      </c>
      <c r="AO73" s="75">
        <v>0.227150269103012</v>
      </c>
      <c r="AP73" s="75">
        <v>0.234333119743698</v>
      </c>
      <c r="AQ73" s="76">
        <v>0.19580597667390789</v>
      </c>
      <c r="AR73" s="75">
        <v>0.19580597667390789</v>
      </c>
      <c r="AS73" s="75">
        <v>0.19580597667390789</v>
      </c>
      <c r="AT73" s="75">
        <v>0.20405102487565122</v>
      </c>
    </row>
    <row r="74" spans="1:46">
      <c r="A74" s="63" t="s">
        <v>73</v>
      </c>
      <c r="B74" s="7">
        <v>2005</v>
      </c>
      <c r="C74" s="9" t="s">
        <v>51</v>
      </c>
      <c r="D74" s="9">
        <v>16.08952468850946</v>
      </c>
      <c r="E74" s="9">
        <v>0.35253791708796761</v>
      </c>
      <c r="F74" s="9">
        <v>0.35253791708796761</v>
      </c>
      <c r="G74" s="9">
        <v>-0.38985933542045015</v>
      </c>
      <c r="H74" s="9">
        <v>-0.16252347828090977</v>
      </c>
      <c r="I74" s="9">
        <v>-7.5258246829601402E-3</v>
      </c>
      <c r="J74" s="9">
        <v>0.14195622359355209</v>
      </c>
      <c r="K74" s="9">
        <v>0.35253791708796761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D74" s="119" t="s">
        <v>50</v>
      </c>
      <c r="AE74" s="75">
        <v>0.28616158354254012</v>
      </c>
      <c r="AF74" s="118">
        <v>0.32443794160610812</v>
      </c>
      <c r="AG74" s="75">
        <v>0.32443794160610812</v>
      </c>
      <c r="AH74" s="75">
        <v>0.30403354090468826</v>
      </c>
      <c r="AI74" s="76">
        <v>0.26879359351774945</v>
      </c>
      <c r="AJ74" s="75">
        <v>0.26879359351774945</v>
      </c>
      <c r="AK74" s="75">
        <v>0.26879359351774945</v>
      </c>
      <c r="AL74" s="75">
        <v>0.30403354090468826</v>
      </c>
      <c r="AM74" s="75">
        <v>0.22264973130530288</v>
      </c>
      <c r="AN74" s="75">
        <v>0.17211508209184095</v>
      </c>
      <c r="AO74" s="75">
        <v>0.17211508209184095</v>
      </c>
      <c r="AP74" s="75">
        <v>0.27569603556949845</v>
      </c>
      <c r="AQ74" s="76">
        <v>0.17617058468065427</v>
      </c>
      <c r="AR74" s="75">
        <v>0.17617058468065427</v>
      </c>
      <c r="AS74" s="75">
        <v>0.17617058468065427</v>
      </c>
      <c r="AT74" s="75">
        <v>0.18548402532754299</v>
      </c>
    </row>
    <row r="75" spans="1:46">
      <c r="A75" s="63" t="s">
        <v>73</v>
      </c>
      <c r="B75" s="7">
        <v>2010</v>
      </c>
      <c r="C75" s="9" t="s">
        <v>50</v>
      </c>
      <c r="D75" s="9">
        <v>16.684145295071026</v>
      </c>
      <c r="E75" s="9">
        <v>0.948509485094851</v>
      </c>
      <c r="F75" s="9">
        <v>0.948509485094851</v>
      </c>
      <c r="G75" s="9">
        <v>0.1747761093742598</v>
      </c>
      <c r="H75" s="9">
        <v>-0.11818955369341494</v>
      </c>
      <c r="I75" s="9"/>
      <c r="J75" s="9"/>
      <c r="K75" s="9">
        <v>0.948509485094851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62" t="s">
        <v>51</v>
      </c>
      <c r="AE75" s="75">
        <v>6.6726231722540705E-2</v>
      </c>
      <c r="AF75" s="75">
        <v>0.12281917145303495</v>
      </c>
      <c r="AG75" s="75">
        <v>0.12281917145303495</v>
      </c>
      <c r="AH75" s="75">
        <v>0.12281917145303495</v>
      </c>
      <c r="AI75" s="76">
        <v>0.23809982302173144</v>
      </c>
      <c r="AJ75" s="75">
        <v>0.23809982302173144</v>
      </c>
      <c r="AK75" s="75">
        <v>0.23809982302173144</v>
      </c>
      <c r="AL75" s="75">
        <v>0.12281917145303495</v>
      </c>
      <c r="AM75" s="76">
        <v>0.25068154438136281</v>
      </c>
      <c r="AN75" s="75">
        <v>0.25475540055788748</v>
      </c>
      <c r="AO75" s="75">
        <v>0.25475540055788748</v>
      </c>
      <c r="AP75" s="75">
        <v>0.23809982302173144</v>
      </c>
      <c r="AQ75" s="76">
        <v>0.19833499819881129</v>
      </c>
      <c r="AR75" s="75">
        <v>0.19833499819881129</v>
      </c>
      <c r="AS75" s="75">
        <v>0.19833499819881129</v>
      </c>
      <c r="AT75" s="75">
        <v>0.19833499819881129</v>
      </c>
    </row>
    <row r="76" spans="1:46">
      <c r="A76" s="63" t="s">
        <v>94</v>
      </c>
      <c r="B76" s="7">
        <v>2009</v>
      </c>
      <c r="C76" s="9" t="s">
        <v>51</v>
      </c>
      <c r="D76" s="9">
        <v>17.147461724415795</v>
      </c>
      <c r="E76" s="9">
        <v>0.79442508710801396</v>
      </c>
      <c r="F76" s="9">
        <v>0.79442508710801396</v>
      </c>
      <c r="G76" s="9">
        <v>-4.9800796812754695E-4</v>
      </c>
      <c r="H76" s="9">
        <v>-9.960159362550939E-4</v>
      </c>
      <c r="I76" s="9">
        <v>-1.494023904382641E-3</v>
      </c>
      <c r="J76" s="9"/>
      <c r="K76" s="9">
        <v>0.79442508710801396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D76" s="120" t="s">
        <v>30</v>
      </c>
      <c r="AE76" s="77">
        <v>0.21128709466316051</v>
      </c>
      <c r="AF76" s="77">
        <v>0.32785124386717063</v>
      </c>
      <c r="AG76" s="77">
        <v>0.338436587385401</v>
      </c>
      <c r="AH76" s="77">
        <v>0.25606481059089181</v>
      </c>
      <c r="AI76" s="78">
        <v>0.40608882268119539</v>
      </c>
      <c r="AJ76" s="77">
        <v>0.40608882268119539</v>
      </c>
      <c r="AK76" s="77">
        <v>0.40608882268119539</v>
      </c>
      <c r="AL76" s="77">
        <v>0.25606481059089181</v>
      </c>
      <c r="AM76" s="78">
        <v>0.34193015148096806</v>
      </c>
      <c r="AN76" s="77">
        <v>0.36676644099131678</v>
      </c>
      <c r="AO76" s="77">
        <v>0.36676644099131678</v>
      </c>
      <c r="AP76" s="77">
        <v>0.33644928354144116</v>
      </c>
      <c r="AQ76" s="78">
        <v>0.28755927811727716</v>
      </c>
      <c r="AR76" s="77">
        <v>0.28755927811727716</v>
      </c>
      <c r="AS76" s="77">
        <v>0.28755927811727716</v>
      </c>
      <c r="AT76" s="85">
        <v>0.30123008644620519</v>
      </c>
    </row>
    <row r="77" spans="1:46" ht="16.8" customHeight="1">
      <c r="A77" s="142" t="s">
        <v>82</v>
      </c>
      <c r="B77" s="7">
        <v>2007</v>
      </c>
      <c r="C77" s="9" t="s">
        <v>30</v>
      </c>
      <c r="D77" s="49">
        <v>17.910787200017243</v>
      </c>
      <c r="E77" s="9">
        <v>0.34573039556535773</v>
      </c>
      <c r="F77" s="9">
        <v>0.34573039556535773</v>
      </c>
      <c r="G77" s="9">
        <v>-3.268422470261613E-2</v>
      </c>
      <c r="H77" s="9">
        <v>-0.10047277866730078</v>
      </c>
      <c r="I77" s="9">
        <v>-0.11448098809133506</v>
      </c>
      <c r="J77" s="9">
        <v>-6.4293708259037491E-2</v>
      </c>
      <c r="K77" s="9">
        <v>0.34573039556535773</v>
      </c>
    </row>
    <row r="78" spans="1:46">
      <c r="A78" s="143" t="s">
        <v>73</v>
      </c>
      <c r="B78" s="7">
        <v>2010</v>
      </c>
      <c r="C78" s="9" t="s">
        <v>30</v>
      </c>
      <c r="D78" s="9">
        <v>18.20955286490609</v>
      </c>
      <c r="E78" s="9">
        <v>0.56425406203840478</v>
      </c>
      <c r="F78" s="9">
        <v>0.56425406203840478</v>
      </c>
      <c r="G78" s="9">
        <v>0.30510707691591121</v>
      </c>
      <c r="H78" s="9">
        <v>-1.924471583825731E-2</v>
      </c>
      <c r="I78" s="9"/>
      <c r="J78" s="9"/>
      <c r="K78" s="9">
        <v>0.56425406203840478</v>
      </c>
      <c r="AS78" s="33" t="s">
        <v>251</v>
      </c>
    </row>
    <row r="79" spans="1:46" ht="57.6">
      <c r="A79" s="143" t="s">
        <v>82</v>
      </c>
      <c r="B79" s="7">
        <v>2009</v>
      </c>
      <c r="C79" s="9" t="s">
        <v>30</v>
      </c>
      <c r="D79" s="9">
        <v>18.392871045130377</v>
      </c>
      <c r="E79" s="9">
        <v>0.32897833142808147</v>
      </c>
      <c r="F79" s="9">
        <v>0.32897833142808147</v>
      </c>
      <c r="G79" s="9">
        <v>-1.2729264817434699E-2</v>
      </c>
      <c r="H79" s="9">
        <v>3.2875933970922047E-2</v>
      </c>
      <c r="I79" s="9">
        <v>0.11143642187022196</v>
      </c>
      <c r="J79" s="9"/>
      <c r="K79" s="9">
        <v>0.32897833142808147</v>
      </c>
      <c r="AD79" s="71"/>
      <c r="AE79" s="72" t="s">
        <v>234</v>
      </c>
      <c r="AF79" s="72" t="s">
        <v>235</v>
      </c>
      <c r="AG79" s="72" t="s">
        <v>236</v>
      </c>
      <c r="AH79" s="73" t="s">
        <v>237</v>
      </c>
      <c r="AI79" s="72" t="s">
        <v>238</v>
      </c>
      <c r="AJ79" s="72" t="s">
        <v>239</v>
      </c>
      <c r="AK79" s="72" t="s">
        <v>241</v>
      </c>
      <c r="AL79" s="73" t="s">
        <v>240</v>
      </c>
      <c r="AM79" s="72" t="s">
        <v>242</v>
      </c>
      <c r="AN79" s="72" t="s">
        <v>243</v>
      </c>
      <c r="AO79" s="72" t="s">
        <v>244</v>
      </c>
      <c r="AP79" s="73" t="s">
        <v>245</v>
      </c>
      <c r="AQ79" s="72" t="s">
        <v>246</v>
      </c>
      <c r="AR79" s="72" t="s">
        <v>247</v>
      </c>
      <c r="AS79" s="72" t="s">
        <v>248</v>
      </c>
      <c r="AT79" s="73" t="s">
        <v>249</v>
      </c>
    </row>
    <row r="80" spans="1:46">
      <c r="A80" s="142" t="s">
        <v>73</v>
      </c>
      <c r="B80" s="7">
        <v>2006</v>
      </c>
      <c r="C80" s="9" t="s">
        <v>51</v>
      </c>
      <c r="D80" s="49">
        <v>18.763125111229758</v>
      </c>
      <c r="E80" s="9">
        <v>0.49151515151515146</v>
      </c>
      <c r="F80" s="9">
        <v>0.49151515151515146</v>
      </c>
      <c r="G80" s="9">
        <v>0.16356752899081572</v>
      </c>
      <c r="H80" s="9">
        <v>0.2750879178876251</v>
      </c>
      <c r="I80" s="9">
        <v>0.38263984380341715</v>
      </c>
      <c r="J80" s="9">
        <v>0.44945719048862132</v>
      </c>
      <c r="K80" s="9">
        <v>0.49151515151515146</v>
      </c>
      <c r="AD80" s="62" t="s">
        <v>61</v>
      </c>
      <c r="AE80" s="75">
        <v>0.18474042870150356</v>
      </c>
      <c r="AF80" s="75">
        <v>0.21799913823714601</v>
      </c>
      <c r="AG80" s="75">
        <v>0.24353710031719639</v>
      </c>
      <c r="AH80" s="75">
        <v>0.21541544404627738</v>
      </c>
      <c r="AI80" s="76">
        <v>0.24837187796186677</v>
      </c>
      <c r="AJ80" s="75">
        <v>0.28711679750525931</v>
      </c>
      <c r="AK80" s="75">
        <v>0.28711679750525931</v>
      </c>
      <c r="AL80" s="75">
        <v>0.21969868677399468</v>
      </c>
      <c r="AM80" s="76">
        <v>0.24711604296682002</v>
      </c>
      <c r="AN80" s="75">
        <v>0.2114175858246411</v>
      </c>
      <c r="AO80" s="75">
        <v>0.2114175858246411</v>
      </c>
      <c r="AP80" s="75">
        <v>0.21709435199403679</v>
      </c>
      <c r="AQ80" s="76">
        <v>0.18902884753171822</v>
      </c>
      <c r="AR80" s="75">
        <v>0.18902884753171822</v>
      </c>
      <c r="AS80" s="75">
        <v>0.18902884753171822</v>
      </c>
      <c r="AT80" s="75">
        <v>0.19553358592765413</v>
      </c>
    </row>
    <row r="81" spans="1:46">
      <c r="A81" s="143" t="s">
        <v>130</v>
      </c>
      <c r="B81" s="7">
        <v>2010</v>
      </c>
      <c r="C81" s="9" t="s">
        <v>50</v>
      </c>
      <c r="D81" s="9">
        <v>18.812250152449352</v>
      </c>
      <c r="E81" s="9">
        <v>0.64701427323041072</v>
      </c>
      <c r="F81" s="9">
        <v>0.64701427323041072</v>
      </c>
      <c r="G81" s="9">
        <v>5.2181115405853129E-2</v>
      </c>
      <c r="H81" s="9">
        <v>0.10436223081170626</v>
      </c>
      <c r="I81" s="9"/>
      <c r="J81" s="9"/>
      <c r="K81" s="9">
        <v>0.64701427323041072</v>
      </c>
      <c r="AD81" s="119" t="s">
        <v>50</v>
      </c>
      <c r="AE81" s="75">
        <v>0.30332856375081757</v>
      </c>
      <c r="AF81" s="118">
        <v>0.32443794160610812</v>
      </c>
      <c r="AG81" s="75">
        <v>0.32803489850177514</v>
      </c>
      <c r="AH81" s="75">
        <v>0.31039770966931035</v>
      </c>
      <c r="AI81" s="76">
        <v>0.3237446529192966</v>
      </c>
      <c r="AJ81" s="75">
        <v>0.3237446529192966</v>
      </c>
      <c r="AK81" s="75">
        <v>0.3237446529192966</v>
      </c>
      <c r="AL81" s="75">
        <v>0.31039770966931035</v>
      </c>
      <c r="AM81" s="75">
        <v>0.21327156970695987</v>
      </c>
      <c r="AN81" s="75">
        <v>0.15315797875458365</v>
      </c>
      <c r="AO81" s="75">
        <v>0.15315797875458365</v>
      </c>
      <c r="AP81" s="75">
        <v>0.33092064668477883</v>
      </c>
      <c r="AQ81" s="76">
        <v>0.15800933823192284</v>
      </c>
      <c r="AR81" s="75">
        <v>0.15800933823192284</v>
      </c>
      <c r="AS81" s="75">
        <v>0.15800933823192284</v>
      </c>
      <c r="AT81" s="75">
        <v>0.16469571542116573</v>
      </c>
    </row>
    <row r="82" spans="1:46">
      <c r="A82" s="142" t="s">
        <v>75</v>
      </c>
      <c r="B82" s="7">
        <v>2008</v>
      </c>
      <c r="C82" s="9" t="s">
        <v>50</v>
      </c>
      <c r="D82" s="49">
        <v>19.013504089266469</v>
      </c>
      <c r="E82" s="9">
        <v>0.95631377551020413</v>
      </c>
      <c r="F82" s="9">
        <v>0.95631377551020413</v>
      </c>
      <c r="G82" s="9">
        <v>-0.20173759539710764</v>
      </c>
      <c r="H82" s="9">
        <v>-0.24636675101978642</v>
      </c>
      <c r="I82" s="9">
        <v>-0.22930512838532718</v>
      </c>
      <c r="J82" s="9">
        <v>-0.32357229222036155</v>
      </c>
      <c r="K82" s="9">
        <v>0.95631377551020413</v>
      </c>
      <c r="AD82" s="62" t="s">
        <v>51</v>
      </c>
      <c r="AE82" s="75">
        <v>6.5621984699634955E-2</v>
      </c>
      <c r="AF82" s="75">
        <v>0.12281917145303495</v>
      </c>
      <c r="AG82" s="75">
        <v>0.11931627956364187</v>
      </c>
      <c r="AH82" s="75">
        <v>0.11931627956364187</v>
      </c>
      <c r="AI82" s="76">
        <v>0.23082486425065629</v>
      </c>
      <c r="AJ82" s="75">
        <v>0.23082486425065629</v>
      </c>
      <c r="AK82" s="75">
        <v>0.23082486425065629</v>
      </c>
      <c r="AL82" s="75">
        <v>0.11931627956364187</v>
      </c>
      <c r="AM82" s="76">
        <v>0.24899284290294865</v>
      </c>
      <c r="AN82" s="75">
        <v>0.25218764352270329</v>
      </c>
      <c r="AO82" s="75">
        <v>0.25218764352270329</v>
      </c>
      <c r="AP82" s="75">
        <v>0.23082486425065629</v>
      </c>
      <c r="AQ82" s="76">
        <v>0.21177566818810431</v>
      </c>
      <c r="AR82" s="75">
        <v>0.21177566818810431</v>
      </c>
      <c r="AS82" s="75">
        <v>0.21177566818810431</v>
      </c>
      <c r="AT82" s="75">
        <v>0.21177566818810431</v>
      </c>
    </row>
    <row r="83" spans="1:46">
      <c r="A83" s="142" t="s">
        <v>94</v>
      </c>
      <c r="B83" s="7">
        <v>2008</v>
      </c>
      <c r="C83" s="9" t="s">
        <v>51</v>
      </c>
      <c r="D83" s="49">
        <v>19.102874026322858</v>
      </c>
      <c r="E83" s="9">
        <v>0.88545816733067728</v>
      </c>
      <c r="F83" s="9">
        <v>0.88545816733067728</v>
      </c>
      <c r="G83" s="9">
        <v>-4.9825610363716166E-4</v>
      </c>
      <c r="H83" s="9">
        <v>-9.9651220727448812E-4</v>
      </c>
      <c r="I83" s="9">
        <v>-1.4947683109118146E-3</v>
      </c>
      <c r="J83" s="9">
        <v>-1.993024414549141E-3</v>
      </c>
      <c r="K83" s="9">
        <v>0.88545816733067728</v>
      </c>
      <c r="AD83" s="120" t="s">
        <v>30</v>
      </c>
      <c r="AE83" s="77">
        <v>0.20571903072829162</v>
      </c>
      <c r="AF83" s="77">
        <v>0.32785124386717063</v>
      </c>
      <c r="AG83" s="77">
        <v>0.32589042362572562</v>
      </c>
      <c r="AH83" s="77">
        <v>0.24703583382824446</v>
      </c>
      <c r="AI83" s="78">
        <v>0.39565905663942685</v>
      </c>
      <c r="AJ83" s="77">
        <v>0.39565905663942685</v>
      </c>
      <c r="AK83" s="77">
        <v>0.39565905663942685</v>
      </c>
      <c r="AL83" s="77">
        <v>0.24703583382824446</v>
      </c>
      <c r="AM83" s="78">
        <v>0.34516751928836648</v>
      </c>
      <c r="AN83" s="77">
        <v>0.36898405483049307</v>
      </c>
      <c r="AO83" s="77">
        <v>0.36898405483049307</v>
      </c>
      <c r="AP83" s="77">
        <v>0.32911423030196479</v>
      </c>
      <c r="AQ83" s="78">
        <v>0.30463993721786931</v>
      </c>
      <c r="AR83" s="77">
        <v>0.30463993721786931</v>
      </c>
      <c r="AS83" s="77">
        <v>0.30463993721786931</v>
      </c>
      <c r="AT83" s="85">
        <v>0.31746628902908403</v>
      </c>
    </row>
    <row r="84" spans="1:46">
      <c r="A84" s="143" t="s">
        <v>75</v>
      </c>
      <c r="B84" s="7">
        <v>2010</v>
      </c>
      <c r="C84" s="9" t="s">
        <v>30</v>
      </c>
      <c r="D84" s="9">
        <v>19.177977975439511</v>
      </c>
      <c r="E84" s="9">
        <v>0.48798193256976929</v>
      </c>
      <c r="F84" s="9">
        <v>0.48798193256976929</v>
      </c>
      <c r="G84" s="9">
        <v>2.5523512488755132E-2</v>
      </c>
      <c r="H84" s="9">
        <v>-4.0342860840364196E-2</v>
      </c>
      <c r="I84" s="9"/>
      <c r="J84" s="9"/>
      <c r="K84" s="9">
        <v>0.48798193256976929</v>
      </c>
      <c r="AH84" s="8"/>
      <c r="AI84" s="8"/>
      <c r="AJ84" s="8"/>
      <c r="AK84" s="8"/>
    </row>
    <row r="85" spans="1:46">
      <c r="A85" s="142" t="s">
        <v>73</v>
      </c>
      <c r="B85" s="7">
        <v>2007</v>
      </c>
      <c r="C85" s="9" t="s">
        <v>51</v>
      </c>
      <c r="D85" s="49">
        <v>19.237697715289986</v>
      </c>
      <c r="E85" s="9">
        <v>0.58147410358565743</v>
      </c>
      <c r="F85" s="9">
        <v>0.58147410358565743</v>
      </c>
      <c r="G85" s="9">
        <v>0.13332862216869251</v>
      </c>
      <c r="H85" s="9">
        <v>0.26191273343116778</v>
      </c>
      <c r="I85" s="9">
        <v>0.34179646463613489</v>
      </c>
      <c r="J85" s="9">
        <v>0.61539194907485495</v>
      </c>
      <c r="K85" s="9">
        <v>0.58147410358565743</v>
      </c>
      <c r="AH85" s="8"/>
      <c r="AI85" s="8"/>
      <c r="AJ85" s="8"/>
      <c r="AK85" s="8"/>
      <c r="AT85" s="33" t="s">
        <v>253</v>
      </c>
    </row>
    <row r="86" spans="1:46">
      <c r="A86" s="142" t="s">
        <v>82</v>
      </c>
      <c r="B86" s="7">
        <v>2008</v>
      </c>
      <c r="C86" s="9" t="s">
        <v>30</v>
      </c>
      <c r="D86" s="49">
        <v>19.348678485259455</v>
      </c>
      <c r="E86" s="9">
        <v>0.35047935069851344</v>
      </c>
      <c r="F86" s="9">
        <v>0.35047935069851344</v>
      </c>
      <c r="G86" s="9">
        <v>-6.5643061395854893E-2</v>
      </c>
      <c r="H86" s="9">
        <v>-7.9207914125224557E-2</v>
      </c>
      <c r="I86" s="9">
        <v>-3.0609050472833545E-2</v>
      </c>
      <c r="J86" s="9">
        <v>5.3108388356928431E-2</v>
      </c>
      <c r="K86" s="9">
        <v>0.35047935069851344</v>
      </c>
      <c r="AD86" s="62" t="s">
        <v>61</v>
      </c>
      <c r="AE86" s="75">
        <v>0.16279201231297427</v>
      </c>
      <c r="AF86" s="75">
        <v>0.21799913823714601</v>
      </c>
      <c r="AG86" s="75">
        <v>0.22310379969308494</v>
      </c>
      <c r="AH86" s="75">
        <v>0.19643376644402061</v>
      </c>
      <c r="AI86" s="76">
        <v>0.22237574919358469</v>
      </c>
      <c r="AJ86" s="75">
        <v>0.26336390648116631</v>
      </c>
      <c r="AK86" s="75">
        <v>0.26336390648116631</v>
      </c>
      <c r="AL86" s="75">
        <v>0.20052352887081662</v>
      </c>
      <c r="AM86" s="76">
        <v>0.20869777060224018</v>
      </c>
      <c r="AN86" s="75">
        <v>0.17837322748405954</v>
      </c>
      <c r="AO86" s="75">
        <v>0.17837322748405954</v>
      </c>
      <c r="AP86" s="75">
        <v>0.18434428034839737</v>
      </c>
      <c r="AQ86" s="76">
        <v>0.15206276727908413</v>
      </c>
      <c r="AR86" s="75">
        <v>0.15206276727908413</v>
      </c>
      <c r="AS86" s="75">
        <v>0.15206276727908413</v>
      </c>
      <c r="AT86" s="75">
        <v>0.15876278986259248</v>
      </c>
    </row>
    <row r="87" spans="1:46" ht="16.8" customHeight="1">
      <c r="A87" s="143" t="s">
        <v>130</v>
      </c>
      <c r="B87" s="7">
        <v>2009</v>
      </c>
      <c r="C87" s="9" t="s">
        <v>50</v>
      </c>
      <c r="D87" s="9">
        <v>19.523680466156243</v>
      </c>
      <c r="E87" s="9">
        <v>0.6364439536167863</v>
      </c>
      <c r="F87" s="9">
        <v>0.6364439536167863</v>
      </c>
      <c r="G87" s="9">
        <v>6.7528193877900546E-3</v>
      </c>
      <c r="H87" s="9">
        <v>5.8581565145854025E-2</v>
      </c>
      <c r="I87" s="9">
        <v>0.11041031090391799</v>
      </c>
      <c r="J87" s="9"/>
      <c r="K87" s="9">
        <v>0.6364439536167863</v>
      </c>
      <c r="AD87" s="119" t="s">
        <v>50</v>
      </c>
      <c r="AE87" s="75">
        <v>0.27991189538140876</v>
      </c>
      <c r="AF87" s="118">
        <v>0.32443794160610812</v>
      </c>
      <c r="AG87" s="75">
        <v>0.30986023467202606</v>
      </c>
      <c r="AH87" s="75">
        <v>0.29324303045847994</v>
      </c>
      <c r="AI87" s="76">
        <v>0.30663909399840389</v>
      </c>
      <c r="AJ87" s="75">
        <v>0.30663909399840389</v>
      </c>
      <c r="AK87" s="75">
        <v>0.30663909399840389</v>
      </c>
      <c r="AL87" s="75">
        <v>0.29324303045847994</v>
      </c>
      <c r="AM87" s="75">
        <v>0.18482630789901811</v>
      </c>
      <c r="AN87" s="75">
        <v>0.13201233759296863</v>
      </c>
      <c r="AO87" s="75">
        <v>0.13201233759296863</v>
      </c>
      <c r="AP87" s="75">
        <v>0.31399807856277812</v>
      </c>
      <c r="AQ87" s="76">
        <v>0.12751945114766675</v>
      </c>
      <c r="AR87" s="75">
        <v>0.12751945114766675</v>
      </c>
      <c r="AS87" s="75">
        <v>0.12751945114766675</v>
      </c>
      <c r="AT87" s="75">
        <v>0.13440995603541142</v>
      </c>
    </row>
    <row r="88" spans="1:46">
      <c r="A88" s="143" t="s">
        <v>75</v>
      </c>
      <c r="B88" s="7">
        <v>2009</v>
      </c>
      <c r="C88" s="9" t="s">
        <v>30</v>
      </c>
      <c r="D88" s="9">
        <v>20.399800793045408</v>
      </c>
      <c r="E88" s="9">
        <v>0.50582258694802662</v>
      </c>
      <c r="F88" s="9">
        <v>0.50582258694802662</v>
      </c>
      <c r="G88" s="9">
        <v>1.0693099082184968E-2</v>
      </c>
      <c r="H88" s="9">
        <v>3.5943686122972454E-2</v>
      </c>
      <c r="I88" s="9">
        <v>-2.9218371549954412E-2</v>
      </c>
      <c r="J88" s="9"/>
      <c r="K88" s="9">
        <v>0.50582258694802662</v>
      </c>
      <c r="AD88" s="62" t="s">
        <v>51</v>
      </c>
      <c r="AE88" s="75">
        <v>4.0385279359876729E-2</v>
      </c>
      <c r="AF88" s="75">
        <v>0.12281917145303495</v>
      </c>
      <c r="AG88" s="75">
        <v>8.9258708520925809E-2</v>
      </c>
      <c r="AH88" s="75">
        <v>8.9258708520925809E-2</v>
      </c>
      <c r="AI88" s="76">
        <v>0.1890028219851892</v>
      </c>
      <c r="AJ88" s="75">
        <v>0.1890028219851892</v>
      </c>
      <c r="AK88" s="75">
        <v>0.1890028219851892</v>
      </c>
      <c r="AL88" s="75">
        <v>8.9258708520925809E-2</v>
      </c>
      <c r="AM88" s="76">
        <v>0.19157377040427737</v>
      </c>
      <c r="AN88" s="75">
        <v>0.18945698667930128</v>
      </c>
      <c r="AO88" s="75">
        <v>0.18945698667930128</v>
      </c>
      <c r="AP88" s="75">
        <v>0.1890028219851892</v>
      </c>
      <c r="AQ88" s="76">
        <v>0.14896168645293226</v>
      </c>
      <c r="AR88" s="75">
        <v>0.14896168645293226</v>
      </c>
      <c r="AS88" s="75">
        <v>0.14896168645293226</v>
      </c>
      <c r="AT88" s="75">
        <v>0.14896168645293226</v>
      </c>
    </row>
    <row r="89" spans="1:46">
      <c r="A89" s="146">
        <v>32233</v>
      </c>
      <c r="B89" s="7">
        <v>2008</v>
      </c>
      <c r="C89" s="9" t="s">
        <v>50</v>
      </c>
      <c r="D89" s="49">
        <v>21.110181019148268</v>
      </c>
      <c r="E89" s="9">
        <v>1.627016129032258</v>
      </c>
      <c r="F89" s="9">
        <v>1.627016129032258</v>
      </c>
      <c r="G89" s="9">
        <v>-9.0109890109890081E-2</v>
      </c>
      <c r="H89" s="9">
        <v>0.17802197802197803</v>
      </c>
      <c r="I89" s="9"/>
      <c r="J89" s="9"/>
      <c r="K89" s="9">
        <v>1.627016129032258</v>
      </c>
      <c r="AD89" s="120" t="s">
        <v>30</v>
      </c>
      <c r="AE89" s="77">
        <v>0.17633705322016252</v>
      </c>
      <c r="AF89" s="77">
        <v>0.32785124386717063</v>
      </c>
      <c r="AG89" s="77">
        <v>0.29638109936051421</v>
      </c>
      <c r="AH89" s="77">
        <v>0.22294566741662439</v>
      </c>
      <c r="AI89" s="78">
        <v>0.36357394028367168</v>
      </c>
      <c r="AJ89" s="77">
        <v>0.36357394028367168</v>
      </c>
      <c r="AK89" s="77">
        <v>0.36357394028367168</v>
      </c>
      <c r="AL89" s="77">
        <v>0.22294566741662439</v>
      </c>
      <c r="AM89" s="78">
        <v>0.29304885291921406</v>
      </c>
      <c r="AN89" s="77">
        <v>0.32080034988944256</v>
      </c>
      <c r="AO89" s="77">
        <v>0.32080034988944256</v>
      </c>
      <c r="AP89" s="77">
        <v>0.30148096301427374</v>
      </c>
      <c r="AQ89" s="78">
        <v>0.25770184398784601</v>
      </c>
      <c r="AR89" s="77">
        <v>0.25770184398784601</v>
      </c>
      <c r="AS89" s="77">
        <v>0.25770184398784601</v>
      </c>
      <c r="AT89" s="85">
        <v>0.27173025259487588</v>
      </c>
    </row>
    <row r="90" spans="1:46">
      <c r="A90" s="63" t="s">
        <v>94</v>
      </c>
      <c r="B90" s="7">
        <v>2010</v>
      </c>
      <c r="C90" s="9" t="s">
        <v>30</v>
      </c>
      <c r="D90" s="9">
        <v>21.407467096427613</v>
      </c>
      <c r="E90" s="9">
        <v>0.43570959982506013</v>
      </c>
      <c r="F90" s="9">
        <v>0.43570959982506013</v>
      </c>
      <c r="G90" s="9">
        <v>-1.9719544259420912E-3</v>
      </c>
      <c r="H90" s="9">
        <v>0.16126205083260314</v>
      </c>
      <c r="I90" s="9"/>
      <c r="J90" s="9"/>
      <c r="K90" s="9">
        <v>0.43570959982506013</v>
      </c>
      <c r="Y90" s="81" t="s">
        <v>197</v>
      </c>
    </row>
    <row r="91" spans="1:46">
      <c r="A91" s="63" t="s">
        <v>75</v>
      </c>
      <c r="B91" s="7">
        <v>2005</v>
      </c>
      <c r="C91" s="9" t="s">
        <v>50</v>
      </c>
      <c r="D91" s="9">
        <v>22.354960911451315</v>
      </c>
      <c r="E91" s="9">
        <v>1.0181583198707593</v>
      </c>
      <c r="F91" s="9">
        <v>1.0181583198707593</v>
      </c>
      <c r="G91" s="9">
        <v>0.10301738672666086</v>
      </c>
      <c r="H91" s="9">
        <v>0.2184951542924965</v>
      </c>
      <c r="I91" s="9">
        <v>0.32410765566789274</v>
      </c>
      <c r="J91" s="9">
        <v>0.18775475937501948</v>
      </c>
      <c r="K91" s="9">
        <v>1.0181583198707593</v>
      </c>
    </row>
    <row r="92" spans="1:46">
      <c r="A92" s="145" t="s">
        <v>130</v>
      </c>
      <c r="B92" s="7">
        <v>2008</v>
      </c>
      <c r="C92" s="9" t="s">
        <v>30</v>
      </c>
      <c r="D92" s="49">
        <v>22.426993698760079</v>
      </c>
      <c r="E92" s="9">
        <v>0.34231235355902079</v>
      </c>
      <c r="F92" s="9">
        <v>0.34231235355902079</v>
      </c>
      <c r="G92" s="9">
        <v>1.1705899262192981E-2</v>
      </c>
      <c r="H92" s="9">
        <v>2.3411798524385963E-2</v>
      </c>
      <c r="I92" s="9">
        <v>9.380689258679617E-2</v>
      </c>
      <c r="J92" s="9">
        <v>0.1504040371778084</v>
      </c>
      <c r="K92" s="9">
        <v>0.34231235355902079</v>
      </c>
    </row>
    <row r="93" spans="1:46">
      <c r="A93" s="145" t="s">
        <v>75</v>
      </c>
      <c r="B93" s="7">
        <v>2007</v>
      </c>
      <c r="C93" s="9" t="s">
        <v>50</v>
      </c>
      <c r="D93" s="49">
        <v>22.656367132753171</v>
      </c>
      <c r="E93" s="9">
        <v>1.3694247438928291</v>
      </c>
      <c r="F93" s="9">
        <v>1.3694247438928291</v>
      </c>
      <c r="G93" s="9">
        <v>0.1351399187803938</v>
      </c>
      <c r="H93" s="9">
        <v>-3.9334874359796747E-2</v>
      </c>
      <c r="I93" s="9">
        <v>-7.7932849516389166E-2</v>
      </c>
      <c r="J93" s="9">
        <v>-6.317693317901249E-2</v>
      </c>
      <c r="K93" s="9">
        <v>0.95631377551020413</v>
      </c>
    </row>
    <row r="94" spans="1:46">
      <c r="A94" s="145" t="s">
        <v>94</v>
      </c>
      <c r="B94" s="7">
        <v>2008</v>
      </c>
      <c r="C94" s="9" t="s">
        <v>30</v>
      </c>
      <c r="D94" s="49">
        <v>22.98146655922643</v>
      </c>
      <c r="E94" s="9">
        <v>0.50164165103189495</v>
      </c>
      <c r="F94" s="9">
        <v>0.50164165103189495</v>
      </c>
      <c r="G94" s="9">
        <v>-0.17433213990636193</v>
      </c>
      <c r="H94" s="9">
        <v>-0.25695400716056183</v>
      </c>
      <c r="I94" s="9">
        <v>-0.25943266317818775</v>
      </c>
      <c r="J94" s="9">
        <v>-5.4255026163591118E-2</v>
      </c>
      <c r="K94" s="9">
        <v>0.50164165103189495</v>
      </c>
    </row>
    <row r="95" spans="1:46">
      <c r="A95" s="145" t="s">
        <v>75</v>
      </c>
      <c r="B95" s="7">
        <v>2008</v>
      </c>
      <c r="C95" s="9" t="s">
        <v>30</v>
      </c>
      <c r="D95" s="49">
        <v>23.115450453306284</v>
      </c>
      <c r="E95" s="9">
        <v>0.56702954898911351</v>
      </c>
      <c r="F95" s="9">
        <v>0.56702954898911351</v>
      </c>
      <c r="G95" s="9">
        <v>-0.10148615248990345</v>
      </c>
      <c r="H95" s="9">
        <v>-8.9707851923674212E-2</v>
      </c>
      <c r="I95" s="9">
        <v>-6.1894679956005789E-2</v>
      </c>
      <c r="J95" s="9">
        <v>-0.1336697841504832</v>
      </c>
      <c r="K95" s="9">
        <v>0.56702954898911351</v>
      </c>
    </row>
    <row r="96" spans="1:46">
      <c r="A96" s="146">
        <v>32211</v>
      </c>
      <c r="B96" s="7">
        <v>2008</v>
      </c>
      <c r="C96" s="9" t="s">
        <v>50</v>
      </c>
      <c r="D96" s="49">
        <v>23.229046771999581</v>
      </c>
      <c r="E96" s="9">
        <v>1.6691729323308271</v>
      </c>
      <c r="F96" s="9">
        <v>1.6691729323308271</v>
      </c>
      <c r="G96" s="9">
        <v>0.11774461028192355</v>
      </c>
      <c r="H96" s="9">
        <v>0.31011608623548909</v>
      </c>
      <c r="I96" s="9"/>
      <c r="J96" s="9"/>
      <c r="K96" s="9">
        <v>1.6691729323308271</v>
      </c>
    </row>
    <row r="97" spans="1:11">
      <c r="A97" s="63" t="s">
        <v>73</v>
      </c>
      <c r="B97" s="7">
        <v>2009</v>
      </c>
      <c r="C97" s="9" t="s">
        <v>50</v>
      </c>
      <c r="D97" s="9">
        <v>25.436497385447133</v>
      </c>
      <c r="E97" s="9">
        <v>1.1933471933471933</v>
      </c>
      <c r="F97" s="9">
        <v>1.1933471933471933</v>
      </c>
      <c r="G97" s="9">
        <v>0.10958253195331</v>
      </c>
      <c r="H97" s="9">
        <v>0.26520623273738975</v>
      </c>
      <c r="I97" s="9">
        <v>4.3444888040511465E-3</v>
      </c>
      <c r="J97" s="9"/>
      <c r="K97" s="9">
        <v>1.1933471933471933</v>
      </c>
    </row>
    <row r="98" spans="1:11">
      <c r="A98" s="63" t="s">
        <v>94</v>
      </c>
      <c r="B98" s="7">
        <v>2009</v>
      </c>
      <c r="C98" s="9" t="s">
        <v>30</v>
      </c>
      <c r="D98" s="9">
        <v>25.95218909481601</v>
      </c>
      <c r="E98" s="9">
        <v>0.52925065731814203</v>
      </c>
      <c r="F98" s="9">
        <v>0.52925065731814203</v>
      </c>
      <c r="G98" s="9">
        <v>-7.0356472795497157E-2</v>
      </c>
      <c r="H98" s="9">
        <v>-7.2467166979361994E-2</v>
      </c>
      <c r="I98" s="9">
        <v>0.1022514071294561</v>
      </c>
      <c r="J98" s="9"/>
      <c r="K98" s="9">
        <v>0.52925065731814203</v>
      </c>
    </row>
    <row r="99" spans="1:11">
      <c r="A99" s="145" t="s">
        <v>75</v>
      </c>
      <c r="B99" s="7">
        <v>2006</v>
      </c>
      <c r="C99" s="9" t="s">
        <v>50</v>
      </c>
      <c r="D99" s="49">
        <v>26.655007735252575</v>
      </c>
      <c r="E99" s="9">
        <v>1.3933895921237693</v>
      </c>
      <c r="F99" s="9">
        <v>1.3933895921237693</v>
      </c>
      <c r="G99" s="9">
        <v>0.12874025188116536</v>
      </c>
      <c r="H99" s="9">
        <v>0.24648222347857104</v>
      </c>
      <c r="I99" s="9">
        <v>9.4469359154162852E-2</v>
      </c>
      <c r="J99" s="9">
        <v>6.0840497041333104E-2</v>
      </c>
      <c r="K99" s="9">
        <v>1.3933895921237693</v>
      </c>
    </row>
    <row r="100" spans="1:11" ht="16.8" customHeight="1">
      <c r="A100" s="63" t="s">
        <v>73</v>
      </c>
      <c r="B100" s="7">
        <v>2004</v>
      </c>
      <c r="C100" s="9" t="s">
        <v>50</v>
      </c>
      <c r="D100" s="9">
        <v>26.688579079790987</v>
      </c>
      <c r="E100" s="9">
        <v>0.67085959171469856</v>
      </c>
      <c r="F100" s="9">
        <v>0.67085959171469856</v>
      </c>
      <c r="G100" s="9">
        <v>0.17355777488773821</v>
      </c>
      <c r="H100" s="9">
        <v>0.39509227939552455</v>
      </c>
      <c r="I100" s="9">
        <v>0.55357676837642433</v>
      </c>
      <c r="J100" s="9">
        <v>0.56005999019253416</v>
      </c>
      <c r="K100" s="9">
        <v>0.67085959171469856</v>
      </c>
    </row>
    <row r="101" spans="1:11">
      <c r="A101" s="143" t="s">
        <v>75</v>
      </c>
      <c r="B101" s="7">
        <v>2005</v>
      </c>
      <c r="C101" s="9" t="s">
        <v>30</v>
      </c>
      <c r="D101" s="9">
        <v>28.064301017295442</v>
      </c>
      <c r="E101" s="9">
        <v>0.65119341563786004</v>
      </c>
      <c r="F101" s="9">
        <v>0.65119341563786004</v>
      </c>
      <c r="G101" s="9">
        <v>6.2926284823619097E-3</v>
      </c>
      <c r="H101" s="9">
        <v>5.0988677422472359E-2</v>
      </c>
      <c r="I101" s="9">
        <v>0.14664073090291482</v>
      </c>
      <c r="J101" s="9">
        <v>6.0036581990655494E-2</v>
      </c>
      <c r="K101" s="9">
        <v>0.65119341563786004</v>
      </c>
    </row>
    <row r="102" spans="1:11">
      <c r="A102" s="142" t="s">
        <v>75</v>
      </c>
      <c r="B102" s="7">
        <v>2007</v>
      </c>
      <c r="C102" s="9" t="s">
        <v>30</v>
      </c>
      <c r="D102" s="49">
        <v>28.31068087741599</v>
      </c>
      <c r="E102" s="9">
        <v>0.76494936151475124</v>
      </c>
      <c r="F102" s="9">
        <v>0.76494936151475124</v>
      </c>
      <c r="G102" s="9">
        <v>0.10079126687408765</v>
      </c>
      <c r="H102" s="9">
        <v>9.5340322638184146E-3</v>
      </c>
      <c r="I102" s="9">
        <v>2.0125182994353622E-2</v>
      </c>
      <c r="J102" s="9">
        <v>4.513503012361389E-2</v>
      </c>
      <c r="K102" s="9">
        <v>0.76494936151475124</v>
      </c>
    </row>
    <row r="103" spans="1:11">
      <c r="A103" s="143" t="s">
        <v>73</v>
      </c>
      <c r="B103" s="7">
        <v>2009</v>
      </c>
      <c r="C103" s="9" t="s">
        <v>30</v>
      </c>
      <c r="D103" s="9">
        <v>31.153062128866438</v>
      </c>
      <c r="E103" s="9">
        <v>0.67080152671755722</v>
      </c>
      <c r="F103" s="9">
        <v>0.67080152671755722</v>
      </c>
      <c r="G103" s="9">
        <v>0.10885168059507515</v>
      </c>
      <c r="H103" s="9">
        <v>0.38074733942723854</v>
      </c>
      <c r="I103" s="9">
        <v>9.1701784418386806E-2</v>
      </c>
      <c r="J103" s="9"/>
      <c r="K103" s="9">
        <v>0.67080152671755722</v>
      </c>
    </row>
    <row r="104" spans="1:11" ht="16.8" customHeight="1">
      <c r="A104" s="143" t="s">
        <v>130</v>
      </c>
      <c r="B104" s="7">
        <v>2010</v>
      </c>
      <c r="C104" s="9" t="s">
        <v>30</v>
      </c>
      <c r="D104" s="9">
        <v>31.353750254082254</v>
      </c>
      <c r="E104" s="9">
        <v>0.52192302269843505</v>
      </c>
      <c r="F104" s="9">
        <v>0.52192302269843505</v>
      </c>
      <c r="G104" s="9">
        <v>7.2082679225536406E-2</v>
      </c>
      <c r="H104" s="9">
        <v>0.13003663003663013</v>
      </c>
      <c r="I104" s="9"/>
      <c r="J104" s="9"/>
      <c r="K104" s="9">
        <v>0.52192302269843505</v>
      </c>
    </row>
    <row r="105" spans="1:11">
      <c r="A105" s="144">
        <v>32244</v>
      </c>
      <c r="B105" s="7">
        <v>2008</v>
      </c>
      <c r="C105" s="9" t="s">
        <v>50</v>
      </c>
      <c r="D105" s="49">
        <v>32.332321858323745</v>
      </c>
      <c r="E105" s="9">
        <v>1.5508155583437893</v>
      </c>
      <c r="F105" s="9">
        <v>1.5508155583437893</v>
      </c>
      <c r="G105" s="9">
        <v>0.26340110905730119</v>
      </c>
      <c r="H105" s="9">
        <v>0.31146025878003697</v>
      </c>
      <c r="I105" s="9"/>
      <c r="J105" s="9"/>
      <c r="K105" s="9">
        <v>1.5508155583437893</v>
      </c>
    </row>
    <row r="106" spans="1:11">
      <c r="A106" s="143" t="s">
        <v>130</v>
      </c>
      <c r="B106" s="7">
        <v>2009</v>
      </c>
      <c r="C106" s="9" t="s">
        <v>30</v>
      </c>
      <c r="D106" s="9">
        <v>32.539467443593743</v>
      </c>
      <c r="E106" s="9">
        <v>0.50261643118785981</v>
      </c>
      <c r="F106" s="9">
        <v>0.50261643118785981</v>
      </c>
      <c r="G106" s="9">
        <v>1.184455037569686E-2</v>
      </c>
      <c r="H106" s="9">
        <v>8.3073442675931211E-2</v>
      </c>
      <c r="I106" s="9">
        <v>0.14034095499717228</v>
      </c>
      <c r="J106" s="9"/>
      <c r="K106" s="9">
        <v>0.50261643118785981</v>
      </c>
    </row>
    <row r="107" spans="1:11">
      <c r="A107" s="142" t="s">
        <v>75</v>
      </c>
      <c r="B107" s="7">
        <v>2006</v>
      </c>
      <c r="C107" s="9" t="s">
        <v>30</v>
      </c>
      <c r="D107" s="49">
        <v>33.248133449922648</v>
      </c>
      <c r="E107" s="9">
        <v>0.80781173394345485</v>
      </c>
      <c r="F107" s="9">
        <v>0.80781173394345485</v>
      </c>
      <c r="G107" s="9">
        <v>4.4979085615364289E-2</v>
      </c>
      <c r="H107" s="9">
        <v>0.14123685346744133</v>
      </c>
      <c r="I107" s="9">
        <v>5.4084285825728766E-2</v>
      </c>
      <c r="J107" s="9">
        <v>6.4199056280790007E-2</v>
      </c>
      <c r="K107" s="9">
        <v>0.80781173394345485</v>
      </c>
    </row>
    <row r="108" spans="1:11">
      <c r="A108" s="143" t="s">
        <v>73</v>
      </c>
      <c r="B108" s="7">
        <v>2004</v>
      </c>
      <c r="C108" s="9" t="s">
        <v>30</v>
      </c>
      <c r="D108" s="9">
        <v>37.69731992552687</v>
      </c>
      <c r="E108" s="9">
        <v>0.51910460391917779</v>
      </c>
      <c r="F108" s="9">
        <v>0.51910460391917779</v>
      </c>
      <c r="G108" s="9">
        <v>9.7779669225012134E-2</v>
      </c>
      <c r="H108" s="9">
        <v>7.121943761673688E-2</v>
      </c>
      <c r="I108" s="9">
        <v>0.25874647939531759</v>
      </c>
      <c r="J108" s="9">
        <v>0.32585748872415438</v>
      </c>
      <c r="K108" s="9">
        <v>0.51910460391917779</v>
      </c>
    </row>
    <row r="109" spans="1:11">
      <c r="A109" s="142" t="s">
        <v>73</v>
      </c>
      <c r="B109" s="7">
        <v>2007</v>
      </c>
      <c r="C109" s="9" t="s">
        <v>50</v>
      </c>
      <c r="D109" s="49">
        <v>40.152899824253076</v>
      </c>
      <c r="E109" s="9">
        <v>1.8960165975103733</v>
      </c>
      <c r="F109" s="9">
        <v>1.8960165975103733</v>
      </c>
      <c r="G109" s="9">
        <v>1.4522590575161837E-2</v>
      </c>
      <c r="H109" s="9">
        <v>-0.11395773619143834</v>
      </c>
      <c r="I109" s="9">
        <v>8.1125730293968197E-3</v>
      </c>
      <c r="J109" s="9">
        <v>0.18147079845256409</v>
      </c>
      <c r="K109" s="9">
        <v>1.7043795620437956</v>
      </c>
    </row>
    <row r="110" spans="1:11">
      <c r="A110" s="145" t="s">
        <v>73</v>
      </c>
      <c r="B110" s="7">
        <v>2008</v>
      </c>
      <c r="C110" s="9" t="s">
        <v>50</v>
      </c>
      <c r="D110" s="49">
        <v>40.800279573650187</v>
      </c>
      <c r="E110" s="9">
        <v>1.7043795620437956</v>
      </c>
      <c r="F110" s="9">
        <v>1.7043795620437956</v>
      </c>
      <c r="G110" s="9">
        <v>-0.13037369049543829</v>
      </c>
      <c r="H110" s="9">
        <v>-6.5044794375409831E-3</v>
      </c>
      <c r="I110" s="9">
        <v>0.16940845754631709</v>
      </c>
      <c r="J110" s="9">
        <v>-0.12546279465268689</v>
      </c>
      <c r="K110" s="9">
        <v>1.7043795620437956</v>
      </c>
    </row>
    <row r="111" spans="1:11">
      <c r="A111" s="145" t="s">
        <v>73</v>
      </c>
      <c r="B111" s="7">
        <v>2008</v>
      </c>
      <c r="C111" s="9" t="s">
        <v>30</v>
      </c>
      <c r="D111" s="49">
        <v>48.96907216494845</v>
      </c>
      <c r="E111" s="9">
        <v>0.93964794635373006</v>
      </c>
      <c r="F111" s="9">
        <v>0.93964794635373006</v>
      </c>
      <c r="G111" s="9">
        <v>3.9578205988903339E-2</v>
      </c>
      <c r="H111" s="9">
        <v>0.14412173234714828</v>
      </c>
      <c r="I111" s="9">
        <v>0.40525624878656374</v>
      </c>
      <c r="J111" s="9">
        <v>0.12765059829402922</v>
      </c>
      <c r="K111" s="9">
        <v>0.93964794635373006</v>
      </c>
    </row>
    <row r="112" spans="1:11">
      <c r="A112" s="145" t="s">
        <v>73</v>
      </c>
      <c r="B112" s="7">
        <v>2007</v>
      </c>
      <c r="C112" s="9" t="s">
        <v>30</v>
      </c>
      <c r="D112" s="49">
        <v>59.390597539543059</v>
      </c>
      <c r="E112" s="9">
        <v>1.0945182186234819</v>
      </c>
      <c r="F112" s="9">
        <v>1.0945182186234819</v>
      </c>
      <c r="G112" s="9">
        <v>9.053718797057525E-2</v>
      </c>
      <c r="H112" s="9">
        <v>0.12653209448432309</v>
      </c>
      <c r="I112" s="9">
        <v>0.22161054394556484</v>
      </c>
      <c r="J112" s="9">
        <v>0.45910267558449969</v>
      </c>
      <c r="K112" s="9">
        <v>1.0945182186234819</v>
      </c>
    </row>
    <row r="113" spans="1:38">
      <c r="A113" s="145" t="s">
        <v>73</v>
      </c>
      <c r="B113" s="7">
        <v>2006</v>
      </c>
      <c r="C113" s="9" t="s">
        <v>50</v>
      </c>
      <c r="D113" s="49">
        <v>63.117992525360393</v>
      </c>
      <c r="E113" s="9">
        <v>2.9371428571428573</v>
      </c>
      <c r="F113" s="9">
        <v>2.9371428571428573</v>
      </c>
      <c r="G113" s="9">
        <v>0.26199779500669707</v>
      </c>
      <c r="H113" s="9">
        <v>0.27271549887338148</v>
      </c>
      <c r="I113" s="9">
        <v>0.17789673442137047</v>
      </c>
      <c r="J113" s="9">
        <v>0.26798489179056112</v>
      </c>
      <c r="K113" s="9">
        <v>2.9371428571428573</v>
      </c>
    </row>
    <row r="114" spans="1:38">
      <c r="A114" s="63" t="s">
        <v>73</v>
      </c>
      <c r="B114" s="7">
        <v>2005</v>
      </c>
      <c r="C114" s="9" t="s">
        <v>50</v>
      </c>
      <c r="D114" s="9">
        <v>68.590678357175818</v>
      </c>
      <c r="E114" s="9">
        <v>2.3555625990491285</v>
      </c>
      <c r="F114" s="9">
        <v>2.3555625990491285</v>
      </c>
      <c r="G114" s="9">
        <v>0.26805806597998261</v>
      </c>
      <c r="H114" s="9">
        <v>0.45982523876616455</v>
      </c>
      <c r="I114" s="9">
        <v>0.46766997566259932</v>
      </c>
      <c r="J114" s="9">
        <v>0.39826814582820591</v>
      </c>
      <c r="K114" s="9">
        <v>2.3555625990491285</v>
      </c>
    </row>
    <row r="115" spans="1:38">
      <c r="A115" s="145" t="s">
        <v>73</v>
      </c>
      <c r="B115" s="7">
        <v>2006</v>
      </c>
      <c r="C115" s="9" t="s">
        <v>30</v>
      </c>
      <c r="D115" s="49">
        <v>81.881117636590147</v>
      </c>
      <c r="E115" s="9">
        <v>1.372378821774795</v>
      </c>
      <c r="F115" s="9">
        <v>1.372378821774795</v>
      </c>
      <c r="G115" s="9">
        <v>0.2019067251982361</v>
      </c>
      <c r="H115" s="9">
        <v>0.27416384603701538</v>
      </c>
      <c r="I115" s="9">
        <v>0.30289113885275576</v>
      </c>
      <c r="J115" s="9">
        <v>0.37877260994635215</v>
      </c>
      <c r="K115" s="9">
        <v>1.372378821774795</v>
      </c>
    </row>
    <row r="116" spans="1:38">
      <c r="A116" s="63" t="s">
        <v>73</v>
      </c>
      <c r="B116" s="7">
        <v>2005</v>
      </c>
      <c r="C116" s="9" t="s">
        <v>30</v>
      </c>
      <c r="D116" s="9">
        <v>84.680203045685289</v>
      </c>
      <c r="E116" s="9">
        <v>1.1327283950617284</v>
      </c>
      <c r="F116" s="9">
        <v>1.1327283950617284</v>
      </c>
      <c r="G116" s="9">
        <v>-2.9438742070310695E-2</v>
      </c>
      <c r="H116" s="9">
        <v>0.17841186313329738</v>
      </c>
      <c r="I116" s="9">
        <v>0.25279614271519274</v>
      </c>
      <c r="J116" s="9">
        <v>0.28236913089451399</v>
      </c>
      <c r="K116" s="9">
        <v>1.1327283950617284</v>
      </c>
    </row>
    <row r="117" spans="1:38">
      <c r="A117" s="64"/>
      <c r="C117" s="8"/>
      <c r="E117" s="8"/>
      <c r="F117" s="8"/>
      <c r="G117" s="8"/>
      <c r="H117" s="8"/>
      <c r="I117" s="8"/>
      <c r="J117" s="8"/>
      <c r="K117" s="8"/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38">
      <c r="A118" s="68"/>
      <c r="D118" s="48"/>
      <c r="E118" s="8"/>
      <c r="F118" s="8"/>
      <c r="G118" s="8"/>
      <c r="H118" s="8"/>
      <c r="I118" s="8"/>
      <c r="J118" s="8"/>
      <c r="K118" s="8"/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38">
      <c r="A119" s="129"/>
      <c r="C119" s="8"/>
      <c r="D119" s="48"/>
      <c r="E119" s="9"/>
      <c r="F119" s="9"/>
      <c r="G119" s="9"/>
      <c r="H119" s="9"/>
      <c r="I119" s="9"/>
      <c r="J119" s="9"/>
      <c r="K119" s="9"/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38" ht="16.8" customHeight="1">
      <c r="A120" s="129"/>
      <c r="C120" s="8"/>
      <c r="D120" s="48"/>
      <c r="E120" s="9"/>
      <c r="F120" s="9"/>
      <c r="G120" s="9"/>
      <c r="H120" s="9"/>
      <c r="I120" s="9"/>
      <c r="J120" s="9"/>
      <c r="K120" s="9"/>
    </row>
    <row r="121" spans="1:38">
      <c r="A121" s="129"/>
      <c r="C121" s="8"/>
      <c r="D121" s="48"/>
      <c r="E121" s="9"/>
      <c r="F121" s="9"/>
      <c r="G121" s="9"/>
      <c r="H121" s="9"/>
      <c r="I121" s="9"/>
      <c r="J121" s="9"/>
      <c r="K121" s="9"/>
    </row>
    <row r="122" spans="1:38">
      <c r="A122" s="129"/>
      <c r="C122" s="8"/>
      <c r="D122" s="48"/>
      <c r="E122" s="9"/>
      <c r="F122" s="9"/>
      <c r="G122" s="9"/>
      <c r="H122" s="9"/>
      <c r="I122" s="9"/>
      <c r="J122" s="9"/>
      <c r="K122" s="9"/>
    </row>
    <row r="123" spans="1:38">
      <c r="A123" s="138"/>
      <c r="C123" s="8"/>
      <c r="D123" s="48"/>
      <c r="E123" s="9"/>
      <c r="F123" s="9"/>
      <c r="G123" s="9"/>
      <c r="H123" s="9"/>
      <c r="I123" s="9"/>
      <c r="J123" s="9"/>
      <c r="K123" s="9"/>
    </row>
    <row r="124" spans="1:38" ht="16.8" customHeight="1">
      <c r="A124" s="43"/>
      <c r="C124" s="8"/>
      <c r="D124" s="48"/>
      <c r="E124" s="9"/>
      <c r="F124" s="9"/>
      <c r="G124" s="9"/>
      <c r="H124" s="9"/>
      <c r="I124" s="9"/>
      <c r="J124" s="9"/>
      <c r="K124" s="9"/>
      <c r="AI124" s="8"/>
      <c r="AJ124" s="8"/>
      <c r="AK124" s="8"/>
      <c r="AL124" s="8"/>
    </row>
    <row r="125" spans="1:38" ht="16.8" customHeight="1">
      <c r="A125" s="138"/>
      <c r="C125" s="8"/>
      <c r="D125" s="48"/>
      <c r="E125" s="9"/>
      <c r="F125" s="9"/>
      <c r="G125" s="9"/>
      <c r="H125" s="9"/>
      <c r="I125" s="9"/>
      <c r="J125" s="9"/>
      <c r="K125" s="9"/>
    </row>
    <row r="126" spans="1:38">
      <c r="A126" s="138"/>
      <c r="C126" s="8"/>
      <c r="D126" s="48"/>
      <c r="E126" s="9"/>
      <c r="F126" s="9"/>
      <c r="G126" s="9"/>
      <c r="H126" s="9"/>
      <c r="I126" s="9"/>
      <c r="J126" s="9"/>
      <c r="K126" s="9"/>
    </row>
    <row r="127" spans="1:38">
      <c r="A127" s="127"/>
      <c r="C127" s="8"/>
      <c r="E127" s="8"/>
      <c r="F127" s="8"/>
      <c r="G127" s="8"/>
      <c r="H127" s="8"/>
      <c r="I127" s="8"/>
      <c r="J127" s="8"/>
      <c r="K127" s="8"/>
    </row>
    <row r="128" spans="1:38">
      <c r="A128" s="138"/>
      <c r="C128" s="8"/>
      <c r="D128" s="48"/>
      <c r="E128" s="9"/>
      <c r="F128" s="9"/>
      <c r="G128" s="9"/>
      <c r="H128" s="9"/>
      <c r="I128" s="9"/>
      <c r="J128" s="9"/>
      <c r="K128" s="9"/>
    </row>
    <row r="129" spans="1:33">
      <c r="A129" s="127"/>
      <c r="C129" s="8"/>
      <c r="E129" s="8"/>
      <c r="F129" s="8"/>
      <c r="G129" s="8"/>
      <c r="H129" s="8"/>
      <c r="I129" s="8"/>
      <c r="J129" s="8"/>
      <c r="K129" s="8"/>
    </row>
    <row r="130" spans="1:33">
      <c r="A130" s="127"/>
      <c r="C130" s="8"/>
      <c r="D130" s="9"/>
      <c r="E130" s="9"/>
      <c r="F130" s="9"/>
      <c r="G130" s="9"/>
      <c r="H130" s="9"/>
      <c r="I130" s="9"/>
      <c r="J130" s="9"/>
      <c r="K130" s="9"/>
    </row>
    <row r="131" spans="1:33">
      <c r="A131" s="67"/>
      <c r="D131" s="9"/>
      <c r="E131" s="9"/>
      <c r="F131" s="9"/>
      <c r="G131" s="9"/>
      <c r="H131" s="9"/>
      <c r="I131" s="9"/>
      <c r="J131" s="9"/>
      <c r="K131" s="9"/>
    </row>
    <row r="132" spans="1:33">
      <c r="A132" s="129"/>
      <c r="C132" s="8"/>
      <c r="D132" s="48"/>
      <c r="E132" s="9"/>
      <c r="F132" s="9"/>
      <c r="G132" s="9"/>
      <c r="H132" s="9"/>
      <c r="I132" s="9"/>
      <c r="J132" s="9"/>
      <c r="K132" s="9"/>
    </row>
    <row r="133" spans="1:33">
      <c r="A133" s="129"/>
      <c r="C133" s="8"/>
      <c r="D133" s="48"/>
      <c r="E133" s="9"/>
      <c r="F133" s="9"/>
      <c r="G133" s="9"/>
      <c r="H133" s="9"/>
      <c r="I133" s="9"/>
      <c r="J133" s="9"/>
      <c r="K133" s="9"/>
      <c r="AD133" s="8"/>
      <c r="AE133" s="8"/>
      <c r="AF133" s="8"/>
      <c r="AG133" s="8"/>
    </row>
    <row r="134" spans="1:33">
      <c r="A134" s="129"/>
      <c r="C134" s="8"/>
      <c r="D134" s="48"/>
      <c r="E134" s="9"/>
      <c r="F134" s="9"/>
      <c r="G134" s="9"/>
      <c r="H134" s="9"/>
      <c r="I134" s="9"/>
      <c r="J134" s="9"/>
      <c r="K134" s="9"/>
      <c r="AC134" s="8"/>
    </row>
    <row r="135" spans="1:33">
      <c r="A135" s="129"/>
      <c r="C135" s="8"/>
      <c r="D135" s="48"/>
      <c r="E135" s="9"/>
      <c r="F135" s="9"/>
      <c r="G135" s="9"/>
      <c r="H135" s="9"/>
      <c r="I135" s="9"/>
      <c r="J135" s="9"/>
      <c r="K135" s="9"/>
      <c r="AD135" s="8"/>
      <c r="AE135" s="8"/>
      <c r="AF135" s="8"/>
      <c r="AG135" s="8"/>
    </row>
    <row r="136" spans="1:33">
      <c r="A136" s="68"/>
      <c r="D136" s="48"/>
      <c r="E136" s="8"/>
      <c r="F136" s="8"/>
      <c r="G136" s="8"/>
      <c r="H136" s="8"/>
      <c r="I136" s="8"/>
      <c r="J136" s="8"/>
      <c r="K136" s="8"/>
      <c r="AC136" s="8"/>
      <c r="AD136" s="8"/>
      <c r="AE136" s="8"/>
      <c r="AF136" s="8"/>
      <c r="AG136" s="8"/>
    </row>
    <row r="137" spans="1:33">
      <c r="A137" s="64"/>
      <c r="C137" s="8"/>
      <c r="E137" s="8"/>
      <c r="F137" s="8"/>
      <c r="G137" s="8"/>
      <c r="H137" s="8"/>
      <c r="I137" s="8"/>
      <c r="J137" s="8"/>
      <c r="K137" s="8"/>
      <c r="AC137" s="8"/>
      <c r="AD137" s="8"/>
      <c r="AE137" s="8"/>
      <c r="AF137" s="8"/>
      <c r="AG137" s="8"/>
    </row>
    <row r="138" spans="1:33">
      <c r="A138" s="64"/>
      <c r="C138" s="8"/>
      <c r="E138" s="8"/>
      <c r="F138" s="8"/>
      <c r="G138" s="8"/>
      <c r="H138" s="8"/>
      <c r="I138" s="8"/>
      <c r="J138" s="8"/>
      <c r="K138" s="8"/>
      <c r="AC138" s="8"/>
    </row>
    <row r="139" spans="1:33">
      <c r="A139" s="129"/>
      <c r="C139" s="8"/>
      <c r="D139" s="48"/>
      <c r="E139" s="9"/>
      <c r="F139" s="9"/>
      <c r="G139" s="9"/>
      <c r="H139" s="9"/>
      <c r="I139" s="9"/>
      <c r="J139" s="9"/>
      <c r="K139" s="9"/>
      <c r="AD139" s="8"/>
      <c r="AE139" s="8"/>
      <c r="AF139" s="8"/>
      <c r="AG139" s="8"/>
    </row>
    <row r="140" spans="1:33">
      <c r="A140" s="64"/>
      <c r="C140" s="8"/>
      <c r="E140" s="8"/>
      <c r="F140" s="8"/>
      <c r="G140" s="8"/>
      <c r="H140" s="8"/>
      <c r="I140" s="8"/>
      <c r="J140" s="8"/>
      <c r="K140" s="8"/>
      <c r="AC140" s="8"/>
      <c r="AD140" s="8"/>
      <c r="AE140" s="8"/>
      <c r="AF140" s="8"/>
      <c r="AG140" s="8"/>
    </row>
    <row r="141" spans="1:33">
      <c r="A141" s="129"/>
      <c r="C141" s="8"/>
      <c r="D141" s="48"/>
      <c r="E141" s="9"/>
      <c r="F141" s="9"/>
      <c r="G141" s="9"/>
      <c r="H141" s="9"/>
      <c r="I141" s="9"/>
      <c r="J141" s="9"/>
      <c r="K141" s="9"/>
      <c r="AC141" s="8"/>
      <c r="AD141" s="8"/>
      <c r="AE141" s="8"/>
      <c r="AF141" s="8"/>
      <c r="AG141" s="8"/>
    </row>
    <row r="142" spans="1:33">
      <c r="A142" s="129"/>
      <c r="C142" s="8"/>
      <c r="D142" s="48"/>
      <c r="E142" s="9"/>
      <c r="F142" s="9"/>
      <c r="G142" s="9"/>
      <c r="H142" s="9"/>
      <c r="I142" s="9"/>
      <c r="J142" s="9"/>
      <c r="K142" s="9"/>
      <c r="AC142" s="8"/>
      <c r="AD142" s="8"/>
      <c r="AE142" s="8"/>
      <c r="AF142" s="8"/>
      <c r="AG142" s="8"/>
    </row>
    <row r="143" spans="1:33">
      <c r="A143" s="62"/>
      <c r="E143" s="8"/>
      <c r="F143" s="8"/>
      <c r="G143" s="8"/>
      <c r="H143" s="8"/>
      <c r="I143" s="8"/>
      <c r="J143" s="8"/>
      <c r="K143" s="8"/>
      <c r="AC143" s="8"/>
    </row>
    <row r="144" spans="1:33" ht="16.8" customHeight="1">
      <c r="A144" s="62"/>
      <c r="E144" s="8"/>
      <c r="F144" s="8"/>
      <c r="G144" s="8"/>
      <c r="H144" s="8"/>
      <c r="I144" s="8"/>
      <c r="J144" s="8"/>
      <c r="K144" s="8"/>
    </row>
    <row r="145" spans="1:46">
      <c r="A145" s="64"/>
      <c r="C145" s="8"/>
      <c r="E145" s="8"/>
      <c r="F145" s="8"/>
      <c r="G145" s="8"/>
      <c r="H145" s="8"/>
      <c r="I145" s="8"/>
      <c r="J145" s="8"/>
      <c r="K145" s="8"/>
      <c r="W145" s="67"/>
      <c r="X145"/>
      <c r="Y145"/>
      <c r="Z145" s="8"/>
      <c r="AA145" s="8"/>
      <c r="AB145" s="8"/>
    </row>
    <row r="146" spans="1:46">
      <c r="A146" s="64"/>
      <c r="C146" s="8"/>
      <c r="E146" s="8"/>
      <c r="F146" s="8"/>
      <c r="G146" s="8"/>
      <c r="H146" s="8"/>
      <c r="I146" s="8"/>
      <c r="J146" s="8"/>
      <c r="K146" s="8"/>
      <c r="AD146" s="8"/>
      <c r="AE146" s="8"/>
      <c r="AF146" s="8"/>
      <c r="AG146" s="8"/>
    </row>
    <row r="147" spans="1:46">
      <c r="A147" s="127"/>
      <c r="C147" s="8"/>
      <c r="E147" s="8"/>
      <c r="F147" s="8"/>
      <c r="G147" s="8"/>
      <c r="H147" s="8"/>
      <c r="I147" s="8"/>
      <c r="J147" s="8"/>
      <c r="K147" s="8"/>
      <c r="W147" s="67"/>
      <c r="X147"/>
      <c r="Y147"/>
      <c r="Z147" s="8"/>
      <c r="AA147" s="8"/>
      <c r="AB147" s="8"/>
      <c r="AC147" s="8"/>
    </row>
    <row r="148" spans="1:46">
      <c r="A148" s="138"/>
      <c r="C148" s="8"/>
      <c r="D148" s="48"/>
      <c r="E148" s="9"/>
      <c r="F148" s="9"/>
      <c r="G148" s="9"/>
      <c r="H148" s="9"/>
      <c r="I148" s="9"/>
      <c r="J148" s="9"/>
      <c r="K148" s="9"/>
      <c r="W148" s="67"/>
      <c r="X148"/>
      <c r="Y148"/>
      <c r="Z148" s="8"/>
      <c r="AA148" s="8"/>
      <c r="AB148" s="8"/>
      <c r="AD148" s="8"/>
      <c r="AE148" s="8"/>
      <c r="AF148" s="8"/>
      <c r="AG148" s="8"/>
    </row>
    <row r="149" spans="1:46">
      <c r="A149" s="138"/>
      <c r="C149" s="8"/>
      <c r="D149" s="48"/>
      <c r="E149" s="9"/>
      <c r="F149" s="9"/>
      <c r="G149" s="9"/>
      <c r="H149" s="9"/>
      <c r="I149" s="9"/>
      <c r="J149" s="9"/>
      <c r="K149" s="9"/>
      <c r="W149" s="67"/>
      <c r="X149"/>
      <c r="Y149"/>
      <c r="Z149" s="8"/>
      <c r="AA149" s="8"/>
      <c r="AB149" s="8"/>
      <c r="AC149" s="8"/>
    </row>
    <row r="150" spans="1:46">
      <c r="A150" s="67"/>
      <c r="D150" s="9"/>
      <c r="E150" s="9"/>
      <c r="F150" s="9"/>
      <c r="G150" s="9"/>
      <c r="H150" s="9"/>
      <c r="I150" s="9"/>
      <c r="J150" s="9"/>
      <c r="K150" s="9"/>
    </row>
    <row r="151" spans="1:46">
      <c r="A151" s="127"/>
      <c r="C151" s="8"/>
      <c r="E151" s="8"/>
      <c r="F151" s="8"/>
      <c r="G151" s="8"/>
      <c r="H151" s="8"/>
      <c r="I151" s="8"/>
      <c r="J151" s="8"/>
      <c r="K151" s="8"/>
    </row>
    <row r="152" spans="1:46">
      <c r="A152" s="127"/>
      <c r="C152" s="8"/>
      <c r="E152" s="8"/>
      <c r="F152" s="8"/>
      <c r="G152" s="8"/>
      <c r="H152" s="8"/>
      <c r="I152" s="8"/>
      <c r="J152" s="8"/>
      <c r="K152" s="8"/>
      <c r="W152" s="67"/>
      <c r="X152"/>
      <c r="Y152"/>
      <c r="Z152" s="8"/>
      <c r="AA152" s="8"/>
      <c r="AB152" s="8"/>
    </row>
    <row r="153" spans="1:46" ht="16.8" customHeight="1">
      <c r="A153" s="127"/>
      <c r="C153" s="8"/>
      <c r="D153" s="9"/>
      <c r="E153" s="9"/>
      <c r="F153" s="9"/>
      <c r="G153" s="9"/>
      <c r="H153" s="9"/>
      <c r="I153" s="9"/>
      <c r="J153" s="9"/>
      <c r="K153" s="9"/>
      <c r="W153" s="62"/>
      <c r="X153"/>
      <c r="Y153"/>
      <c r="Z153" s="8"/>
      <c r="AA153" s="8"/>
      <c r="AB153" s="8"/>
      <c r="AD153" s="8"/>
      <c r="AE153" s="8"/>
      <c r="AF153" s="8"/>
      <c r="AG153" s="8"/>
    </row>
    <row r="154" spans="1:46">
      <c r="A154" s="138"/>
      <c r="C154" s="8"/>
      <c r="D154" s="48"/>
      <c r="E154" s="9"/>
      <c r="F154" s="9"/>
      <c r="G154" s="9"/>
      <c r="H154" s="9"/>
      <c r="I154" s="9"/>
      <c r="J154" s="9"/>
      <c r="K154" s="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 s="8"/>
      <c r="AB154" s="8"/>
      <c r="AC154" s="8"/>
    </row>
    <row r="155" spans="1:46">
      <c r="A155" s="138"/>
      <c r="C155" s="8"/>
      <c r="D155" s="48"/>
      <c r="E155" s="9"/>
      <c r="F155" s="9"/>
      <c r="G155" s="9"/>
      <c r="H155" s="9"/>
      <c r="I155" s="9"/>
      <c r="J155" s="9"/>
      <c r="K155" s="9"/>
      <c r="W155"/>
      <c r="X155"/>
      <c r="Y155"/>
      <c r="Z155"/>
    </row>
    <row r="156" spans="1:46">
      <c r="A156" s="64"/>
      <c r="C156" s="8"/>
      <c r="D156" s="9"/>
      <c r="E156" s="9"/>
      <c r="F156" s="9"/>
      <c r="G156" s="9"/>
      <c r="H156" s="9"/>
      <c r="I156" s="9"/>
      <c r="J156" s="9"/>
      <c r="K156" s="9"/>
      <c r="W156"/>
      <c r="X156"/>
      <c r="Y156"/>
      <c r="Z156"/>
      <c r="AD156" s="8"/>
      <c r="AE156" s="8"/>
      <c r="AF156" s="8"/>
      <c r="AG156" s="8"/>
    </row>
    <row r="157" spans="1:46">
      <c r="A157" s="129"/>
      <c r="C157" s="8"/>
      <c r="D157" s="48"/>
      <c r="E157" s="9"/>
      <c r="F157" s="9"/>
      <c r="G157" s="9"/>
      <c r="H157" s="9"/>
      <c r="I157" s="9"/>
      <c r="J157" s="9"/>
      <c r="K157" s="9"/>
      <c r="W157"/>
      <c r="X157"/>
      <c r="Y157"/>
      <c r="Z157"/>
      <c r="AC157" s="8"/>
      <c r="AD157" s="8"/>
      <c r="AE157" s="8"/>
      <c r="AF157" s="8"/>
      <c r="AG157" s="8"/>
    </row>
    <row r="158" spans="1:46">
      <c r="A158" s="64"/>
      <c r="C158" s="8"/>
      <c r="E158" s="8"/>
      <c r="F158" s="8"/>
      <c r="G158" s="8"/>
      <c r="H158" s="8"/>
      <c r="I158" s="8"/>
      <c r="J158" s="8"/>
      <c r="K158" s="8"/>
      <c r="W158"/>
      <c r="X158"/>
      <c r="Y158"/>
      <c r="Z15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spans="1:46">
      <c r="A159" s="129"/>
      <c r="C159" s="8"/>
      <c r="D159" s="48"/>
      <c r="E159" s="9"/>
      <c r="F159" s="9"/>
      <c r="G159" s="9"/>
      <c r="H159" s="9"/>
      <c r="I159" s="9"/>
      <c r="J159" s="9"/>
      <c r="K159" s="9"/>
      <c r="W159"/>
      <c r="X159"/>
      <c r="Y159"/>
      <c r="Z15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spans="1:46">
      <c r="A160" s="64"/>
      <c r="C160" s="8"/>
      <c r="E160" s="8"/>
      <c r="F160" s="8"/>
      <c r="G160" s="8"/>
      <c r="H160" s="8"/>
      <c r="I160" s="8"/>
      <c r="J160" s="8"/>
      <c r="K160" s="8"/>
      <c r="W160" s="62"/>
      <c r="X160"/>
      <c r="Y160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spans="1:46">
      <c r="A161" s="64"/>
      <c r="C161" s="8"/>
      <c r="E161" s="8"/>
      <c r="F161" s="8"/>
      <c r="G161" s="8"/>
      <c r="H161" s="8"/>
      <c r="I161" s="8"/>
      <c r="J161" s="8"/>
      <c r="K161" s="8"/>
      <c r="L161" s="64"/>
      <c r="M161" s="7"/>
      <c r="N161" s="8"/>
      <c r="O161" s="9"/>
      <c r="P161" s="9"/>
      <c r="Q161" s="9"/>
      <c r="R161" s="9"/>
      <c r="S161" s="9"/>
      <c r="T161" s="9"/>
      <c r="U161" s="9"/>
      <c r="V161" s="9"/>
      <c r="W161" s="8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1:46" ht="16.8" customHeight="1">
      <c r="A162" s="64"/>
      <c r="C162" s="8"/>
      <c r="E162" s="8"/>
      <c r="F162" s="8"/>
      <c r="G162" s="8"/>
      <c r="H162" s="8"/>
      <c r="I162" s="8"/>
      <c r="J162" s="8"/>
      <c r="K162" s="8"/>
      <c r="L162" s="64"/>
      <c r="M162" s="7"/>
      <c r="N162" s="8"/>
      <c r="O162" s="9"/>
      <c r="P162" s="9"/>
      <c r="Q162" s="9"/>
      <c r="R162" s="9"/>
      <c r="S162" s="9"/>
      <c r="T162" s="9"/>
      <c r="U162" s="9"/>
      <c r="V162" s="9"/>
      <c r="W162" s="89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spans="1:46">
      <c r="A163" s="64"/>
      <c r="C163" s="8"/>
      <c r="E163" s="8"/>
      <c r="F163" s="8"/>
      <c r="G163" s="8"/>
      <c r="H163" s="8"/>
      <c r="I163" s="8"/>
      <c r="J163" s="8"/>
      <c r="K163" s="8"/>
      <c r="L163" s="64"/>
      <c r="M163" s="7"/>
      <c r="N163" s="8"/>
      <c r="O163" s="9"/>
      <c r="P163" s="9"/>
      <c r="Q163" s="9"/>
      <c r="R163" s="9"/>
      <c r="S163" s="9"/>
      <c r="T163" s="9"/>
      <c r="U163" s="9"/>
      <c r="V163" s="9"/>
      <c r="W163" s="89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spans="1:46" s="8" customFormat="1" ht="16.8" customHeight="1">
      <c r="A164" s="68"/>
      <c r="B164" s="7"/>
      <c r="C164"/>
      <c r="D164" s="48"/>
    </row>
    <row r="165" spans="1:46" s="8" customFormat="1">
      <c r="A165" s="138"/>
      <c r="B165" s="7"/>
      <c r="D165" s="48"/>
      <c r="E165" s="9"/>
      <c r="F165" s="9"/>
      <c r="G165" s="9"/>
      <c r="H165" s="9"/>
      <c r="I165" s="9"/>
      <c r="J165" s="9"/>
      <c r="K165" s="9"/>
    </row>
    <row r="166" spans="1:46" s="8" customFormat="1">
      <c r="A166" s="83"/>
      <c r="B166" s="7"/>
      <c r="C166"/>
      <c r="D166" s="49"/>
      <c r="E166" s="9"/>
      <c r="F166" s="9"/>
      <c r="G166" s="9"/>
      <c r="H166" s="9"/>
      <c r="I166" s="9"/>
      <c r="J166" s="9"/>
      <c r="K166" s="9"/>
    </row>
    <row r="167" spans="1:46" s="8" customFormat="1">
      <c r="A167" s="67"/>
      <c r="B167" s="7"/>
      <c r="C167"/>
      <c r="D167" s="9"/>
      <c r="E167" s="9"/>
      <c r="F167" s="9"/>
      <c r="G167" s="9"/>
      <c r="H167" s="9"/>
      <c r="I167" s="9"/>
      <c r="J167" s="9"/>
      <c r="K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138"/>
      <c r="B168" s="7"/>
      <c r="D168" s="48"/>
      <c r="E168" s="9"/>
      <c r="F168" s="9"/>
      <c r="G168" s="9"/>
      <c r="H168" s="9"/>
      <c r="I168" s="9"/>
      <c r="J168" s="9"/>
      <c r="K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138"/>
      <c r="B169" s="7"/>
      <c r="D169" s="48"/>
      <c r="E169" s="9"/>
      <c r="F169" s="9"/>
      <c r="G169" s="9"/>
      <c r="H169" s="9"/>
      <c r="I169" s="9"/>
      <c r="J169" s="9"/>
      <c r="K169" s="9"/>
      <c r="AD169" s="3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83"/>
      <c r="B170" s="7"/>
      <c r="C170"/>
      <c r="D170" s="49"/>
      <c r="E170" s="9"/>
      <c r="F170" s="9"/>
      <c r="G170" s="9"/>
      <c r="H170" s="9"/>
      <c r="I170" s="9"/>
      <c r="J170" s="9"/>
      <c r="K170" s="9"/>
      <c r="AC170"/>
      <c r="AD170" s="3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127"/>
      <c r="B171" s="7"/>
      <c r="D171" s="9"/>
      <c r="E171" s="9"/>
      <c r="F171" s="9"/>
      <c r="G171" s="9"/>
      <c r="H171" s="9"/>
      <c r="I171" s="9"/>
      <c r="J171" s="9"/>
      <c r="K171" s="9"/>
      <c r="AC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127"/>
      <c r="B172" s="7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67"/>
      <c r="D173" s="9"/>
      <c r="E173" s="9"/>
      <c r="F173" s="9"/>
      <c r="G173" s="9"/>
      <c r="H173" s="9"/>
      <c r="I173" s="9"/>
      <c r="J173" s="9"/>
      <c r="K173" s="9"/>
      <c r="AC173" s="8"/>
      <c r="AD173" s="48"/>
      <c r="AI173" s="8"/>
      <c r="AJ173" s="8"/>
      <c r="AK173" s="8"/>
      <c r="AL173" s="8"/>
    </row>
    <row r="174" spans="1:46">
      <c r="A174" s="68"/>
      <c r="D174" s="49"/>
      <c r="E174" s="9"/>
      <c r="F174" s="9"/>
      <c r="G174" s="9"/>
      <c r="H174" s="9"/>
      <c r="I174" s="9"/>
      <c r="J174" s="9"/>
      <c r="K174" s="9"/>
    </row>
    <row r="175" spans="1:46">
      <c r="A175" s="129"/>
      <c r="C175" s="8"/>
      <c r="D175" s="48"/>
      <c r="E175" s="9"/>
      <c r="F175" s="9"/>
      <c r="G175" s="9"/>
      <c r="H175" s="9"/>
      <c r="I175" s="9"/>
      <c r="J175" s="9"/>
      <c r="K175" s="9"/>
    </row>
    <row r="176" spans="1:46">
      <c r="A176" s="62"/>
      <c r="D176" s="9"/>
      <c r="E176" s="9"/>
      <c r="F176" s="9"/>
      <c r="G176" s="9"/>
      <c r="H176" s="9"/>
      <c r="I176" s="9"/>
      <c r="J176" s="9"/>
      <c r="K176" s="9"/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</row>
    <row r="177" spans="1:36">
      <c r="A177" s="68"/>
      <c r="D177" s="48"/>
      <c r="E177" s="8"/>
      <c r="F177" s="8"/>
      <c r="G177" s="8"/>
      <c r="H177" s="8"/>
      <c r="I177" s="8"/>
      <c r="J177" s="8"/>
      <c r="K177" s="8"/>
    </row>
    <row r="178" spans="1:36">
      <c r="A178" s="68"/>
      <c r="D178" s="48"/>
      <c r="E178" s="8"/>
      <c r="F178" s="8"/>
      <c r="G178" s="8"/>
      <c r="H178" s="8"/>
      <c r="I178" s="8"/>
      <c r="J178" s="8"/>
      <c r="K178" s="8"/>
      <c r="W178" s="67"/>
      <c r="X178"/>
      <c r="Y178"/>
      <c r="Z178" s="8"/>
      <c r="AA178" s="8"/>
      <c r="AB178" s="8"/>
    </row>
    <row r="179" spans="1:36">
      <c r="A179" s="62"/>
      <c r="D179" s="9"/>
      <c r="E179" s="9"/>
      <c r="F179" s="9"/>
      <c r="G179" s="9"/>
      <c r="H179" s="9"/>
      <c r="I179" s="9"/>
      <c r="J179" s="9"/>
      <c r="K179" s="9"/>
      <c r="L179" s="67"/>
      <c r="M179"/>
      <c r="N179" s="128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</row>
    <row r="180" spans="1:36">
      <c r="A180" s="129"/>
      <c r="C180" s="8"/>
      <c r="D180" s="48"/>
      <c r="E180" s="9"/>
      <c r="F180" s="9"/>
      <c r="G180" s="9"/>
      <c r="H180" s="9"/>
      <c r="I180" s="9"/>
      <c r="J180" s="9"/>
      <c r="K180" s="9"/>
    </row>
    <row r="181" spans="1:36">
      <c r="A181" s="64"/>
      <c r="C181" s="8"/>
      <c r="D181" s="9"/>
      <c r="E181" s="9"/>
      <c r="F181" s="9"/>
      <c r="G181" s="9"/>
      <c r="H181" s="9"/>
      <c r="I181" s="9"/>
      <c r="J181" s="9"/>
      <c r="K181" s="9"/>
      <c r="AD181" s="8"/>
      <c r="AE181" s="8"/>
      <c r="AF181" s="8"/>
      <c r="AG181" s="8"/>
    </row>
    <row r="182" spans="1:36">
      <c r="A182" s="64"/>
      <c r="C182" s="8"/>
      <c r="D182" s="9"/>
      <c r="E182" s="9"/>
      <c r="F182" s="9"/>
      <c r="G182" s="9"/>
      <c r="H182" s="9"/>
      <c r="I182" s="9"/>
      <c r="J182" s="9"/>
      <c r="K182" s="9"/>
      <c r="AC182" s="8"/>
      <c r="AD182" s="8"/>
      <c r="AE182" s="8"/>
      <c r="AF182" s="8"/>
      <c r="AG182" s="8"/>
    </row>
    <row r="183" spans="1:36">
      <c r="A183" s="64"/>
      <c r="C183" s="8"/>
      <c r="D183" s="9"/>
      <c r="E183" s="9"/>
      <c r="F183" s="9"/>
      <c r="G183" s="9"/>
      <c r="H183" s="9"/>
      <c r="I183" s="9"/>
      <c r="J183" s="9"/>
      <c r="K183" s="9"/>
      <c r="W183" s="67"/>
      <c r="X183"/>
      <c r="Y183"/>
      <c r="Z183" s="8"/>
      <c r="AA183" s="8"/>
      <c r="AB183" s="8"/>
      <c r="AC183" s="8"/>
    </row>
    <row r="184" spans="1:36">
      <c r="A184" s="62"/>
      <c r="E184" s="8"/>
      <c r="F184" s="8"/>
      <c r="G184" s="8"/>
      <c r="H184" s="8"/>
      <c r="I184" s="8"/>
      <c r="J184" s="8"/>
      <c r="K184" s="8"/>
      <c r="W184" s="67"/>
      <c r="X184"/>
      <c r="Y184"/>
      <c r="Z184" s="8"/>
      <c r="AA184" s="8"/>
      <c r="AB184" s="8"/>
    </row>
    <row r="185" spans="1:36">
      <c r="A185" s="64"/>
      <c r="C185" s="8"/>
      <c r="E185" s="8"/>
      <c r="F185" s="8"/>
      <c r="G185" s="8"/>
      <c r="H185" s="8"/>
      <c r="I185" s="8"/>
      <c r="J185" s="8"/>
      <c r="K185" s="8"/>
      <c r="W185" s="67"/>
      <c r="X185"/>
      <c r="Y185"/>
      <c r="Z185" s="8"/>
      <c r="AA185" s="8"/>
      <c r="AB185" s="8"/>
      <c r="AG185" s="8"/>
      <c r="AH185" s="8"/>
      <c r="AI185" s="8"/>
      <c r="AJ185" s="8"/>
    </row>
    <row r="186" spans="1:36">
      <c r="A186" s="138"/>
      <c r="C186" s="8"/>
      <c r="D186" s="48"/>
      <c r="E186" s="9"/>
      <c r="F186" s="9"/>
      <c r="G186" s="9"/>
      <c r="H186" s="9"/>
      <c r="I186" s="9"/>
      <c r="J186" s="9"/>
      <c r="K186" s="9"/>
      <c r="AD186" s="8"/>
      <c r="AE186" s="8"/>
      <c r="AF186" s="8"/>
      <c r="AG186" s="8"/>
    </row>
    <row r="187" spans="1:36">
      <c r="A187" s="83"/>
      <c r="D187" s="48"/>
      <c r="E187" s="8"/>
      <c r="F187" s="8"/>
      <c r="G187" s="8"/>
      <c r="H187" s="8"/>
      <c r="I187" s="8"/>
      <c r="J187" s="8"/>
      <c r="K187" s="8"/>
      <c r="AC187" s="8"/>
    </row>
    <row r="188" spans="1:36">
      <c r="A188" s="67"/>
      <c r="E188" s="8"/>
      <c r="F188" s="8"/>
      <c r="G188" s="8"/>
      <c r="H188" s="8"/>
      <c r="I188" s="8"/>
      <c r="J188" s="8"/>
      <c r="K188" s="8"/>
      <c r="AD188" s="8"/>
      <c r="AE188" s="8"/>
      <c r="AF188" s="8"/>
      <c r="AG188" s="8"/>
    </row>
    <row r="189" spans="1:36">
      <c r="A189" s="83"/>
      <c r="D189" s="48"/>
      <c r="E189" s="8"/>
      <c r="F189" s="8"/>
      <c r="G189" s="8"/>
      <c r="H189" s="8"/>
      <c r="I189" s="8"/>
      <c r="J189" s="8"/>
      <c r="K189" s="8"/>
      <c r="AC189" s="8"/>
      <c r="AG189" s="8"/>
      <c r="AH189" s="8"/>
      <c r="AI189" s="8"/>
      <c r="AJ189" s="8"/>
    </row>
    <row r="190" spans="1:36">
      <c r="A190" s="138"/>
      <c r="C190" s="8"/>
      <c r="D190" s="48"/>
      <c r="E190" s="9"/>
      <c r="F190" s="9"/>
      <c r="G190" s="9"/>
      <c r="H190" s="9"/>
      <c r="I190" s="9"/>
      <c r="J190" s="9"/>
      <c r="K190" s="9"/>
    </row>
    <row r="191" spans="1:36">
      <c r="A191" s="67"/>
      <c r="D191" s="9"/>
      <c r="E191" s="9"/>
      <c r="F191" s="9"/>
      <c r="G191" s="9"/>
      <c r="H191" s="9"/>
      <c r="I191" s="9"/>
      <c r="J191" s="9"/>
      <c r="K191" s="9"/>
      <c r="AD191" s="8"/>
      <c r="AE191" s="8"/>
      <c r="AF191" s="8"/>
      <c r="AG191" s="8"/>
    </row>
    <row r="192" spans="1:36" ht="16.8" customHeight="1">
      <c r="A192" s="127"/>
      <c r="C192" s="8"/>
      <c r="D192" s="9"/>
      <c r="E192" s="9"/>
      <c r="F192" s="9"/>
      <c r="G192" s="9"/>
      <c r="H192" s="9"/>
      <c r="I192" s="9"/>
      <c r="J192" s="9"/>
      <c r="K192" s="9"/>
      <c r="W192" s="89"/>
      <c r="AC192" s="8"/>
      <c r="AD192" s="48"/>
    </row>
    <row r="193" spans="1:46">
      <c r="A193" s="127"/>
      <c r="C193" s="8"/>
      <c r="E193" s="8"/>
      <c r="F193" s="8"/>
      <c r="G193" s="8"/>
      <c r="H193" s="8"/>
      <c r="I193" s="8"/>
      <c r="J193" s="8"/>
      <c r="K193" s="8"/>
      <c r="W193" s="62"/>
      <c r="X193"/>
      <c r="Y193"/>
      <c r="Z193" s="8"/>
      <c r="AA193" s="8"/>
      <c r="AB193" s="8"/>
      <c r="AD193" s="8"/>
      <c r="AE193" s="8"/>
      <c r="AF193" s="8"/>
      <c r="AG193" s="8"/>
    </row>
    <row r="194" spans="1:46">
      <c r="A194" s="83"/>
      <c r="D194" s="48"/>
      <c r="E194" s="8"/>
      <c r="F194" s="8"/>
      <c r="G194" s="8"/>
      <c r="H194" s="8"/>
      <c r="I194" s="8"/>
      <c r="J194" s="8"/>
      <c r="K194" s="8"/>
      <c r="W194" s="62"/>
      <c r="X194"/>
      <c r="Y194"/>
      <c r="Z194" s="8"/>
      <c r="AA194" s="8"/>
      <c r="AB194" s="8"/>
    </row>
    <row r="195" spans="1:46">
      <c r="A195" s="62"/>
      <c r="D195" s="9"/>
      <c r="E195" s="9"/>
      <c r="F195" s="9"/>
      <c r="G195" s="9"/>
      <c r="H195" s="9"/>
      <c r="I195" s="9"/>
      <c r="J195" s="9"/>
      <c r="K195" s="9"/>
      <c r="L195" s="8"/>
      <c r="W195" s="89"/>
    </row>
    <row r="196" spans="1:46">
      <c r="A196" s="129"/>
      <c r="C196" s="8"/>
      <c r="D196" s="48"/>
      <c r="E196" s="9"/>
      <c r="F196" s="9"/>
      <c r="G196" s="9"/>
      <c r="H196" s="9"/>
      <c r="I196" s="9"/>
      <c r="J196" s="9"/>
      <c r="K196" s="9"/>
      <c r="W196" s="89"/>
    </row>
    <row r="197" spans="1:46">
      <c r="A197" s="68"/>
      <c r="D197" s="48"/>
      <c r="E197" s="8"/>
      <c r="F197" s="8"/>
      <c r="G197" s="8"/>
      <c r="H197" s="8"/>
      <c r="I197" s="8"/>
      <c r="J197" s="8"/>
      <c r="K197" s="8"/>
      <c r="W197" s="89"/>
    </row>
    <row r="198" spans="1:46">
      <c r="A198" s="129"/>
      <c r="C198" s="8"/>
      <c r="D198" s="48"/>
      <c r="E198" s="9"/>
      <c r="F198" s="9"/>
      <c r="G198" s="9"/>
      <c r="H198" s="9"/>
      <c r="I198" s="9"/>
      <c r="J198" s="9"/>
      <c r="K198" s="9"/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1"/>
      <c r="AD198" s="81"/>
      <c r="AE198" s="81"/>
      <c r="AG198" s="33"/>
    </row>
    <row r="199" spans="1:46">
      <c r="A199" s="62"/>
      <c r="E199" s="8"/>
      <c r="F199" s="8"/>
      <c r="G199" s="8"/>
      <c r="H199" s="8"/>
      <c r="I199" s="8"/>
      <c r="J199" s="8"/>
      <c r="K199" s="8"/>
      <c r="L199" s="62"/>
      <c r="W199" s="89"/>
      <c r="AC199" s="81"/>
      <c r="AD199" s="81"/>
      <c r="AE199" s="81"/>
      <c r="AG199" s="33"/>
    </row>
    <row r="200" spans="1:46">
      <c r="A200" s="64"/>
      <c r="C200" s="8"/>
      <c r="D200" s="9"/>
      <c r="E200" s="9"/>
      <c r="F200" s="9"/>
      <c r="G200" s="9"/>
      <c r="H200" s="9"/>
      <c r="I200" s="9"/>
      <c r="J200" s="9"/>
      <c r="K200" s="9"/>
    </row>
    <row r="201" spans="1:46">
      <c r="A201" s="64"/>
      <c r="C201" s="8"/>
      <c r="E201" s="8"/>
      <c r="F201" s="8"/>
      <c r="G201" s="8"/>
      <c r="H201" s="8"/>
      <c r="I201" s="8"/>
      <c r="J201" s="8"/>
      <c r="K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spans="1:46">
      <c r="A202" s="129"/>
      <c r="C202" s="8"/>
      <c r="D202" s="48"/>
      <c r="E202" s="9"/>
      <c r="F202" s="9"/>
      <c r="G202" s="9"/>
      <c r="H202" s="9"/>
      <c r="I202" s="9"/>
      <c r="J202" s="9"/>
      <c r="K202" s="9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spans="1:46">
      <c r="A203" s="129"/>
      <c r="C203" s="8"/>
      <c r="D203" s="48"/>
      <c r="E203" s="9"/>
      <c r="F203" s="9"/>
      <c r="G203" s="9"/>
      <c r="H203" s="9"/>
      <c r="I203" s="9"/>
      <c r="J203" s="9"/>
      <c r="K203" s="9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spans="1:46">
      <c r="A204" s="62"/>
      <c r="D204" s="9"/>
      <c r="E204" s="9"/>
      <c r="F204" s="9"/>
      <c r="G204" s="9"/>
      <c r="H204" s="9"/>
      <c r="I204" s="9"/>
      <c r="J204" s="9"/>
      <c r="K204" s="9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spans="1:46">
      <c r="A205" s="64"/>
      <c r="C205" s="8"/>
      <c r="E205" s="8"/>
      <c r="F205" s="8"/>
      <c r="G205" s="8"/>
      <c r="H205" s="8"/>
      <c r="I205" s="8"/>
      <c r="J205" s="8"/>
      <c r="K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spans="1:46">
      <c r="A206" s="62"/>
      <c r="E206" s="8"/>
      <c r="F206" s="8"/>
      <c r="G206" s="8"/>
      <c r="H206" s="8"/>
      <c r="I206" s="8"/>
      <c r="J206" s="8"/>
      <c r="K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spans="1:46" s="8" customFormat="1" ht="16.8" customHeight="1">
      <c r="A207" s="64"/>
      <c r="B207" s="7"/>
    </row>
    <row r="208" spans="1:46" s="8" customFormat="1">
      <c r="A208" s="129"/>
      <c r="B208" s="7"/>
      <c r="D208" s="48"/>
      <c r="E208" s="9"/>
      <c r="F208" s="9"/>
      <c r="G208" s="9"/>
      <c r="H208" s="9"/>
      <c r="I208" s="9"/>
      <c r="J208" s="9"/>
      <c r="K208" s="9"/>
    </row>
    <row r="209" spans="1:46" s="8" customFormat="1">
      <c r="A209" s="64"/>
      <c r="B209" s="7"/>
    </row>
    <row r="210" spans="1:46" s="8" customFormat="1">
      <c r="A210" s="129"/>
      <c r="B210" s="7"/>
      <c r="D210" s="48"/>
      <c r="E210" s="9"/>
      <c r="F210" s="9"/>
      <c r="G210" s="9"/>
      <c r="H210" s="9"/>
      <c r="I210" s="9"/>
      <c r="J210" s="9"/>
      <c r="K210" s="9"/>
      <c r="AC210"/>
      <c r="AD210" s="3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64"/>
      <c r="B211" s="7"/>
      <c r="AC211"/>
      <c r="AD211" s="3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64"/>
      <c r="B212" s="7"/>
      <c r="AC212"/>
      <c r="AD212" s="3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67"/>
      <c r="B213" s="7"/>
      <c r="C213"/>
      <c r="AC213"/>
      <c r="AD213" s="3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138"/>
      <c r="B214" s="7"/>
      <c r="D214" s="48"/>
      <c r="E214" s="9"/>
      <c r="F214" s="9"/>
      <c r="G214" s="9"/>
      <c r="H214" s="9"/>
      <c r="I214" s="9"/>
      <c r="J214" s="9"/>
      <c r="K214" s="9"/>
      <c r="AC214"/>
      <c r="AD214" s="3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 s="8" customFormat="1">
      <c r="A215" s="67"/>
      <c r="B215" s="7"/>
      <c r="C215"/>
      <c r="AC215"/>
      <c r="AD215" s="3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1:46">
      <c r="A216" s="67"/>
      <c r="E216" s="8"/>
      <c r="F216" s="8"/>
      <c r="G216" s="8"/>
      <c r="H216" s="8"/>
      <c r="I216" s="8"/>
      <c r="J216" s="8"/>
      <c r="K216" s="8"/>
    </row>
    <row r="217" spans="1:46">
      <c r="A217" s="127"/>
      <c r="C217" s="8"/>
      <c r="D217" s="9"/>
      <c r="E217" s="9"/>
      <c r="F217" s="9"/>
      <c r="G217" s="9"/>
      <c r="H217" s="9"/>
      <c r="I217" s="9"/>
      <c r="J217" s="9"/>
      <c r="K217" s="9"/>
    </row>
    <row r="218" spans="1:46">
      <c r="A218" s="67"/>
      <c r="E218" s="8"/>
      <c r="F218" s="8"/>
      <c r="G218" s="8"/>
      <c r="H218" s="8"/>
      <c r="I218" s="8"/>
      <c r="J218" s="8"/>
      <c r="K218" s="8"/>
    </row>
    <row r="219" spans="1:46">
      <c r="A219" s="67"/>
      <c r="E219" s="8"/>
      <c r="F219" s="8"/>
      <c r="G219" s="8"/>
      <c r="H219" s="8"/>
      <c r="I219" s="8"/>
      <c r="J219" s="8"/>
      <c r="K219" s="8"/>
    </row>
    <row r="220" spans="1:46">
      <c r="A220" s="127"/>
      <c r="C220" s="8"/>
      <c r="D220" s="9"/>
      <c r="E220" s="9"/>
      <c r="F220" s="9"/>
      <c r="G220" s="9"/>
      <c r="H220" s="9"/>
      <c r="I220" s="9"/>
      <c r="J220" s="9"/>
      <c r="K220" s="9"/>
    </row>
    <row r="221" spans="1:46">
      <c r="A221" s="127"/>
      <c r="C221" s="8"/>
      <c r="E221" s="8"/>
      <c r="F221" s="8"/>
      <c r="G221" s="8"/>
      <c r="H221" s="8"/>
      <c r="I221" s="8"/>
      <c r="J221" s="8"/>
      <c r="K221" s="8"/>
    </row>
    <row r="222" spans="1:46">
      <c r="A222" s="127"/>
      <c r="C222" s="8"/>
      <c r="E222" s="8"/>
      <c r="F222" s="8"/>
      <c r="G222" s="8"/>
      <c r="H222" s="8"/>
      <c r="I222" s="8"/>
      <c r="J222" s="8"/>
      <c r="K222" s="8"/>
    </row>
    <row r="223" spans="1:46">
      <c r="A223" s="67"/>
      <c r="E223" s="8"/>
      <c r="F223" s="8"/>
      <c r="G223" s="8"/>
      <c r="H223" s="8"/>
      <c r="I223" s="8"/>
      <c r="J223" s="8"/>
      <c r="K223" s="8"/>
    </row>
    <row r="224" spans="1:46">
      <c r="A224" s="67"/>
      <c r="D224" s="9"/>
      <c r="E224" s="9"/>
      <c r="F224" s="9"/>
      <c r="G224" s="9"/>
      <c r="H224" s="9"/>
      <c r="I224" s="9"/>
      <c r="J224" s="9"/>
      <c r="K224" s="9"/>
    </row>
    <row r="225" spans="1:11">
      <c r="A225" s="64"/>
      <c r="C225" s="8"/>
      <c r="D225" s="9"/>
      <c r="E225" s="9"/>
      <c r="F225" s="9"/>
      <c r="G225" s="9"/>
      <c r="H225" s="9"/>
      <c r="I225" s="9"/>
      <c r="J225" s="9"/>
      <c r="K225" s="9"/>
    </row>
    <row r="226" spans="1:11">
      <c r="A226" s="64"/>
      <c r="C226" s="8"/>
      <c r="D226" s="9"/>
      <c r="E226" s="9"/>
      <c r="F226" s="9"/>
      <c r="G226" s="9"/>
      <c r="H226" s="9"/>
      <c r="I226" s="9"/>
      <c r="J226" s="9"/>
      <c r="K226" s="9"/>
    </row>
    <row r="227" spans="1:11">
      <c r="A227" s="64"/>
      <c r="C227" s="8"/>
      <c r="D227" s="9"/>
      <c r="E227" s="9"/>
      <c r="F227" s="9"/>
      <c r="G227" s="9"/>
      <c r="H227" s="9"/>
      <c r="I227" s="9"/>
      <c r="J227" s="9"/>
      <c r="K227" s="9"/>
    </row>
    <row r="228" spans="1:11">
      <c r="A228" s="64"/>
      <c r="C228" s="8"/>
      <c r="D228" s="9"/>
      <c r="E228" s="9"/>
      <c r="F228" s="9"/>
      <c r="G228" s="9"/>
      <c r="H228" s="9"/>
      <c r="I228" s="9"/>
      <c r="J228" s="9"/>
      <c r="K228" s="9"/>
    </row>
    <row r="229" spans="1:11">
      <c r="A229" s="64"/>
      <c r="C229" s="8"/>
      <c r="D229" s="9"/>
      <c r="E229" s="9"/>
      <c r="F229" s="9"/>
      <c r="G229" s="9"/>
      <c r="H229" s="9"/>
      <c r="I229" s="9"/>
      <c r="J229" s="9"/>
      <c r="K229" s="9"/>
    </row>
    <row r="230" spans="1:11">
      <c r="A230" s="64"/>
      <c r="C230" s="8"/>
      <c r="D230" s="9"/>
      <c r="E230" s="9"/>
      <c r="F230" s="9"/>
      <c r="G230" s="9"/>
      <c r="H230" s="9"/>
      <c r="I230" s="9"/>
      <c r="J230" s="9"/>
      <c r="K230" s="9"/>
    </row>
    <row r="231" spans="1:11">
      <c r="A231" s="64"/>
      <c r="C231" s="8"/>
      <c r="D231" s="9"/>
      <c r="E231" s="9"/>
      <c r="F231" s="9"/>
      <c r="G231" s="9"/>
      <c r="H231" s="9"/>
      <c r="I231" s="9"/>
      <c r="J231" s="9"/>
      <c r="K231" s="9"/>
    </row>
    <row r="232" spans="1:11">
      <c r="A232" s="64"/>
      <c r="C232" s="8"/>
      <c r="D232" s="9"/>
      <c r="E232" s="9"/>
      <c r="F232" s="9"/>
      <c r="G232" s="9"/>
      <c r="H232" s="9"/>
      <c r="I232" s="9"/>
      <c r="J232" s="9"/>
      <c r="K232" s="9"/>
    </row>
    <row r="233" spans="1:11">
      <c r="A233" s="64"/>
      <c r="C233" s="8"/>
      <c r="D233" s="9"/>
      <c r="E233" s="9"/>
      <c r="F233" s="9"/>
      <c r="G233" s="9"/>
      <c r="H233" s="9"/>
      <c r="I233" s="9"/>
      <c r="J233" s="9"/>
      <c r="K233" s="9"/>
    </row>
    <row r="234" spans="1:11">
      <c r="A234" s="64"/>
      <c r="C234" s="8"/>
      <c r="D234" s="9"/>
      <c r="E234" s="9"/>
      <c r="F234" s="9"/>
      <c r="G234" s="9"/>
      <c r="H234" s="9"/>
      <c r="I234" s="9"/>
      <c r="J234" s="9"/>
      <c r="K234" s="9"/>
    </row>
    <row r="235" spans="1:11">
      <c r="A235" s="64"/>
      <c r="C235" s="8"/>
      <c r="D235" s="9"/>
      <c r="E235" s="9"/>
      <c r="F235" s="9"/>
      <c r="G235" s="9"/>
      <c r="H235" s="9"/>
      <c r="I235" s="9"/>
      <c r="J235" s="9"/>
      <c r="K235" s="9"/>
    </row>
    <row r="236" spans="1:11">
      <c r="A236" s="64"/>
      <c r="C236" s="8"/>
      <c r="D236" s="9"/>
      <c r="E236" s="9"/>
      <c r="F236" s="9"/>
      <c r="G236" s="9"/>
      <c r="H236" s="9"/>
      <c r="I236" s="9"/>
      <c r="J236" s="9"/>
      <c r="K236" s="9"/>
    </row>
    <row r="237" spans="1:11">
      <c r="A237" s="64"/>
      <c r="C237" s="8"/>
      <c r="D237" s="9"/>
      <c r="E237" s="9"/>
      <c r="F237" s="9"/>
      <c r="G237" s="9"/>
      <c r="H237" s="9"/>
      <c r="I237" s="9"/>
      <c r="J237" s="9"/>
      <c r="K237" s="9"/>
    </row>
    <row r="238" spans="1:11">
      <c r="A238" s="64"/>
      <c r="C238" s="8"/>
      <c r="D238" s="9"/>
      <c r="E238" s="9"/>
      <c r="F238" s="9"/>
      <c r="G238" s="9"/>
      <c r="H238" s="9"/>
      <c r="I238" s="9"/>
      <c r="J238" s="9"/>
      <c r="K238" s="9"/>
    </row>
    <row r="239" spans="1:11">
      <c r="A239" s="64"/>
      <c r="C239" s="8"/>
      <c r="D239" s="9"/>
      <c r="E239" s="9"/>
      <c r="F239" s="9"/>
      <c r="G239" s="9"/>
      <c r="H239" s="9"/>
      <c r="I239" s="9"/>
      <c r="J239" s="9"/>
      <c r="K239" s="9"/>
    </row>
    <row r="240" spans="1:11">
      <c r="A240" s="129"/>
      <c r="C240" s="8"/>
      <c r="D240" s="48"/>
      <c r="E240" s="9"/>
      <c r="F240" s="9"/>
      <c r="G240" s="9"/>
      <c r="H240" s="9"/>
      <c r="I240" s="9"/>
      <c r="J240" s="9"/>
      <c r="K240" s="9"/>
    </row>
    <row r="241" spans="1:11">
      <c r="A241" s="129"/>
      <c r="C241" s="8"/>
      <c r="D241" s="48"/>
      <c r="E241" s="9"/>
      <c r="F241" s="9"/>
      <c r="G241" s="9"/>
      <c r="H241" s="9"/>
      <c r="I241" s="9"/>
      <c r="J241" s="9"/>
      <c r="K241" s="9"/>
    </row>
    <row r="242" spans="1:11">
      <c r="A242" s="129"/>
      <c r="C242" s="8"/>
      <c r="D242" s="48"/>
      <c r="E242" s="9"/>
      <c r="F242" s="9"/>
      <c r="G242" s="9"/>
      <c r="H242" s="9"/>
      <c r="I242" s="9"/>
      <c r="J242" s="9"/>
      <c r="K242" s="9"/>
    </row>
    <row r="245" spans="1:11" ht="16.8" customHeight="1"/>
    <row r="249" spans="1:11" ht="16.8" customHeight="1"/>
    <row r="270" spans="1:11" s="8" customFormat="1" ht="16.8" customHeight="1">
      <c r="A270"/>
      <c r="B270" s="7"/>
      <c r="C270"/>
      <c r="E270" s="122"/>
      <c r="F270" s="122"/>
      <c r="G270" s="122"/>
      <c r="H270" s="122"/>
      <c r="I270" s="122"/>
      <c r="J270" s="122"/>
      <c r="K270" s="122"/>
    </row>
    <row r="271" spans="1:11" s="8" customFormat="1">
      <c r="A271"/>
      <c r="B271" s="7"/>
      <c r="C271"/>
      <c r="E271" s="122"/>
      <c r="F271" s="122"/>
      <c r="G271" s="122"/>
      <c r="H271" s="122"/>
      <c r="I271" s="122"/>
      <c r="J271" s="122"/>
      <c r="K271" s="122"/>
    </row>
    <row r="272" spans="1:11" s="8" customFormat="1">
      <c r="A272"/>
      <c r="B272" s="7"/>
      <c r="C272"/>
      <c r="E272" s="122"/>
      <c r="F272" s="122"/>
      <c r="G272" s="122"/>
      <c r="H272" s="122"/>
      <c r="I272" s="122"/>
      <c r="J272" s="122"/>
      <c r="K272" s="122"/>
    </row>
    <row r="273" spans="1:11" s="8" customFormat="1">
      <c r="A273"/>
      <c r="B273" s="7"/>
      <c r="C273"/>
      <c r="E273" s="122"/>
      <c r="F273" s="122"/>
      <c r="G273" s="122"/>
      <c r="H273" s="122"/>
      <c r="I273" s="122"/>
      <c r="J273" s="122"/>
      <c r="K273" s="122"/>
    </row>
    <row r="274" spans="1:11" s="8" customFormat="1">
      <c r="A274"/>
      <c r="B274" s="7"/>
      <c r="C274"/>
      <c r="E274" s="122"/>
      <c r="F274" s="122"/>
      <c r="G274" s="122"/>
      <c r="H274" s="122"/>
      <c r="I274" s="122"/>
      <c r="J274" s="122"/>
      <c r="K274" s="122"/>
    </row>
    <row r="275" spans="1:11" s="8" customFormat="1">
      <c r="A275"/>
      <c r="B275" s="7"/>
      <c r="C275"/>
      <c r="E275" s="122"/>
      <c r="F275" s="122"/>
      <c r="G275" s="122"/>
      <c r="H275" s="122"/>
      <c r="I275" s="122"/>
      <c r="J275" s="122"/>
      <c r="K275" s="122"/>
    </row>
    <row r="276" spans="1:11" s="8" customFormat="1">
      <c r="A276"/>
      <c r="B276" s="7"/>
      <c r="C276"/>
      <c r="E276" s="122"/>
      <c r="F276" s="122"/>
      <c r="G276" s="122"/>
      <c r="H276" s="122"/>
      <c r="I276" s="122"/>
      <c r="J276" s="122"/>
      <c r="K276" s="122"/>
    </row>
    <row r="277" spans="1:11" s="8" customFormat="1">
      <c r="A277"/>
      <c r="B277" s="7"/>
      <c r="C277"/>
      <c r="E277" s="122"/>
      <c r="F277" s="122"/>
      <c r="G277" s="122"/>
      <c r="H277" s="122"/>
      <c r="I277" s="122"/>
      <c r="J277" s="122"/>
      <c r="K277" s="122"/>
    </row>
    <row r="278" spans="1:11" s="8" customFormat="1">
      <c r="A278"/>
      <c r="B278" s="7"/>
      <c r="C278"/>
      <c r="E278" s="122"/>
      <c r="F278" s="122"/>
      <c r="G278" s="122"/>
      <c r="H278" s="122"/>
      <c r="I278" s="122"/>
      <c r="J278" s="122"/>
      <c r="K278" s="122"/>
    </row>
    <row r="300" spans="1:11" s="8" customFormat="1" ht="16.8" customHeight="1">
      <c r="A300"/>
      <c r="B300" s="7"/>
      <c r="C300"/>
      <c r="E300" s="122"/>
      <c r="F300" s="122"/>
      <c r="G300" s="122"/>
      <c r="H300" s="122"/>
      <c r="I300" s="122"/>
      <c r="J300" s="122"/>
      <c r="K300" s="122"/>
    </row>
    <row r="301" spans="1:11" s="8" customFormat="1">
      <c r="A301"/>
      <c r="B301" s="7"/>
      <c r="C301"/>
      <c r="E301" s="122"/>
      <c r="F301" s="122"/>
      <c r="G301" s="122"/>
      <c r="H301" s="122"/>
      <c r="I301" s="122"/>
      <c r="J301" s="122"/>
      <c r="K301" s="122"/>
    </row>
    <row r="302" spans="1:11" s="8" customFormat="1">
      <c r="A302"/>
      <c r="B302" s="7"/>
      <c r="C302"/>
      <c r="E302" s="122"/>
      <c r="F302" s="122"/>
      <c r="G302" s="122"/>
      <c r="H302" s="122"/>
      <c r="I302" s="122"/>
      <c r="J302" s="122"/>
      <c r="K302" s="122"/>
    </row>
    <row r="303" spans="1:11" s="8" customFormat="1">
      <c r="A303"/>
      <c r="B303" s="7"/>
      <c r="C303"/>
      <c r="E303" s="122"/>
      <c r="F303" s="122"/>
      <c r="G303" s="122"/>
      <c r="H303" s="122"/>
      <c r="I303" s="122"/>
      <c r="J303" s="122"/>
      <c r="K303" s="122"/>
    </row>
    <row r="304" spans="1:11" s="8" customFormat="1">
      <c r="A304"/>
      <c r="B304" s="7"/>
      <c r="C304"/>
      <c r="E304" s="122"/>
      <c r="F304" s="122"/>
      <c r="G304" s="122"/>
      <c r="H304" s="122"/>
      <c r="I304" s="122"/>
      <c r="J304" s="122"/>
      <c r="K304" s="122"/>
    </row>
    <row r="305" spans="1:11" s="8" customFormat="1">
      <c r="A305"/>
      <c r="B305" s="7"/>
      <c r="C305"/>
      <c r="E305" s="122"/>
      <c r="F305" s="122"/>
      <c r="G305" s="122"/>
      <c r="H305" s="122"/>
      <c r="I305" s="122"/>
      <c r="J305" s="122"/>
      <c r="K305" s="122"/>
    </row>
    <row r="306" spans="1:11" s="8" customFormat="1">
      <c r="A306"/>
      <c r="B306" s="7"/>
      <c r="C306"/>
      <c r="E306" s="122"/>
      <c r="F306" s="122"/>
      <c r="G306" s="122"/>
      <c r="H306" s="122"/>
      <c r="I306" s="122"/>
      <c r="J306" s="122"/>
      <c r="K306" s="122"/>
    </row>
    <row r="307" spans="1:11" s="8" customFormat="1">
      <c r="A307"/>
      <c r="B307" s="7"/>
      <c r="C307"/>
      <c r="E307" s="122"/>
      <c r="F307" s="122"/>
      <c r="G307" s="122"/>
      <c r="H307" s="122"/>
      <c r="I307" s="122"/>
      <c r="J307" s="122"/>
      <c r="K307" s="122"/>
    </row>
    <row r="308" spans="1:11" s="8" customFormat="1">
      <c r="A308"/>
      <c r="B308" s="7"/>
      <c r="C308"/>
      <c r="E308" s="122"/>
      <c r="F308" s="122"/>
      <c r="G308" s="122"/>
      <c r="H308" s="122"/>
      <c r="I308" s="122"/>
      <c r="J308" s="122"/>
      <c r="K308" s="122"/>
    </row>
  </sheetData>
  <sortState ref="A2:K326">
    <sortCondition ref="D2:D326"/>
  </sortState>
  <conditionalFormatting sqref="AK12:AN12">
    <cfRule type="cellIs" dxfId="380" priority="53" operator="between">
      <formula>0.5</formula>
      <formula>0.99</formula>
    </cfRule>
    <cfRule type="top10" dxfId="379" priority="54" percent="1" bottom="1" rank="10"/>
  </conditionalFormatting>
  <conditionalFormatting sqref="AM29:AN29">
    <cfRule type="cellIs" dxfId="378" priority="55" operator="between">
      <formula>0.5</formula>
      <formula>0.99</formula>
    </cfRule>
    <cfRule type="top10" dxfId="377" priority="56" percent="1" bottom="1" rank="10"/>
  </conditionalFormatting>
  <conditionalFormatting sqref="AL36:AN36 AM35:AN35">
    <cfRule type="cellIs" dxfId="376" priority="57" operator="between">
      <formula>0.5</formula>
      <formula>0.99</formula>
    </cfRule>
    <cfRule type="top10" dxfId="375" priority="58" percent="1" bottom="1" rank="10"/>
  </conditionalFormatting>
  <conditionalFormatting sqref="AK47:AN47 AJ48:AL48 AN48">
    <cfRule type="cellIs" dxfId="374" priority="59" operator="between">
      <formula>0.5</formula>
      <formula>0.99</formula>
    </cfRule>
    <cfRule type="top10" dxfId="373" priority="60" percent="1" bottom="1" rank="10"/>
  </conditionalFormatting>
  <conditionalFormatting sqref="AK42:AL42 AN42">
    <cfRule type="cellIs" dxfId="372" priority="61" operator="between">
      <formula>0.5</formula>
      <formula>0.99</formula>
    </cfRule>
    <cfRule type="top10" dxfId="371" priority="62" percent="1" bottom="1" rank="10"/>
  </conditionalFormatting>
  <conditionalFormatting sqref="AK54:AM54">
    <cfRule type="cellIs" dxfId="370" priority="63" operator="between">
      <formula>0.5</formula>
      <formula>0.99</formula>
    </cfRule>
    <cfRule type="top10" dxfId="369" priority="64" percent="1" bottom="1" rank="10"/>
  </conditionalFormatting>
  <conditionalFormatting sqref="AH18 AH12">
    <cfRule type="cellIs" dxfId="368" priority="52" operator="between">
      <formula>0.5</formula>
      <formula>0.99</formula>
    </cfRule>
  </conditionalFormatting>
  <conditionalFormatting sqref="E134:H135 E115 M1:O1 M26:P46 M60:P62 M72:P86 M98:P99 M143:P143 M180:P184 B110:E114 M198:P199 B116:E120 M203:P206 E132 M227:P230 B156:E160 M258:P269 M279:P299 M309:P1048576 B225:E233 B195:E197 B179:E179 C165:E172 C147:E151 C123:E124 M6:P8 M216:P217 B133:E133 C136:E137">
    <cfRule type="top10" dxfId="367" priority="51" percent="1" rank="25"/>
  </conditionalFormatting>
  <conditionalFormatting sqref="AF24:AH24">
    <cfRule type="top10" dxfId="366" priority="50" percent="1" rank="25"/>
  </conditionalFormatting>
  <conditionalFormatting sqref="M2:AC5">
    <cfRule type="top10" dxfId="365" priority="49" percent="1" rank="10"/>
  </conditionalFormatting>
  <conditionalFormatting sqref="AM41:AN41">
    <cfRule type="cellIs" dxfId="364" priority="65" operator="between">
      <formula>0.5</formula>
      <formula>0.99</formula>
    </cfRule>
    <cfRule type="top10" dxfId="363" priority="66" percent="1" bottom="1" rank="10"/>
  </conditionalFormatting>
  <conditionalFormatting sqref="M3:AB3">
    <cfRule type="top10" dxfId="362" priority="46" rank="1"/>
  </conditionalFormatting>
  <conditionalFormatting sqref="Q1:S1">
    <cfRule type="top10" dxfId="361" priority="45" percent="1" rank="25"/>
  </conditionalFormatting>
  <conditionalFormatting sqref="U1:W1">
    <cfRule type="top10" dxfId="360" priority="44" percent="1" rank="25"/>
  </conditionalFormatting>
  <conditionalFormatting sqref="Y1:AA1">
    <cfRule type="top10" dxfId="359" priority="43" percent="1" rank="25"/>
  </conditionalFormatting>
  <conditionalFormatting sqref="AE1:AG1">
    <cfRule type="top10" dxfId="358" priority="42" percent="1" rank="25"/>
  </conditionalFormatting>
  <conditionalFormatting sqref="AI1:AK1">
    <cfRule type="top10" dxfId="357" priority="41" percent="1" rank="25"/>
  </conditionalFormatting>
  <conditionalFormatting sqref="AM1:AO1">
    <cfRule type="top10" dxfId="356" priority="40" percent="1" rank="25"/>
  </conditionalFormatting>
  <conditionalFormatting sqref="AQ1:AS1">
    <cfRule type="top10" dxfId="355" priority="39" percent="1" rank="25"/>
  </conditionalFormatting>
  <conditionalFormatting sqref="AE2:AT5">
    <cfRule type="top10" dxfId="354" priority="38" percent="1" rank="15"/>
  </conditionalFormatting>
  <conditionalFormatting sqref="AE2:AT5">
    <cfRule type="top10" dxfId="353" priority="37" rank="5"/>
  </conditionalFormatting>
  <conditionalFormatting sqref="AE3:AT3">
    <cfRule type="top10" dxfId="352" priority="36" rank="1"/>
  </conditionalFormatting>
  <conditionalFormatting sqref="AE2:AT5">
    <cfRule type="cellIs" dxfId="351" priority="35" stopIfTrue="1" operator="greaterThanOrEqual">
      <formula>0.99</formula>
    </cfRule>
  </conditionalFormatting>
  <conditionalFormatting sqref="AE8:AT11">
    <cfRule type="top10" dxfId="350" priority="34" percent="1" rank="15"/>
  </conditionalFormatting>
  <conditionalFormatting sqref="AE8:AT11">
    <cfRule type="top10" dxfId="349" priority="33" rank="5"/>
  </conditionalFormatting>
  <conditionalFormatting sqref="AE9:AT9">
    <cfRule type="top10" dxfId="348" priority="32" rank="1"/>
  </conditionalFormatting>
  <conditionalFormatting sqref="AE13:AT16">
    <cfRule type="top10" dxfId="347" priority="31" percent="1" rank="15"/>
  </conditionalFormatting>
  <conditionalFormatting sqref="AE13:AT16">
    <cfRule type="top10" dxfId="346" priority="30" rank="5"/>
  </conditionalFormatting>
  <conditionalFormatting sqref="AE14:AT14">
    <cfRule type="top10" dxfId="345" priority="29" rank="1"/>
  </conditionalFormatting>
  <conditionalFormatting sqref="AE19:AT22">
    <cfRule type="top10" dxfId="344" priority="28" percent="1" rank="10"/>
  </conditionalFormatting>
  <conditionalFormatting sqref="AE20:AT20">
    <cfRule type="top10" dxfId="343" priority="27" rank="1"/>
  </conditionalFormatting>
  <conditionalFormatting sqref="AE25:AT28">
    <cfRule type="top10" dxfId="342" priority="26" percent="1" rank="10"/>
  </conditionalFormatting>
  <conditionalFormatting sqref="AE26:AT26">
    <cfRule type="top10" dxfId="341" priority="25" rank="1"/>
  </conditionalFormatting>
  <conditionalFormatting sqref="AE31:AT34">
    <cfRule type="top10" dxfId="340" priority="24" percent="1" rank="10"/>
  </conditionalFormatting>
  <conditionalFormatting sqref="AE32:AT32">
    <cfRule type="top10" dxfId="339" priority="23" rank="1"/>
  </conditionalFormatting>
  <conditionalFormatting sqref="AE37:AT40">
    <cfRule type="top10" dxfId="338" priority="22" percent="1" rank="10"/>
  </conditionalFormatting>
  <conditionalFormatting sqref="AE38:AT38">
    <cfRule type="top10" dxfId="337" priority="21" rank="1"/>
  </conditionalFormatting>
  <conditionalFormatting sqref="AE43:AT46">
    <cfRule type="top10" dxfId="336" priority="20" percent="1" rank="10"/>
  </conditionalFormatting>
  <conditionalFormatting sqref="AE44:AT44">
    <cfRule type="top10" dxfId="335" priority="19" rank="1"/>
  </conditionalFormatting>
  <conditionalFormatting sqref="AE49:AT52">
    <cfRule type="top10" dxfId="334" priority="18" percent="1" rank="10"/>
  </conditionalFormatting>
  <conditionalFormatting sqref="AE50:AT50">
    <cfRule type="top10" dxfId="333" priority="17" rank="1"/>
  </conditionalFormatting>
  <conditionalFormatting sqref="AE55:AT58">
    <cfRule type="top10" dxfId="332" priority="16" percent="1" rank="10"/>
  </conditionalFormatting>
  <conditionalFormatting sqref="AE56:AT56">
    <cfRule type="top10" dxfId="331" priority="15" rank="1"/>
  </conditionalFormatting>
  <conditionalFormatting sqref="AE61:AT64">
    <cfRule type="top10" dxfId="330" priority="14" percent="1" rank="10"/>
  </conditionalFormatting>
  <conditionalFormatting sqref="AE62:AT62">
    <cfRule type="top10" dxfId="329" priority="13" rank="1"/>
  </conditionalFormatting>
  <conditionalFormatting sqref="AE67:AT70">
    <cfRule type="top10" dxfId="328" priority="12" percent="1" rank="10"/>
  </conditionalFormatting>
  <conditionalFormatting sqref="AE68:AT68">
    <cfRule type="top10" dxfId="327" priority="11" rank="1"/>
  </conditionalFormatting>
  <conditionalFormatting sqref="AE73:AT76">
    <cfRule type="top10" dxfId="326" priority="10" percent="1" rank="10"/>
  </conditionalFormatting>
  <conditionalFormatting sqref="AE74:AT74">
    <cfRule type="top10" dxfId="325" priority="9" rank="1"/>
  </conditionalFormatting>
  <conditionalFormatting sqref="AE79:AG79">
    <cfRule type="top10" dxfId="324" priority="8" percent="1" rank="25"/>
  </conditionalFormatting>
  <conditionalFormatting sqref="AE80:AT83">
    <cfRule type="top10" dxfId="323" priority="7" percent="1" rank="10"/>
  </conditionalFormatting>
  <conditionalFormatting sqref="AE81:AT81">
    <cfRule type="top10" dxfId="322" priority="6" rank="1"/>
  </conditionalFormatting>
  <conditionalFormatting sqref="AI79:AK79">
    <cfRule type="top10" dxfId="321" priority="5" percent="1" rank="25"/>
  </conditionalFormatting>
  <conditionalFormatting sqref="AM79:AO79">
    <cfRule type="top10" dxfId="320" priority="4" percent="1" rank="25"/>
  </conditionalFormatting>
  <conditionalFormatting sqref="AQ79:AS79">
    <cfRule type="top10" dxfId="319" priority="3" percent="1" rank="25"/>
  </conditionalFormatting>
  <conditionalFormatting sqref="AE86:AT89">
    <cfRule type="top10" dxfId="318" priority="2" percent="1" rank="10"/>
  </conditionalFormatting>
  <conditionalFormatting sqref="AE87:AT87">
    <cfRule type="top10" dxfId="317" priority="1" rank="1"/>
  </conditionalFormatting>
  <conditionalFormatting sqref="J1:J7">
    <cfRule type="top10" dxfId="316" priority="236" percent="1" rank="10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8"/>
  <sheetViews>
    <sheetView topLeftCell="L1" workbookViewId="0">
      <pane ySplit="1" topLeftCell="A2" activePane="bottomLeft" state="frozen"/>
      <selection sqref="A1:K1048576"/>
      <selection pane="bottomLeft" sqref="A1:K1048576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28" width="7" style="81" customWidth="1"/>
    <col min="29" max="29" width="2.88671875" customWidth="1"/>
    <col min="30" max="30" width="7.109375" style="33" customWidth="1"/>
    <col min="31" max="33" width="6.44140625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72" t="s">
        <v>236</v>
      </c>
      <c r="P1" s="73" t="s">
        <v>237</v>
      </c>
      <c r="Q1" s="72" t="s">
        <v>238</v>
      </c>
      <c r="R1" s="72" t="s">
        <v>239</v>
      </c>
      <c r="S1" s="72" t="s">
        <v>241</v>
      </c>
      <c r="T1" s="73" t="s">
        <v>240</v>
      </c>
      <c r="U1" s="72" t="s">
        <v>242</v>
      </c>
      <c r="V1" s="72" t="s">
        <v>243</v>
      </c>
      <c r="W1" s="72" t="s">
        <v>244</v>
      </c>
      <c r="X1" s="73" t="s">
        <v>245</v>
      </c>
      <c r="Y1" s="72" t="s">
        <v>246</v>
      </c>
      <c r="Z1" s="72" t="s">
        <v>247</v>
      </c>
      <c r="AA1" s="72" t="s">
        <v>248</v>
      </c>
      <c r="AB1" s="73" t="s">
        <v>249</v>
      </c>
      <c r="AC1" s="71"/>
      <c r="AD1" s="66"/>
      <c r="AE1" s="72" t="s">
        <v>234</v>
      </c>
      <c r="AF1" s="72" t="s">
        <v>235</v>
      </c>
      <c r="AG1" s="72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>
      <c r="A2" s="83" t="s">
        <v>73</v>
      </c>
      <c r="B2">
        <v>2006</v>
      </c>
      <c r="C2" t="s">
        <v>50</v>
      </c>
      <c r="D2" s="49">
        <v>63.117992525360393</v>
      </c>
      <c r="E2" s="9">
        <v>2.9371428571428573</v>
      </c>
      <c r="F2" s="9">
        <v>2.9371428571428573</v>
      </c>
      <c r="G2" s="9">
        <v>0.26199779500669707</v>
      </c>
      <c r="H2" s="9">
        <v>0.27271549887338148</v>
      </c>
      <c r="I2" s="9">
        <v>0.17789673442137047</v>
      </c>
      <c r="J2" s="9">
        <v>0.26798489179056112</v>
      </c>
      <c r="K2" s="9">
        <v>2.9371428571428573</v>
      </c>
      <c r="L2" s="62" t="s">
        <v>61</v>
      </c>
      <c r="M2" s="75">
        <f>CORREL(IF(NOT(ISBLANK(C2:C1009)),D2:D1009),IF(NOT(ISBLANK(C2:C1009)),G2:G1009))</f>
        <v>0.16324215343769222</v>
      </c>
      <c r="N2" s="75">
        <f>CORREL(IF(NOT(ISBLANK(C2:C16)),E2:E16),IF(NOT(ISBLANK(C2:C16)),G2:G16))</f>
        <v>0.45020231095562058</v>
      </c>
      <c r="O2" s="75">
        <f>CORREL(IF(NOT(ISBLANK(C2:C1115)),F2:F1115),IF(NOT(ISBLANK(C2:C1115)),G2:G1115))</f>
        <v>0.24322232185194956</v>
      </c>
      <c r="P2" s="75">
        <f>CORREL(IF(NOT(ISBLANK(C2:C1115)),G2:G1115),IF(NOT(ISBLANK(C2:C1115)),K2:K1115))</f>
        <v>0.23981950434497554</v>
      </c>
      <c r="Q2" s="76">
        <f t="array" ref="Q2">CORREL(IF(NOT(ISBLANK(C2:C1109)),D2:D1109),IF(NOT(ISBLANK(C2:C1109)),H2:H1109))</f>
        <v>0.16338995999855419</v>
      </c>
      <c r="R2" s="75">
        <f t="array" ref="R2">CORREL(IF(NOT(ISBLANK(C2:C1109)),H2:H1109),IF(NOT(ISBLANK(C2:C1109)),E2:E1109))</f>
        <v>0.20313548547197907</v>
      </c>
      <c r="S2" s="75">
        <f t="array" ref="S2">CORREL(IF(NOT(ISBLANK(C2:C1115)),E2:E1115),IF(NOT(ISBLANK(C2:C1115)),H2:H1115))</f>
        <v>0.20313548547197907</v>
      </c>
      <c r="T2" s="75">
        <f t="array" ref="T2">CORREL(IF(NOT(ISBLANK(C2:C1115)),G2:G1115),IF(NOT(ISBLANK(C2:C1115)),K2:K1115))</f>
        <v>0.23981950434497554</v>
      </c>
      <c r="U2" s="76">
        <f t="array" ref="U2">CORREL(IF(NOT(ISBLANK(C2:C1109)),D2:D1109),IF(NOT(ISBLANK(C2:C1109)),I2:I1109))</f>
        <v>0.21101866993090479</v>
      </c>
      <c r="V2" s="75">
        <f t="array" ref="V2">CORREL(IF(NOT(ISBLANK(C2:C1109)),I2:I1109),IF(NOT(ISBLANK(C2:C1109)),E2:E1109))</f>
        <v>0.10423169471910192</v>
      </c>
      <c r="W2" s="75">
        <f t="array" ref="W2">CORREL(IF(NOT(ISBLANK(C2:C1115)),F2:F1115),IF(NOT(ISBLANK(C2:C1115)),I2:I1115))</f>
        <v>0.10423169471910192</v>
      </c>
      <c r="X2" s="75">
        <f t="array" ref="X2">CORREL(IF(NOT(ISBLANK(C2:C1115)),I2:I1115),IF(NOT(ISBLANK(C2:C1115)),K2:K1115))</f>
        <v>0.11491948335746696</v>
      </c>
      <c r="Y2" s="76">
        <f t="array" ref="Y2">CORREL(IF(NOT(ISBLANK(C2:C1109)),F2:F1109),IF(NOT(ISBLANK(C2:C1109)),J2:J1109))</f>
        <v>0.10610382121762917</v>
      </c>
      <c r="Z2" s="75">
        <f t="array" ref="Z2">CORREL(IF(NOT(ISBLANK(C2:C1109)),J2:J1109),IF(NOT(ISBLANK(C2:C1109)),F2:F1109))</f>
        <v>0.10610382121762917</v>
      </c>
      <c r="AA2" s="75">
        <f t="array" ref="AA2">CORREL(IF(NOT(ISBLANK(C2:C1115)),F2:F1115),IF(NOT(ISBLANK(C2:C1115)),J2:J1115))</f>
        <v>0.10610382121762917</v>
      </c>
      <c r="AB2" s="75">
        <f t="array" ref="AB2">CORREL(IF(NOT(ISBLANK(C2:C1115)),J2:J1115),IF(NOT(ISBLANK(C2:C1115)),K2:K1115))</f>
        <v>0.11332779453342837</v>
      </c>
      <c r="AC2" s="63"/>
      <c r="AD2" s="33" t="s">
        <v>61</v>
      </c>
      <c r="AE2" s="75">
        <v>0.29510146661602088</v>
      </c>
      <c r="AF2" s="75">
        <v>0.24590182440470537</v>
      </c>
      <c r="AG2" s="75">
        <v>-6.633783286242606E-2</v>
      </c>
      <c r="AH2" s="75">
        <v>0.99887454223343164</v>
      </c>
      <c r="AI2" s="76">
        <v>0.36835004728713039</v>
      </c>
      <c r="AJ2" s="75">
        <v>0.33974167127967358</v>
      </c>
      <c r="AK2" s="75">
        <v>0.33974167127967358</v>
      </c>
      <c r="AL2" s="75">
        <v>0.99887454223343164</v>
      </c>
      <c r="AM2" s="76">
        <v>0.29651291648312161</v>
      </c>
      <c r="AN2" s="75">
        <v>0.24229317769713116</v>
      </c>
      <c r="AO2" s="75">
        <v>-4.4718972476723018E-2</v>
      </c>
      <c r="AP2" s="75">
        <v>0.98857682629054144</v>
      </c>
      <c r="AQ2" s="76">
        <v>-5.3405791120864139E-2</v>
      </c>
      <c r="AR2" s="75">
        <v>-5.3405791120864139E-2</v>
      </c>
      <c r="AS2" s="75">
        <v>-5.3405791120864139E-2</v>
      </c>
      <c r="AT2" s="75">
        <v>0.99504029010926121</v>
      </c>
    </row>
    <row r="3" spans="1:46" s="2" customFormat="1">
      <c r="A3" s="67" t="s">
        <v>73</v>
      </c>
      <c r="B3">
        <v>2005</v>
      </c>
      <c r="C3" t="s">
        <v>50</v>
      </c>
      <c r="D3" s="9">
        <v>68.590678357175818</v>
      </c>
      <c r="E3" s="9">
        <v>2.3555625990491285</v>
      </c>
      <c r="F3" s="9">
        <v>2.3555625990491285</v>
      </c>
      <c r="G3" s="9">
        <v>0.26805806597998261</v>
      </c>
      <c r="H3" s="9">
        <v>0.45982523876616455</v>
      </c>
      <c r="I3" s="9">
        <v>0.46766997566259932</v>
      </c>
      <c r="J3" s="9">
        <v>0.39826814582820591</v>
      </c>
      <c r="K3" s="9">
        <v>2.3555625990491285</v>
      </c>
      <c r="L3" s="119" t="s">
        <v>50</v>
      </c>
      <c r="M3" s="75">
        <f t="array" ref="M3">CORREL(IF($C2:$C1009=$L3,D2:D1009),IF($C2:$C1009=$L3,$G2:G$1009))</f>
        <v>0.30847494038788553</v>
      </c>
      <c r="N3" s="118">
        <f t="array" ref="N3">CORREL(IF($C2:$C16=$L3,E2:E16),IF($C2:$C16=$L3,$G2:$G16))</f>
        <v>0.4840316242073186</v>
      </c>
      <c r="O3" s="75">
        <f t="array" ref="O3">CORREL(IF($C2:$C1116=$L3,F2:F1116),IF($C2:$C1116=$L3,$G2:$G1116))</f>
        <v>0.29472676465123421</v>
      </c>
      <c r="P3" s="75">
        <f t="array" ref="P3">CORREL(IF($C2:$C1116=$L3,K2:K1116),IF($C2:$C1116=$L3,$G2:$G1116))</f>
        <v>0.28848701557228057</v>
      </c>
      <c r="Q3" s="76">
        <f t="array" ref="Q3">CORREL(IF($C2:$C1109=$L3,E2:E1109),IF($C2:$C1109=$L3,$H2:H$1109))</f>
        <v>0.26690822417689336</v>
      </c>
      <c r="R3" s="75">
        <f t="array" ref="R3">CORREL(IF($C2:$C1109=$L3,H2:H1109),IF($C2:$C1109=$L3,$E2:$E1109))</f>
        <v>0.26690822417689336</v>
      </c>
      <c r="S3" s="75">
        <f t="array" ref="S3">CORREL(IF($C2:$C1116=$L3,H2:H1116),IF($C2:$C1116=$L3,$F2:$F1116))</f>
        <v>0.26690822417689336</v>
      </c>
      <c r="T3" s="75">
        <f t="array" ref="T3">CORREL(IF($C2:$C1116=$L3,K2:K1116),IF($C2:$C1116=$L3,$G2:$G1116))</f>
        <v>0.28848701557228057</v>
      </c>
      <c r="U3" s="75">
        <f t="array" ref="U3">CORREL(IF($C2:$C1109=$L3,D2:D1109),IF($C2:$C1109=$L3,$I2:I$1109))</f>
        <v>0.31226778295194851</v>
      </c>
      <c r="V3" s="75">
        <f t="array" ref="V3">CORREL(IF($C2:$C1109=$L3,I2:I1109),IF($C2:$C1109=$L3,$E2:$E1109))</f>
        <v>0.13556280830489084</v>
      </c>
      <c r="W3" s="75">
        <f t="array" ref="W3">CORREL(IF($C2:$C1116=$L3,I2:I1116),IF($C2:$C1116=$L3,$F2:$F1116))</f>
        <v>0.13556280830489084</v>
      </c>
      <c r="X3" s="75">
        <f t="array" ref="X3">CORREL(IF($C2:$C1116=$L3,K2:K1116),IF($C2:$C1116=$L3,$H2:$H1116))</f>
        <v>0.29063645708461339</v>
      </c>
      <c r="Y3" s="76">
        <f t="array" ref="Y3">CORREL(IF($C2:$C1109=$L3,F2:F1109),IF($C2:$C1109=$L3,$J2:J$1109))</f>
        <v>6.2596530495952124E-2</v>
      </c>
      <c r="Z3" s="75">
        <f t="array" ref="Z3">CORREL(IF($C2:$C1109=$L3,J2:J1109),IF($C2:$C1109=$L3,$F2:$F1109))</f>
        <v>6.2596530495952124E-2</v>
      </c>
      <c r="AA3" s="75">
        <f t="array" ref="AA3">CORREL(IF($C2:$C1116=$L3,J2:J1116),IF($C2:$C1116=$L3,$F2:$F1116))</f>
        <v>6.2596530495952124E-2</v>
      </c>
      <c r="AB3" s="75">
        <f t="array" ref="AB3">CORREL(IF($C2:$C1116=$L3,K2:K1116),IF($C2:$C1116=$L3,$J2:$J1116))</f>
        <v>7.266404559295242E-2</v>
      </c>
      <c r="AC3" s="55"/>
      <c r="AD3" s="33" t="s">
        <v>50</v>
      </c>
      <c r="AE3" s="75">
        <v>0.49127220732800819</v>
      </c>
      <c r="AF3" s="75">
        <v>0.3133743771821958</v>
      </c>
      <c r="AG3" s="75">
        <v>0.96180905886481061</v>
      </c>
      <c r="AH3" s="75">
        <v>0.99977419515756683</v>
      </c>
      <c r="AI3" s="76">
        <v>0.27622258010989481</v>
      </c>
      <c r="AJ3" s="75">
        <v>0.27622258010989481</v>
      </c>
      <c r="AK3" s="75">
        <v>0.52400280994705695</v>
      </c>
      <c r="AL3" s="75">
        <v>0.99977419515756683</v>
      </c>
      <c r="AM3" s="75">
        <v>0.50317393157669332</v>
      </c>
      <c r="AN3" s="75">
        <v>0.30813715776855516</v>
      </c>
      <c r="AO3" s="75">
        <v>0.96464996922196178</v>
      </c>
      <c r="AP3" s="75">
        <v>0.43373024804396954</v>
      </c>
      <c r="AQ3" s="76">
        <v>0.96362731400906676</v>
      </c>
      <c r="AR3" s="75">
        <v>0.96362731400906676</v>
      </c>
      <c r="AS3" s="75">
        <v>0.96362731400906676</v>
      </c>
      <c r="AT3" s="75">
        <v>0.99962838862945447</v>
      </c>
    </row>
    <row r="4" spans="1:46">
      <c r="A4" s="83" t="s">
        <v>73</v>
      </c>
      <c r="B4">
        <v>2007</v>
      </c>
      <c r="C4" t="s">
        <v>50</v>
      </c>
      <c r="D4" s="49">
        <v>40.152899824253076</v>
      </c>
      <c r="E4" s="9">
        <v>1.8960165975103733</v>
      </c>
      <c r="F4" s="9">
        <v>1.8960165975103733</v>
      </c>
      <c r="G4" s="9">
        <v>1.4522590575161837E-2</v>
      </c>
      <c r="H4" s="9">
        <v>-0.11395773619143834</v>
      </c>
      <c r="I4" s="9">
        <v>8.1125730293968197E-3</v>
      </c>
      <c r="J4" s="9">
        <v>0.18147079845256409</v>
      </c>
      <c r="K4" s="9">
        <v>1.7043795620437956</v>
      </c>
      <c r="L4" s="62" t="s">
        <v>51</v>
      </c>
      <c r="M4" s="75">
        <f t="array" ref="M4">CORREL(IF($C2:$C1010=$L4,D2:D1010),IF($C2:$C1010=$L4,$G2:G$1009))</f>
        <v>-0.15768455429143322</v>
      </c>
      <c r="N4" s="75">
        <f t="array" ref="N4">CORREL(IF($C2:$C116=$L4,E2:E116),IF($C2:$C116=$L4,$G2:$G116))</f>
        <v>1.443101026932652E-2</v>
      </c>
      <c r="O4" s="75">
        <f t="array" ref="O4">CORREL(IF($C2:$C1117=$L4,F2:F1117),IF($C2:$C1117=$L4,$G2:$G1117))</f>
        <v>1.443101026932652E-2</v>
      </c>
      <c r="P4" s="75">
        <f t="array" ref="P4">CORREL(IF($C2:$C1117=$L4,K2:K1117),IF($C2:$C1117=$L4,$G2:$G1117))</f>
        <v>1.443101026932652E-2</v>
      </c>
      <c r="Q4" s="76">
        <f t="array" ref="Q4">CORREL(IF($C2:$C1110=$L4,E2:E1110),IF($C2:$C1110=$L4,$H2:H$1109))</f>
        <v>3.0416620882575109E-2</v>
      </c>
      <c r="R4" s="75">
        <f t="array" ref="R4">CORREL(IF($C2:$C1110=$L4,H2:H1110),IF($C2:$C1110=$L4,$E2:$E1110))</f>
        <v>3.0416620882575109E-2</v>
      </c>
      <c r="S4" s="75">
        <f t="array" ref="S4">CORREL(IF($C2:$C1117=$L4,H2:H1117),IF($C2:$C1117=$L4,$F2:$F1117))</f>
        <v>3.0416620882575109E-2</v>
      </c>
      <c r="T4" s="75">
        <f t="array" ref="T4">CORREL(IF($C2:$C1117=$L4,K2:K1117),IF($C2:$C1117=$L4,$G2:$G1117))</f>
        <v>1.443101026932652E-2</v>
      </c>
      <c r="U4" s="76">
        <f t="array" ref="U4">CORREL(IF($C2:$C1110=$L4,D2:D1110),IF($C2:$C1110=$L4,$I2:I$1109))</f>
        <v>3.0000032008361148E-2</v>
      </c>
      <c r="V4" s="75">
        <f t="array" ref="V4">CORREL(IF($C2:$C1110=$L4,I2:I1110),IF($C2:$C1110=$L4,$E2:$E1110))</f>
        <v>-1.1154186917319524E-2</v>
      </c>
      <c r="W4" s="75">
        <f t="array" ref="W4">CORREL(IF($C2:$C1117=$L4,I2:I1117),IF($C2:$C1117=$L4,$F2:$F1117))</f>
        <v>-1.1154186917319524E-2</v>
      </c>
      <c r="X4" s="75">
        <f t="array" ref="X4">CORREL(IF($C2:$C1117=$L4,K2:K1117),IF($C2:$C1117=$L4,$H2:$H1117))</f>
        <v>3.0416620882575109E-2</v>
      </c>
      <c r="Y4" s="76">
        <f t="array" ref="Y4">CORREL(IF($C2:$C1110=$L4,F2:F1110),IF($C2:$C1110=$L4,$J2:J$1109))</f>
        <v>0.1253481344109825</v>
      </c>
      <c r="Z4" s="75">
        <f t="array" ref="Z4">CORREL(IF($C2:$C1110=$L4,J2:J1110),IF($C2:$C1110=$L4,$F2:$F1110))</f>
        <v>0.1253481344109825</v>
      </c>
      <c r="AA4" s="75">
        <f t="array" ref="AA4">CORREL(IF($C2:$C1117=$L4,J2:J1117),IF($C2:$C1117=$L4,$F2:$F1117))</f>
        <v>0.1253481344109825</v>
      </c>
      <c r="AB4" s="75">
        <f t="array" ref="AB4">CORREL(IF($C2:$C1117=$L4,K2:K1117),IF($C2:$C1117=$L4,$J2:$J1117))</f>
        <v>0.1253481344109825</v>
      </c>
      <c r="AC4" s="55"/>
      <c r="AD4" s="33" t="s">
        <v>51</v>
      </c>
      <c r="AE4" s="75">
        <v>-0.39434570331231888</v>
      </c>
      <c r="AF4" s="75">
        <v>-9.0853500753959468E-2</v>
      </c>
      <c r="AG4" s="75">
        <v>0.30417766504135924</v>
      </c>
      <c r="AH4" s="75">
        <v>-0.19208505944915205</v>
      </c>
      <c r="AI4" s="76">
        <v>0.32420579427676571</v>
      </c>
      <c r="AJ4" s="75">
        <v>0.32420579427676571</v>
      </c>
      <c r="AK4" s="75">
        <v>0.57702839543090545</v>
      </c>
      <c r="AL4" s="75">
        <v>-0.19208505944915205</v>
      </c>
      <c r="AM4" s="76">
        <v>-0.1019197165722763</v>
      </c>
      <c r="AN4" s="75">
        <v>0.10538324610473154</v>
      </c>
      <c r="AO4" s="75">
        <v>0.32168505700200029</v>
      </c>
      <c r="AP4" s="75">
        <v>0.13581752252163679</v>
      </c>
      <c r="AQ4" s="76">
        <v>0.28544539681695413</v>
      </c>
      <c r="AR4" s="75">
        <v>0.28544539681695413</v>
      </c>
      <c r="AS4" s="75">
        <v>0.28544539681695413</v>
      </c>
      <c r="AT4" s="75">
        <v>-1.4294420415005185E-2</v>
      </c>
    </row>
    <row r="5" spans="1:46">
      <c r="A5" s="83" t="s">
        <v>73</v>
      </c>
      <c r="B5">
        <v>2008</v>
      </c>
      <c r="C5" t="s">
        <v>50</v>
      </c>
      <c r="D5" s="49">
        <v>40.800279573650187</v>
      </c>
      <c r="E5" s="9">
        <v>1.7043795620437956</v>
      </c>
      <c r="F5" s="9">
        <v>1.7043795620437956</v>
      </c>
      <c r="G5" s="9">
        <v>-0.13037369049543829</v>
      </c>
      <c r="H5" s="9">
        <v>-6.5044794375409831E-3</v>
      </c>
      <c r="I5" s="9">
        <v>0.16940845754631709</v>
      </c>
      <c r="J5" s="9">
        <v>-0.12546279465268689</v>
      </c>
      <c r="K5" s="9">
        <v>1.7043795620437956</v>
      </c>
      <c r="L5" s="120" t="s">
        <v>30</v>
      </c>
      <c r="M5" s="77">
        <f t="array" ref="M5">CORREL(IF($C2:$C1011=$L5,D2:D1011),IF($C2:$C1011=$L5,$G2:G$1009))</f>
        <v>0.13566644109710652</v>
      </c>
      <c r="N5" s="77">
        <f t="array" ref="N5">CORREL(IF($C2:$C116=$L5,E2:E116),IF($C2:$C116=$L5,$G2:$G116))</f>
        <v>0.21559870146351395</v>
      </c>
      <c r="O5" s="77">
        <f t="array" ref="O5">CORREL(IF($C2:$C1118=$L5,F2:F1118),IF($C2:$C1118=$L5,$G2:$G1118))</f>
        <v>0.21559870146351395</v>
      </c>
      <c r="P5" s="77">
        <f t="array" ref="P5">CORREL(IF($C2:$C1118=$L5,K2:K1118),IF($C2:$C1118=$L5,$G2:$G1118))</f>
        <v>0.21559870146351395</v>
      </c>
      <c r="Q5" s="78">
        <f t="array" ref="Q5">CORREL(IF($C2:$C1111=$L5,E2:E1111),IF($C2:$C1111=$L5,$H2:H$1109))</f>
        <v>0.29142158405282131</v>
      </c>
      <c r="R5" s="77">
        <f t="array" ref="R5">CORREL(IF($C2:$C1111=$L5,H2:H1111),IF($C2:$C1111=$L5,$E2:$E1111))</f>
        <v>0.29142158405282131</v>
      </c>
      <c r="S5" s="77">
        <f t="array" ref="S5">CORREL(IF($C2:$C1118=$L5,H2:H1118),IF($C2:$C1118=$L5,$F2:$F1118))</f>
        <v>0.29142158405282131</v>
      </c>
      <c r="T5" s="77">
        <f t="array" ref="T5">CORREL(IF($C2:$C1118=$L5,K2:K1118),IF($C2:$C1118=$L5,$G2:$G1118))</f>
        <v>0.21559870146351395</v>
      </c>
      <c r="U5" s="78">
        <f t="array" ref="U5">CORREL(IF($C2:$C1111=$L5,D2:D1111),IF($C2:$C1111=$L5,$I2:I$1109))</f>
        <v>0.30055041266316923</v>
      </c>
      <c r="V5" s="77">
        <f t="array" ref="V5">CORREL(IF($C2:$C1111=$L5,I2:I1111),IF($C2:$C1111=$L5,$E2:$E1111))</f>
        <v>0.33966489633275926</v>
      </c>
      <c r="W5" s="77">
        <f t="array" ref="W5">CORREL(IF($C2:$C1118=$L5,I2:I1118),IF($C2:$C1118=$L5,$F2:$F1118))</f>
        <v>0.33966489633275926</v>
      </c>
      <c r="X5" s="77">
        <f t="array" ref="X5">CORREL(IF($C2:$C1118=$L5,K2:K1118),IF($C2:$C1118=$L5,$H2:$H1118))</f>
        <v>0.29142158405282131</v>
      </c>
      <c r="Y5" s="78">
        <f t="array" ref="Y5">CORREL(IF($C2:$C1111=$L5,F2:F1111),IF($C2:$C1111=$L5,$J2:J$1109))</f>
        <v>0.26690582596506718</v>
      </c>
      <c r="Z5" s="77">
        <f t="array" ref="Z5">CORREL(IF($C2:$C1111=$L5,J2:J1111),IF($C2:$C1111=$L5,$F2:$F1111))</f>
        <v>0.26690582596506718</v>
      </c>
      <c r="AA5" s="77">
        <f t="array" ref="AA5">CORREL(IF($C2:$C1118=$L5,J2:J1118),IF($C2:$C1118=$L5,$F2:$F1118))</f>
        <v>0.26690582596506718</v>
      </c>
      <c r="AB5" s="85">
        <f t="array" ref="AB5">CORREL(IF($C2:$C1118=$L5,K2:K1118),IF($C2:$C1118=$L5,$J2:$J1118))</f>
        <v>0.26690582596506718</v>
      </c>
      <c r="AC5" s="55"/>
      <c r="AD5" s="33" t="s">
        <v>30</v>
      </c>
      <c r="AE5" s="77">
        <v>0.16975606005469071</v>
      </c>
      <c r="AF5" s="77">
        <v>0.2662416866121482</v>
      </c>
      <c r="AG5" s="77">
        <v>0.53096540421340843</v>
      </c>
      <c r="AH5" s="77">
        <v>0.41771591342556891</v>
      </c>
      <c r="AI5" s="78">
        <v>0.57486651301748914</v>
      </c>
      <c r="AJ5" s="77">
        <v>0.57486651301748914</v>
      </c>
      <c r="AK5" s="77">
        <v>0.53768085892306561</v>
      </c>
      <c r="AL5" s="77">
        <v>0.41771591342556891</v>
      </c>
      <c r="AM5" s="78">
        <v>-2.7892310138587697E-2</v>
      </c>
      <c r="AN5" s="77">
        <v>3.7035617654211192E-2</v>
      </c>
      <c r="AO5" s="77">
        <v>0.19603199978723027</v>
      </c>
      <c r="AP5" s="77">
        <v>0.65120730087337719</v>
      </c>
      <c r="AQ5" s="78">
        <v>0.14364520921002866</v>
      </c>
      <c r="AR5" s="77">
        <v>0.14364520921002866</v>
      </c>
      <c r="AS5" s="77">
        <v>0.14364520921002866</v>
      </c>
      <c r="AT5" s="85">
        <v>-4.6693877027032232E-2</v>
      </c>
    </row>
    <row r="6" spans="1:46" s="30" customFormat="1">
      <c r="A6" s="32">
        <v>32211</v>
      </c>
      <c r="B6">
        <v>2008</v>
      </c>
      <c r="C6" t="s">
        <v>50</v>
      </c>
      <c r="D6" s="49">
        <v>23.229046771999581</v>
      </c>
      <c r="E6" s="9">
        <v>1.6691729323308271</v>
      </c>
      <c r="F6" s="9">
        <v>1.6691729323308271</v>
      </c>
      <c r="G6" s="9">
        <v>0.11774461028192355</v>
      </c>
      <c r="H6" s="9">
        <v>0.31011608623548909</v>
      </c>
      <c r="I6" s="9"/>
      <c r="J6" s="9"/>
      <c r="K6" s="9">
        <v>1.6691729323308271</v>
      </c>
      <c r="L6" s="47"/>
      <c r="M6" s="79"/>
      <c r="N6" s="79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D6" s="33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ht="16.8" customHeight="1">
      <c r="A7" s="32">
        <v>32233</v>
      </c>
      <c r="B7">
        <v>2008</v>
      </c>
      <c r="C7" t="s">
        <v>50</v>
      </c>
      <c r="D7" s="49">
        <v>21.110181019148268</v>
      </c>
      <c r="E7" s="9">
        <v>1.627016129032258</v>
      </c>
      <c r="F7" s="9">
        <v>1.627016129032258</v>
      </c>
      <c r="G7" s="9">
        <v>-9.0109890109890081E-2</v>
      </c>
      <c r="H7" s="9">
        <v>0.17802197802197803</v>
      </c>
      <c r="I7" s="9"/>
      <c r="J7" s="9"/>
      <c r="K7" s="9">
        <v>1.627016129032258</v>
      </c>
      <c r="AD7" s="33" t="s">
        <v>125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6" s="30" customFormat="1">
      <c r="A8" s="32">
        <v>32244</v>
      </c>
      <c r="B8">
        <v>2008</v>
      </c>
      <c r="C8" t="s">
        <v>50</v>
      </c>
      <c r="D8" s="49">
        <v>32.332321858323745</v>
      </c>
      <c r="E8" s="9">
        <v>1.5508155583437893</v>
      </c>
      <c r="F8" s="9">
        <v>1.5508155583437893</v>
      </c>
      <c r="G8" s="9">
        <v>0.26340110905730119</v>
      </c>
      <c r="H8" s="9">
        <v>0.31146025878003697</v>
      </c>
      <c r="I8" s="9"/>
      <c r="J8" s="9"/>
      <c r="K8" s="9">
        <v>1.5508155583437893</v>
      </c>
      <c r="L8" s="61"/>
      <c r="O8" s="47"/>
      <c r="R8" s="115"/>
      <c r="S8" s="115"/>
      <c r="T8" s="115"/>
      <c r="U8" s="115"/>
      <c r="V8"/>
      <c r="W8"/>
      <c r="X8"/>
      <c r="Y8"/>
      <c r="Z8"/>
      <c r="AA8"/>
      <c r="AB8"/>
      <c r="AC8"/>
      <c r="AD8" s="62" t="s">
        <v>61</v>
      </c>
      <c r="AE8" s="75">
        <v>0.31386747387113045</v>
      </c>
      <c r="AF8" s="75">
        <v>0.38818733282557921</v>
      </c>
      <c r="AG8" s="75">
        <v>0.3845353833511771</v>
      </c>
      <c r="AH8" s="75">
        <v>0.38128773565295354</v>
      </c>
      <c r="AI8" s="76">
        <v>0.47479094916168985</v>
      </c>
      <c r="AJ8" s="75">
        <v>0.41569295652771837</v>
      </c>
      <c r="AK8" s="75">
        <v>0.41569295652771837</v>
      </c>
      <c r="AL8" s="75">
        <v>0.38128773565295354</v>
      </c>
      <c r="AM8" s="76">
        <v>0.51207483363384609</v>
      </c>
      <c r="AN8" s="75">
        <v>0.35280336245425725</v>
      </c>
      <c r="AO8" s="75">
        <v>0.36087120699096459</v>
      </c>
      <c r="AP8" s="75">
        <v>0.3833722742021487</v>
      </c>
      <c r="AQ8" s="76">
        <v>0.29006748399782306</v>
      </c>
      <c r="AR8" s="75">
        <v>0.29006748399782306</v>
      </c>
      <c r="AS8" s="75">
        <v>0.29006748399782306</v>
      </c>
      <c r="AT8" s="75">
        <v>0.30287546245924885</v>
      </c>
    </row>
    <row r="9" spans="1:46" ht="16.8" customHeight="1">
      <c r="A9" s="83" t="s">
        <v>75</v>
      </c>
      <c r="B9">
        <v>2006</v>
      </c>
      <c r="C9" t="s">
        <v>50</v>
      </c>
      <c r="D9" s="49">
        <v>26.655007735252575</v>
      </c>
      <c r="E9" s="9">
        <v>1.3933895921237693</v>
      </c>
      <c r="F9" s="9">
        <v>1.3933895921237693</v>
      </c>
      <c r="G9" s="9">
        <v>0.12874025188116536</v>
      </c>
      <c r="H9" s="9">
        <v>0.24648222347857104</v>
      </c>
      <c r="I9" s="9">
        <v>9.4469359154162852E-2</v>
      </c>
      <c r="J9" s="9">
        <v>6.0840497041333104E-2</v>
      </c>
      <c r="K9" s="9">
        <v>1.3933895921237693</v>
      </c>
      <c r="V9"/>
      <c r="W9"/>
      <c r="X9"/>
      <c r="Y9"/>
      <c r="Z9"/>
      <c r="AA9"/>
      <c r="AB9"/>
      <c r="AD9" s="119" t="s">
        <v>50</v>
      </c>
      <c r="AE9" s="75">
        <v>0.62440555094135164</v>
      </c>
      <c r="AF9" s="118">
        <v>0.64886658648279993</v>
      </c>
      <c r="AG9" s="75">
        <v>0.64870629272944735</v>
      </c>
      <c r="AH9" s="75">
        <v>0.6352637083808832</v>
      </c>
      <c r="AI9" s="76">
        <v>0.59967486879869958</v>
      </c>
      <c r="AJ9" s="75">
        <v>0.59967486879869958</v>
      </c>
      <c r="AK9" s="75">
        <v>0.60275854447890376</v>
      </c>
      <c r="AL9" s="75">
        <v>0.6352637083808832</v>
      </c>
      <c r="AM9" s="75">
        <v>0.54159420440045658</v>
      </c>
      <c r="AN9" s="75">
        <v>0.35227374746819601</v>
      </c>
      <c r="AO9" s="75">
        <v>0.35845812113515496</v>
      </c>
      <c r="AP9" s="75">
        <v>0.62789911586564151</v>
      </c>
      <c r="AQ9" s="76">
        <v>0.20299149813738149</v>
      </c>
      <c r="AR9" s="75">
        <v>0.20299149813738149</v>
      </c>
      <c r="AS9" s="75">
        <v>0.20299149813738149</v>
      </c>
      <c r="AT9" s="75">
        <v>0.21641121210863065</v>
      </c>
    </row>
    <row r="10" spans="1:46">
      <c r="A10" s="83" t="s">
        <v>73</v>
      </c>
      <c r="B10">
        <v>2006</v>
      </c>
      <c r="C10" t="s">
        <v>30</v>
      </c>
      <c r="D10" s="49">
        <v>81.881117636590147</v>
      </c>
      <c r="E10" s="9">
        <v>1.372378821774795</v>
      </c>
      <c r="F10" s="9">
        <v>1.372378821774795</v>
      </c>
      <c r="G10" s="9">
        <v>0.2019067251982361</v>
      </c>
      <c r="H10" s="9">
        <v>0.27416384603701538</v>
      </c>
      <c r="I10" s="9">
        <v>0.30289113885275576</v>
      </c>
      <c r="J10" s="9">
        <v>0.37877260994635215</v>
      </c>
      <c r="K10" s="9">
        <v>1.372378821774795</v>
      </c>
      <c r="AD10" s="62" t="s">
        <v>51</v>
      </c>
      <c r="AE10" s="75">
        <v>-0.20457076403449909</v>
      </c>
      <c r="AF10" s="75">
        <v>-9.8968486401400602E-2</v>
      </c>
      <c r="AG10" s="75">
        <v>-9.8968486401400602E-2</v>
      </c>
      <c r="AH10" s="75">
        <v>-9.8968486401400602E-2</v>
      </c>
      <c r="AI10" s="76">
        <v>0.17571386418707116</v>
      </c>
      <c r="AJ10" s="75">
        <v>0.17571386418707116</v>
      </c>
      <c r="AK10" s="75">
        <v>0.17571386418707116</v>
      </c>
      <c r="AL10" s="75">
        <v>-9.8968486401400602E-2</v>
      </c>
      <c r="AM10" s="76">
        <v>0.50286215728535311</v>
      </c>
      <c r="AN10" s="75">
        <v>0.57749056676274035</v>
      </c>
      <c r="AO10" s="75">
        <v>0.57749056676274035</v>
      </c>
      <c r="AP10" s="75">
        <v>0.17571386418707116</v>
      </c>
      <c r="AQ10" s="76">
        <v>0.83666410778556066</v>
      </c>
      <c r="AR10" s="75">
        <v>0.83666410778556066</v>
      </c>
      <c r="AS10" s="75">
        <v>0.83666410778556066</v>
      </c>
      <c r="AT10" s="75">
        <v>0.83666410778556066</v>
      </c>
    </row>
    <row r="11" spans="1:46">
      <c r="A11" s="62" t="s">
        <v>73</v>
      </c>
      <c r="B11">
        <v>2009</v>
      </c>
      <c r="C11" t="s">
        <v>50</v>
      </c>
      <c r="D11" s="9">
        <v>25.436497385447133</v>
      </c>
      <c r="E11" s="9">
        <v>1.1933471933471933</v>
      </c>
      <c r="F11" s="9">
        <v>1.1933471933471933</v>
      </c>
      <c r="G11" s="9">
        <v>0.10958253195331</v>
      </c>
      <c r="H11" s="9">
        <v>0.26520623273738975</v>
      </c>
      <c r="I11" s="9">
        <v>4.3444888040511465E-3</v>
      </c>
      <c r="J11" s="9"/>
      <c r="K11" s="9">
        <v>1.1933471933471933</v>
      </c>
      <c r="AD11" s="120" t="s">
        <v>30</v>
      </c>
      <c r="AE11" s="77">
        <v>0.33917286425790538</v>
      </c>
      <c r="AF11" s="77">
        <v>0.5066237784230101</v>
      </c>
      <c r="AG11" s="77">
        <v>0.5066237784230101</v>
      </c>
      <c r="AH11" s="77">
        <v>0.5066237784230101</v>
      </c>
      <c r="AI11" s="78">
        <v>0.75391953463283801</v>
      </c>
      <c r="AJ11" s="77">
        <v>0.75391953463283801</v>
      </c>
      <c r="AK11" s="77">
        <v>0.75391953463283801</v>
      </c>
      <c r="AL11" s="77">
        <v>0.5066237784230101</v>
      </c>
      <c r="AM11" s="78">
        <v>0.82202487922251377</v>
      </c>
      <c r="AN11" s="77">
        <v>0.79417954699544224</v>
      </c>
      <c r="AO11" s="77">
        <v>0.79417954699544224</v>
      </c>
      <c r="AP11" s="77">
        <v>0.75391953463283801</v>
      </c>
      <c r="AQ11" s="78">
        <v>0.65489978570423679</v>
      </c>
      <c r="AR11" s="77">
        <v>0.65489978570423679</v>
      </c>
      <c r="AS11" s="77">
        <v>0.65489978570423679</v>
      </c>
      <c r="AT11" s="85">
        <v>0.65489978570423679</v>
      </c>
    </row>
    <row r="12" spans="1:46">
      <c r="A12" s="62" t="s">
        <v>73</v>
      </c>
      <c r="B12">
        <v>2005</v>
      </c>
      <c r="C12" t="s">
        <v>30</v>
      </c>
      <c r="D12" s="9">
        <v>84.680203045685289</v>
      </c>
      <c r="E12" s="9">
        <v>1.1327283950617284</v>
      </c>
      <c r="F12" s="9">
        <v>1.1327283950617284</v>
      </c>
      <c r="G12" s="9">
        <v>-2.9438742070310695E-2</v>
      </c>
      <c r="H12" s="9">
        <v>0.17841186313329738</v>
      </c>
      <c r="I12" s="9">
        <v>0.25279614271519274</v>
      </c>
      <c r="J12" s="9">
        <v>0.28236913089451399</v>
      </c>
      <c r="K12" s="9">
        <v>1.1327283950617284</v>
      </c>
    </row>
    <row r="13" spans="1:46">
      <c r="A13" s="68" t="s">
        <v>73</v>
      </c>
      <c r="B13">
        <v>2007</v>
      </c>
      <c r="C13" t="s">
        <v>30</v>
      </c>
      <c r="D13" s="49">
        <v>59.390597539543059</v>
      </c>
      <c r="E13" s="9">
        <v>1.0945182186234819</v>
      </c>
      <c r="F13" s="9">
        <v>1.0945182186234819</v>
      </c>
      <c r="G13" s="9">
        <v>9.053718797057525E-2</v>
      </c>
      <c r="H13" s="9">
        <v>0.12653209448432309</v>
      </c>
      <c r="I13" s="9">
        <v>0.22161054394556484</v>
      </c>
      <c r="J13" s="9">
        <v>0.45910267558449969</v>
      </c>
      <c r="K13" s="9">
        <v>1.0945182186234819</v>
      </c>
      <c r="AD13" s="62" t="s">
        <v>61</v>
      </c>
      <c r="AE13" s="75">
        <v>0.29924553841323887</v>
      </c>
      <c r="AF13" s="75">
        <v>0.36664134117631614</v>
      </c>
      <c r="AG13" s="75">
        <v>0.36664134117631614</v>
      </c>
      <c r="AH13" s="75">
        <v>0.36547027916177921</v>
      </c>
      <c r="AI13" s="76">
        <v>0.42876543413210921</v>
      </c>
      <c r="AJ13" s="75">
        <v>0.37714762369402643</v>
      </c>
      <c r="AK13" s="75">
        <v>0.37714762369402643</v>
      </c>
      <c r="AL13" s="75">
        <v>0.36547027916177921</v>
      </c>
      <c r="AM13" s="76">
        <v>0.49115933388773542</v>
      </c>
      <c r="AN13" s="75">
        <v>0.36119668104587704</v>
      </c>
      <c r="AO13" s="75">
        <v>0.36119668104587704</v>
      </c>
      <c r="AP13" s="75">
        <v>0.37901474829374521</v>
      </c>
      <c r="AQ13" s="76">
        <v>0.28308061148461877</v>
      </c>
      <c r="AR13" s="75">
        <v>0.28308061148461877</v>
      </c>
      <c r="AS13" s="75">
        <v>0.28308061148461877</v>
      </c>
      <c r="AT13" s="75">
        <v>0.29621178467997455</v>
      </c>
    </row>
    <row r="14" spans="1:46">
      <c r="A14" s="62" t="s">
        <v>75</v>
      </c>
      <c r="B14">
        <v>2005</v>
      </c>
      <c r="C14" t="s">
        <v>50</v>
      </c>
      <c r="D14" s="9">
        <v>22.354960911451315</v>
      </c>
      <c r="E14" s="9">
        <v>1.0181583198707593</v>
      </c>
      <c r="F14" s="9">
        <v>1.0181583198707593</v>
      </c>
      <c r="G14" s="9">
        <v>0.10301738672666086</v>
      </c>
      <c r="H14" s="9">
        <v>0.2184951542924965</v>
      </c>
      <c r="I14" s="9">
        <v>0.32410765566789274</v>
      </c>
      <c r="J14" s="9">
        <v>0.18775475937501948</v>
      </c>
      <c r="K14" s="9">
        <v>1.0181583198707593</v>
      </c>
      <c r="AD14" s="119" t="s">
        <v>50</v>
      </c>
      <c r="AE14" s="75">
        <v>0.6149068627200327</v>
      </c>
      <c r="AF14" s="118">
        <v>0.64012644879202052</v>
      </c>
      <c r="AG14" s="75">
        <v>0.64012644879202052</v>
      </c>
      <c r="AH14" s="75">
        <v>0.63056882247168144</v>
      </c>
      <c r="AI14" s="76">
        <v>0.5360716045914321</v>
      </c>
      <c r="AJ14" s="75">
        <v>0.5360716045914321</v>
      </c>
      <c r="AK14" s="75">
        <v>0.5360716045914321</v>
      </c>
      <c r="AL14" s="75">
        <v>0.63056882247168144</v>
      </c>
      <c r="AM14" s="75">
        <v>0.54256602313579827</v>
      </c>
      <c r="AN14" s="75">
        <v>0.39304310454904601</v>
      </c>
      <c r="AO14" s="75">
        <v>0.39304310454904601</v>
      </c>
      <c r="AP14" s="75">
        <v>0.55794557850935333</v>
      </c>
      <c r="AQ14" s="76">
        <v>0.23413925308017439</v>
      </c>
      <c r="AR14" s="75">
        <v>0.23413925308017439</v>
      </c>
      <c r="AS14" s="75">
        <v>0.23413925308017439</v>
      </c>
      <c r="AT14" s="75">
        <v>0.25202953138645884</v>
      </c>
    </row>
    <row r="15" spans="1:46">
      <c r="A15" s="68" t="s">
        <v>75</v>
      </c>
      <c r="B15">
        <v>2007</v>
      </c>
      <c r="C15" t="s">
        <v>50</v>
      </c>
      <c r="D15" s="49">
        <v>22.656367132753171</v>
      </c>
      <c r="E15" s="9">
        <v>1.3694247438928291</v>
      </c>
      <c r="F15" s="9">
        <v>1.3694247438928291</v>
      </c>
      <c r="G15" s="9">
        <v>0.1351399187803938</v>
      </c>
      <c r="H15" s="9">
        <v>-3.9334874359796747E-2</v>
      </c>
      <c r="I15" s="9">
        <v>-7.7932849516389166E-2</v>
      </c>
      <c r="J15" s="9">
        <v>-6.317693317901249E-2</v>
      </c>
      <c r="K15" s="9">
        <v>0.95631377551020413</v>
      </c>
      <c r="AD15" s="62" t="s">
        <v>51</v>
      </c>
      <c r="AE15" s="75">
        <v>-0.22161423211348205</v>
      </c>
      <c r="AF15" s="75">
        <v>-0.13395470672404591</v>
      </c>
      <c r="AG15" s="75">
        <v>-0.13395470672404591</v>
      </c>
      <c r="AH15" s="75">
        <v>-0.13395470672404591</v>
      </c>
      <c r="AI15" s="76">
        <v>2.3716052524661201E-2</v>
      </c>
      <c r="AJ15" s="75">
        <v>2.3716052524661201E-2</v>
      </c>
      <c r="AK15" s="75">
        <v>2.3716052524661201E-2</v>
      </c>
      <c r="AL15" s="75">
        <v>-0.13395470672404591</v>
      </c>
      <c r="AM15" s="76">
        <v>0.36766385119896289</v>
      </c>
      <c r="AN15" s="75">
        <v>0.24899073999601706</v>
      </c>
      <c r="AO15" s="75">
        <v>0.24899073999601706</v>
      </c>
      <c r="AP15" s="75">
        <v>2.3716052524661201E-2</v>
      </c>
      <c r="AQ15" s="76">
        <v>0.34099216594425241</v>
      </c>
      <c r="AR15" s="75">
        <v>0.34099216594425241</v>
      </c>
      <c r="AS15" s="75">
        <v>0.34099216594425241</v>
      </c>
      <c r="AT15" s="75">
        <v>0.34099216594425241</v>
      </c>
    </row>
    <row r="16" spans="1:46">
      <c r="A16" s="68" t="s">
        <v>75</v>
      </c>
      <c r="B16">
        <v>2008</v>
      </c>
      <c r="C16" t="s">
        <v>50</v>
      </c>
      <c r="D16" s="49">
        <v>19.013504089266469</v>
      </c>
      <c r="E16" s="9">
        <v>0.95631377551020413</v>
      </c>
      <c r="F16" s="9">
        <v>0.95631377551020413</v>
      </c>
      <c r="G16" s="9">
        <v>-0.20173759539710764</v>
      </c>
      <c r="H16" s="9">
        <v>-0.24636675101978642</v>
      </c>
      <c r="I16" s="9">
        <v>-0.22930512838532718</v>
      </c>
      <c r="J16" s="9">
        <v>-0.32357229222036155</v>
      </c>
      <c r="K16" s="9">
        <v>0.95631377551020413</v>
      </c>
      <c r="AD16" s="120" t="s">
        <v>30</v>
      </c>
      <c r="AE16" s="77">
        <v>0.35793274629546906</v>
      </c>
      <c r="AF16" s="77">
        <v>0.50717035723093273</v>
      </c>
      <c r="AG16" s="77">
        <v>0.50717035723093273</v>
      </c>
      <c r="AH16" s="77">
        <v>0.50717035723093273</v>
      </c>
      <c r="AI16" s="78">
        <v>0.66387779709798433</v>
      </c>
      <c r="AJ16" s="77">
        <v>0.66387779709798433</v>
      </c>
      <c r="AK16" s="77">
        <v>0.66387779709798433</v>
      </c>
      <c r="AL16" s="77">
        <v>0.50717035723093273</v>
      </c>
      <c r="AM16" s="78">
        <v>0.76883944357873124</v>
      </c>
      <c r="AN16" s="77">
        <v>0.74133553093578808</v>
      </c>
      <c r="AO16" s="77">
        <v>0.74133553093578808</v>
      </c>
      <c r="AP16" s="77">
        <v>0.66387779709798433</v>
      </c>
      <c r="AQ16" s="78">
        <v>0.66408662413912911</v>
      </c>
      <c r="AR16" s="77">
        <v>0.66408662413912911</v>
      </c>
      <c r="AS16" s="77">
        <v>0.66408662413912911</v>
      </c>
      <c r="AT16" s="85">
        <v>0.66408662413912911</v>
      </c>
    </row>
    <row r="17" spans="1:46">
      <c r="A17" s="62" t="s">
        <v>73</v>
      </c>
      <c r="B17">
        <v>2010</v>
      </c>
      <c r="C17" t="s">
        <v>50</v>
      </c>
      <c r="D17" s="9">
        <v>16.684145295071026</v>
      </c>
      <c r="E17" s="9">
        <v>0.948509485094851</v>
      </c>
      <c r="F17" s="9">
        <v>0.948509485094851</v>
      </c>
      <c r="G17" s="9">
        <v>0.1747761093742598</v>
      </c>
      <c r="H17" s="9">
        <v>-0.11818955369341494</v>
      </c>
      <c r="I17" s="9"/>
      <c r="J17" s="9"/>
      <c r="K17" s="9">
        <v>0.948509485094851</v>
      </c>
      <c r="AD17"/>
    </row>
    <row r="18" spans="1:46">
      <c r="A18" s="68" t="s">
        <v>73</v>
      </c>
      <c r="B18">
        <v>2008</v>
      </c>
      <c r="C18" t="s">
        <v>30</v>
      </c>
      <c r="D18" s="49">
        <v>48.96907216494845</v>
      </c>
      <c r="E18" s="9">
        <v>0.93964794635373006</v>
      </c>
      <c r="F18" s="9">
        <v>0.93964794635373006</v>
      </c>
      <c r="G18" s="9">
        <v>3.9578205988903339E-2</v>
      </c>
      <c r="H18" s="9">
        <v>0.14412173234714828</v>
      </c>
      <c r="I18" s="9">
        <v>0.40525624878656374</v>
      </c>
      <c r="J18" s="9">
        <v>0.12765059829402922</v>
      </c>
      <c r="K18" s="9">
        <v>0.93964794635373006</v>
      </c>
      <c r="AD18" s="33" t="s">
        <v>127</v>
      </c>
    </row>
    <row r="19" spans="1:46">
      <c r="A19" s="68" t="s">
        <v>94</v>
      </c>
      <c r="B19">
        <v>2008</v>
      </c>
      <c r="C19" t="s">
        <v>51</v>
      </c>
      <c r="D19" s="49">
        <v>19.102874026322858</v>
      </c>
      <c r="E19" s="9">
        <v>0.88545816733067728</v>
      </c>
      <c r="F19" s="9">
        <v>0.88545816733067728</v>
      </c>
      <c r="G19" s="9">
        <v>-4.9825610363716166E-4</v>
      </c>
      <c r="H19" s="9">
        <v>-9.9651220727448812E-4</v>
      </c>
      <c r="I19" s="9">
        <v>-1.4947683109118146E-3</v>
      </c>
      <c r="J19" s="9">
        <v>-1.993024414549141E-3</v>
      </c>
      <c r="K19" s="9">
        <v>0.88545816733067728</v>
      </c>
      <c r="AD19" s="62" t="s">
        <v>61</v>
      </c>
      <c r="AE19" s="75">
        <v>0.26960589159218318</v>
      </c>
      <c r="AF19" s="75">
        <v>0.33400305005609537</v>
      </c>
      <c r="AG19" s="75">
        <v>0.33400305005609537</v>
      </c>
      <c r="AH19" s="75">
        <v>0.33328137807682262</v>
      </c>
      <c r="AI19" s="76">
        <v>0.38497597675622564</v>
      </c>
      <c r="AJ19" s="75">
        <v>0.34220411111956683</v>
      </c>
      <c r="AK19" s="75">
        <v>0.34220411111956683</v>
      </c>
      <c r="AL19" s="75">
        <v>0.33328137807682262</v>
      </c>
      <c r="AM19" s="76">
        <v>0.34007060291814595</v>
      </c>
      <c r="AN19" s="75">
        <v>0.2453751380147034</v>
      </c>
      <c r="AO19" s="75">
        <v>0.2453751380147034</v>
      </c>
      <c r="AP19" s="75">
        <v>0.25955102469251662</v>
      </c>
      <c r="AQ19" s="76">
        <v>0.14790615819375416</v>
      </c>
      <c r="AR19" s="75">
        <v>0.14790615819375416</v>
      </c>
      <c r="AS19" s="75">
        <v>0.14790615819375416</v>
      </c>
      <c r="AT19" s="75">
        <v>0.15784741431584953</v>
      </c>
    </row>
    <row r="20" spans="1:46">
      <c r="A20" s="68" t="s">
        <v>75</v>
      </c>
      <c r="B20">
        <v>2006</v>
      </c>
      <c r="C20" t="s">
        <v>30</v>
      </c>
      <c r="D20" s="49">
        <v>33.248133449922648</v>
      </c>
      <c r="E20" s="9">
        <v>0.80781173394345485</v>
      </c>
      <c r="F20" s="9">
        <v>0.80781173394345485</v>
      </c>
      <c r="G20" s="9">
        <v>4.4979085615364289E-2</v>
      </c>
      <c r="H20" s="9">
        <v>0.14123685346744133</v>
      </c>
      <c r="I20" s="9">
        <v>5.4084285825728766E-2</v>
      </c>
      <c r="J20" s="9">
        <v>6.4199056280790007E-2</v>
      </c>
      <c r="K20" s="9">
        <v>0.80781173394345485</v>
      </c>
      <c r="AD20" s="119" t="s">
        <v>50</v>
      </c>
      <c r="AE20" s="75">
        <v>0.52285450231173092</v>
      </c>
      <c r="AF20" s="118">
        <v>0.54222831836622754</v>
      </c>
      <c r="AG20" s="75">
        <v>0.54222831836622754</v>
      </c>
      <c r="AH20" s="75">
        <v>0.5386128579004289</v>
      </c>
      <c r="AI20" s="76">
        <v>0.41737623771566623</v>
      </c>
      <c r="AJ20" s="75">
        <v>0.41737623771566623</v>
      </c>
      <c r="AK20" s="75">
        <v>0.41737623771566623</v>
      </c>
      <c r="AL20" s="75">
        <v>0.5386128579004289</v>
      </c>
      <c r="AM20" s="75">
        <v>0.21226628472930989</v>
      </c>
      <c r="AN20" s="75">
        <v>0.10873701264651291</v>
      </c>
      <c r="AO20" s="75">
        <v>0.10873701264651291</v>
      </c>
      <c r="AP20" s="75">
        <v>0.44070989813430395</v>
      </c>
      <c r="AQ20" s="76">
        <v>9.7710182544180291E-2</v>
      </c>
      <c r="AR20" s="75">
        <v>9.7710182544180291E-2</v>
      </c>
      <c r="AS20" s="75">
        <v>9.7710182544180291E-2</v>
      </c>
      <c r="AT20" s="75">
        <v>0.11500585725069699</v>
      </c>
    </row>
    <row r="21" spans="1:46">
      <c r="A21" s="62" t="s">
        <v>94</v>
      </c>
      <c r="B21">
        <v>2009</v>
      </c>
      <c r="C21" t="s">
        <v>51</v>
      </c>
      <c r="D21" s="9">
        <v>17.147461724415795</v>
      </c>
      <c r="E21" s="9">
        <v>0.79442508710801396</v>
      </c>
      <c r="F21" s="9">
        <v>0.79442508710801396</v>
      </c>
      <c r="G21" s="9">
        <v>-4.9800796812754695E-4</v>
      </c>
      <c r="H21" s="9">
        <v>-9.960159362550939E-4</v>
      </c>
      <c r="I21" s="9">
        <v>-1.494023904382641E-3</v>
      </c>
      <c r="J21" s="9"/>
      <c r="K21" s="9">
        <v>0.79442508710801396</v>
      </c>
      <c r="AD21" s="62" t="s">
        <v>51</v>
      </c>
      <c r="AE21" s="75">
        <v>-0.1478124505674743</v>
      </c>
      <c r="AF21" s="75">
        <v>-7.8857330751354246E-2</v>
      </c>
      <c r="AG21" s="75">
        <v>-7.8857330751354246E-2</v>
      </c>
      <c r="AH21" s="75">
        <v>-7.8857330751354246E-2</v>
      </c>
      <c r="AI21" s="76">
        <v>6.9448730969098108E-2</v>
      </c>
      <c r="AJ21" s="75">
        <v>6.9448730969098108E-2</v>
      </c>
      <c r="AK21" s="75">
        <v>6.9448730969098108E-2</v>
      </c>
      <c r="AL21" s="75">
        <v>-7.8857330751354246E-2</v>
      </c>
      <c r="AM21" s="76">
        <v>0.35525393916511322</v>
      </c>
      <c r="AN21" s="75">
        <v>0.25602794397295758</v>
      </c>
      <c r="AO21" s="75">
        <v>0.25602794397295758</v>
      </c>
      <c r="AP21" s="75">
        <v>6.9448730969098108E-2</v>
      </c>
      <c r="AQ21" s="76">
        <v>0.14531162418851726</v>
      </c>
      <c r="AR21" s="75">
        <v>0.14531162418851726</v>
      </c>
      <c r="AS21" s="75">
        <v>0.14531162418851726</v>
      </c>
      <c r="AT21" s="75">
        <v>0.14531162418851726</v>
      </c>
    </row>
    <row r="22" spans="1:46">
      <c r="A22" s="62" t="s">
        <v>75</v>
      </c>
      <c r="B22">
        <v>2009</v>
      </c>
      <c r="C22" t="s">
        <v>50</v>
      </c>
      <c r="D22" s="9">
        <v>15.854604139217923</v>
      </c>
      <c r="E22" s="9">
        <v>0.76887801895444818</v>
      </c>
      <c r="F22" s="9">
        <v>0.76887801895444818</v>
      </c>
      <c r="G22" s="9">
        <v>-3.7137188512381791E-2</v>
      </c>
      <c r="H22" s="9">
        <v>-2.2939727519392463E-2</v>
      </c>
      <c r="I22" s="9">
        <v>-0.10138211310847296</v>
      </c>
      <c r="J22" s="9"/>
      <c r="K22" s="9">
        <v>0.76887801895444818</v>
      </c>
      <c r="AD22" s="120" t="s">
        <v>30</v>
      </c>
      <c r="AE22" s="77">
        <v>0.33459986642444239</v>
      </c>
      <c r="AF22" s="77">
        <v>0.47017697484436127</v>
      </c>
      <c r="AG22" s="77">
        <v>0.47017697484436127</v>
      </c>
      <c r="AH22" s="77">
        <v>0.47017697484436127</v>
      </c>
      <c r="AI22" s="78">
        <v>0.61295807742547548</v>
      </c>
      <c r="AJ22" s="77">
        <v>0.61295807742547548</v>
      </c>
      <c r="AK22" s="77">
        <v>0.61295807742547548</v>
      </c>
      <c r="AL22" s="77">
        <v>0.47017697484436127</v>
      </c>
      <c r="AM22" s="78">
        <v>0.6754106692126951</v>
      </c>
      <c r="AN22" s="77">
        <v>0.65526917608017599</v>
      </c>
      <c r="AO22" s="77">
        <v>0.65526917608017599</v>
      </c>
      <c r="AP22" s="77">
        <v>0.61295807742547548</v>
      </c>
      <c r="AQ22" s="78">
        <v>0.3115023198551255</v>
      </c>
      <c r="AR22" s="77">
        <v>0.3115023198551255</v>
      </c>
      <c r="AS22" s="77">
        <v>0.3115023198551255</v>
      </c>
      <c r="AT22" s="85">
        <v>0.3115023198551255</v>
      </c>
    </row>
    <row r="23" spans="1:46">
      <c r="A23" s="68" t="s">
        <v>75</v>
      </c>
      <c r="B23">
        <v>2007</v>
      </c>
      <c r="C23" t="s">
        <v>30</v>
      </c>
      <c r="D23" s="49">
        <v>28.31068087741599</v>
      </c>
      <c r="E23" s="9">
        <v>0.76494936151475124</v>
      </c>
      <c r="F23" s="9">
        <v>0.76494936151475124</v>
      </c>
      <c r="G23" s="9">
        <v>0.10079126687408765</v>
      </c>
      <c r="H23" s="9">
        <v>9.5340322638184146E-3</v>
      </c>
      <c r="I23" s="9">
        <v>2.0125182994353622E-2</v>
      </c>
      <c r="J23" s="9">
        <v>4.513503012361389E-2</v>
      </c>
      <c r="K23" s="9">
        <v>0.76494936151475124</v>
      </c>
    </row>
    <row r="24" spans="1:46">
      <c r="A24" s="62" t="s">
        <v>73</v>
      </c>
      <c r="B24">
        <v>2004</v>
      </c>
      <c r="C24" t="s">
        <v>50</v>
      </c>
      <c r="D24" s="9">
        <v>26.688579079790987</v>
      </c>
      <c r="E24" s="9">
        <v>0.67085959171469856</v>
      </c>
      <c r="F24" s="9">
        <v>0.67085959171469856</v>
      </c>
      <c r="G24" s="9">
        <v>0.17355777488773821</v>
      </c>
      <c r="H24" s="9">
        <v>0.39509227939552455</v>
      </c>
      <c r="I24" s="9">
        <v>0.55357676837642433</v>
      </c>
      <c r="J24" s="9">
        <v>0.56005999019253416</v>
      </c>
      <c r="K24" s="9">
        <v>0.67085959171469856</v>
      </c>
      <c r="AD24" s="33" t="s">
        <v>131</v>
      </c>
      <c r="AE24" s="30"/>
      <c r="AF24" s="51"/>
      <c r="AG24" s="51"/>
      <c r="AH24" s="51"/>
      <c r="AI24" s="6"/>
    </row>
    <row r="25" spans="1:46">
      <c r="A25" s="62" t="s">
        <v>73</v>
      </c>
      <c r="B25">
        <v>2009</v>
      </c>
      <c r="C25" t="s">
        <v>30</v>
      </c>
      <c r="D25" s="9">
        <v>31.153062128866438</v>
      </c>
      <c r="E25" s="9">
        <v>0.67080152671755722</v>
      </c>
      <c r="F25" s="9">
        <v>0.67080152671755722</v>
      </c>
      <c r="G25" s="9">
        <v>0.10885168059507515</v>
      </c>
      <c r="H25" s="9">
        <v>0.38074733942723854</v>
      </c>
      <c r="I25" s="9">
        <v>9.1701784418386806E-2</v>
      </c>
      <c r="J25" s="9"/>
      <c r="K25" s="9">
        <v>0.67080152671755722</v>
      </c>
      <c r="AD25" s="62" t="s">
        <v>61</v>
      </c>
      <c r="AE25" s="75">
        <v>0.26100491922459212</v>
      </c>
      <c r="AF25" s="75">
        <v>0.32037568131143179</v>
      </c>
      <c r="AG25" s="75">
        <v>0.32037568131143179</v>
      </c>
      <c r="AH25" s="75">
        <v>0.31897649697352065</v>
      </c>
      <c r="AI25" s="76">
        <v>0.38087079166288029</v>
      </c>
      <c r="AJ25" s="75">
        <v>0.3333246173810977</v>
      </c>
      <c r="AK25" s="75">
        <v>0.3333246173810977</v>
      </c>
      <c r="AL25" s="75">
        <v>0.31897649697352065</v>
      </c>
      <c r="AM25" s="76">
        <v>0.34424691160611298</v>
      </c>
      <c r="AN25" s="75">
        <v>0.257045030629593</v>
      </c>
      <c r="AO25" s="75">
        <v>0.257045030629593</v>
      </c>
      <c r="AP25" s="75">
        <v>0.26913782280612769</v>
      </c>
      <c r="AQ25" s="76">
        <v>0.17069679473264107</v>
      </c>
      <c r="AR25" s="75">
        <v>0.17069679473264107</v>
      </c>
      <c r="AS25" s="75">
        <v>0.17069679473264107</v>
      </c>
      <c r="AT25" s="75">
        <v>0.17892328007005054</v>
      </c>
    </row>
    <row r="26" spans="1:46">
      <c r="A26" s="62" t="s">
        <v>75</v>
      </c>
      <c r="B26">
        <v>2010</v>
      </c>
      <c r="C26" t="s">
        <v>50</v>
      </c>
      <c r="D26" s="9">
        <v>13.491152770821579</v>
      </c>
      <c r="E26" s="9">
        <v>0.66334164588528677</v>
      </c>
      <c r="F26" s="9">
        <v>0.66334164588528677</v>
      </c>
      <c r="G26" s="9">
        <v>1.3689086796080914E-2</v>
      </c>
      <c r="H26" s="9">
        <v>-6.1944480737635983E-2</v>
      </c>
      <c r="I26" s="9"/>
      <c r="J26" s="9"/>
      <c r="K26" s="9">
        <v>0.66334164588528677</v>
      </c>
      <c r="AD26" s="119" t="s">
        <v>50</v>
      </c>
      <c r="AE26" s="75">
        <v>0.47924742052510255</v>
      </c>
      <c r="AF26" s="118">
        <v>0.49041648476547478</v>
      </c>
      <c r="AG26" s="75">
        <v>0.49041648476547478</v>
      </c>
      <c r="AH26" s="75">
        <v>0.48960487608699299</v>
      </c>
      <c r="AI26" s="76">
        <v>0.39455973403641226</v>
      </c>
      <c r="AJ26" s="75">
        <v>0.39455973403641226</v>
      </c>
      <c r="AK26" s="75">
        <v>0.39455973403641226</v>
      </c>
      <c r="AL26" s="75">
        <v>0.48960487608699299</v>
      </c>
      <c r="AM26" s="75">
        <v>0.23854172178494909</v>
      </c>
      <c r="AN26" s="75">
        <v>0.14848242952285637</v>
      </c>
      <c r="AO26" s="75">
        <v>0.14848242952285637</v>
      </c>
      <c r="AP26" s="75">
        <v>0.41735299692409827</v>
      </c>
      <c r="AQ26" s="76">
        <v>0.14150148192352033</v>
      </c>
      <c r="AR26" s="75">
        <v>0.14150148192352033</v>
      </c>
      <c r="AS26" s="75">
        <v>0.14150148192352033</v>
      </c>
      <c r="AT26" s="75">
        <v>0.15491602194854612</v>
      </c>
    </row>
    <row r="27" spans="1:46">
      <c r="A27" s="62" t="s">
        <v>75</v>
      </c>
      <c r="B27">
        <v>2005</v>
      </c>
      <c r="C27" t="s">
        <v>30</v>
      </c>
      <c r="D27" s="9">
        <v>28.064301017295442</v>
      </c>
      <c r="E27" s="9">
        <v>0.65119341563786004</v>
      </c>
      <c r="F27" s="9">
        <v>0.65119341563786004</v>
      </c>
      <c r="G27" s="9">
        <v>6.2926284823619097E-3</v>
      </c>
      <c r="H27" s="9">
        <v>5.0988677422472359E-2</v>
      </c>
      <c r="I27" s="9">
        <v>0.14664073090291482</v>
      </c>
      <c r="J27" s="9">
        <v>6.0036581990655494E-2</v>
      </c>
      <c r="K27" s="9">
        <v>0.65119341563786004</v>
      </c>
      <c r="AD27" s="62" t="s">
        <v>51</v>
      </c>
      <c r="AE27" s="75">
        <v>-0.11012527138103119</v>
      </c>
      <c r="AF27" s="75">
        <v>-3.9724378066551005E-2</v>
      </c>
      <c r="AG27" s="75">
        <v>-3.9724378066551005E-2</v>
      </c>
      <c r="AH27" s="75">
        <v>-3.9724378066551005E-2</v>
      </c>
      <c r="AI27" s="76">
        <v>0.10367355133985844</v>
      </c>
      <c r="AJ27" s="75">
        <v>0.10367355133985844</v>
      </c>
      <c r="AK27" s="75">
        <v>0.10367355133985844</v>
      </c>
      <c r="AL27" s="75">
        <v>-3.9724378066551005E-2</v>
      </c>
      <c r="AM27" s="76">
        <v>0.3654097856778975</v>
      </c>
      <c r="AN27" s="75">
        <v>0.26152711345250967</v>
      </c>
      <c r="AO27" s="75">
        <v>0.26152711345250967</v>
      </c>
      <c r="AP27" s="75">
        <v>0.10367355133985844</v>
      </c>
      <c r="AQ27" s="76">
        <v>0.14589279629045268</v>
      </c>
      <c r="AR27" s="75">
        <v>0.14589279629045268</v>
      </c>
      <c r="AS27" s="75">
        <v>0.14589279629045268</v>
      </c>
      <c r="AT27" s="75">
        <v>0.14589279629045268</v>
      </c>
    </row>
    <row r="28" spans="1:46">
      <c r="A28" s="62" t="s">
        <v>130</v>
      </c>
      <c r="B28">
        <v>2010</v>
      </c>
      <c r="C28" t="s">
        <v>50</v>
      </c>
      <c r="D28" s="9">
        <v>18.812250152449352</v>
      </c>
      <c r="E28" s="9">
        <v>0.64701427323041072</v>
      </c>
      <c r="F28" s="9">
        <v>0.64701427323041072</v>
      </c>
      <c r="G28" s="9">
        <v>5.2181115405853129E-2</v>
      </c>
      <c r="H28" s="9">
        <v>0.10436223081170626</v>
      </c>
      <c r="I28" s="9"/>
      <c r="J28" s="9"/>
      <c r="K28" s="9">
        <v>0.64701427323041072</v>
      </c>
      <c r="AD28" s="120" t="s">
        <v>30</v>
      </c>
      <c r="AE28" s="77">
        <v>0.32503089704227206</v>
      </c>
      <c r="AF28" s="77">
        <v>0.43366134928828687</v>
      </c>
      <c r="AG28" s="77">
        <v>0.43366134928828687</v>
      </c>
      <c r="AH28" s="77">
        <v>0.43366134928828687</v>
      </c>
      <c r="AI28" s="78">
        <v>0.57163672965368606</v>
      </c>
      <c r="AJ28" s="77">
        <v>0.57163672965368606</v>
      </c>
      <c r="AK28" s="77">
        <v>0.57163672965368606</v>
      </c>
      <c r="AL28" s="77">
        <v>0.43366134928828687</v>
      </c>
      <c r="AM28" s="78">
        <v>0.66307538331882354</v>
      </c>
      <c r="AN28" s="77">
        <v>0.624049091176336</v>
      </c>
      <c r="AO28" s="77">
        <v>0.624049091176336</v>
      </c>
      <c r="AP28" s="77">
        <v>0.57163672965368606</v>
      </c>
      <c r="AQ28" s="78">
        <v>0.32976629326604817</v>
      </c>
      <c r="AR28" s="77">
        <v>0.32976629326604817</v>
      </c>
      <c r="AS28" s="77">
        <v>0.32976629326604817</v>
      </c>
      <c r="AT28" s="85">
        <v>0.32976629326604817</v>
      </c>
    </row>
    <row r="29" spans="1:46" s="2" customFormat="1">
      <c r="A29" s="62" t="s">
        <v>130</v>
      </c>
      <c r="B29">
        <v>2009</v>
      </c>
      <c r="C29" t="s">
        <v>50</v>
      </c>
      <c r="D29" s="9">
        <v>19.523680466156243</v>
      </c>
      <c r="E29" s="9">
        <v>0.6364439536167863</v>
      </c>
      <c r="F29" s="9">
        <v>0.6364439536167863</v>
      </c>
      <c r="G29" s="9">
        <v>6.7528193877900546E-3</v>
      </c>
      <c r="H29" s="9">
        <v>5.8581565145854025E-2</v>
      </c>
      <c r="I29" s="9">
        <v>0.11041031090391799</v>
      </c>
      <c r="J29" s="9"/>
      <c r="K29" s="9">
        <v>0.6364439536167863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D29" s="33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6">
      <c r="A30" s="62" t="s">
        <v>94</v>
      </c>
      <c r="B30">
        <v>2010</v>
      </c>
      <c r="C30" t="s">
        <v>51</v>
      </c>
      <c r="D30" s="9">
        <v>13.36556540424389</v>
      </c>
      <c r="E30" s="9">
        <v>0.61890547263681595</v>
      </c>
      <c r="F30" s="9">
        <v>0.61890547263681595</v>
      </c>
      <c r="G30" s="9">
        <v>-4.9776007964166965E-4</v>
      </c>
      <c r="H30" s="9">
        <v>-9.9552015928333929E-4</v>
      </c>
      <c r="I30" s="9"/>
      <c r="J30" s="9"/>
      <c r="K30" s="9">
        <v>0.61890547263681595</v>
      </c>
      <c r="AG30" s="33" t="s">
        <v>132</v>
      </c>
    </row>
    <row r="31" spans="1:46" ht="16.8" customHeight="1">
      <c r="A31" s="62" t="s">
        <v>57</v>
      </c>
      <c r="B31">
        <v>2009</v>
      </c>
      <c r="C31" t="s">
        <v>50</v>
      </c>
      <c r="D31" s="9">
        <v>12.832033897454176</v>
      </c>
      <c r="E31" s="9">
        <v>0.60770328102710414</v>
      </c>
      <c r="F31" s="9">
        <v>0.60770328102710414</v>
      </c>
      <c r="G31" s="9">
        <v>7.328171210661738E-2</v>
      </c>
      <c r="H31" s="9">
        <v>0.1438395013719872</v>
      </c>
      <c r="I31" s="9">
        <v>0.32014932398895851</v>
      </c>
      <c r="J31" s="9">
        <v>1</v>
      </c>
      <c r="K31" s="9">
        <v>0.60770328102710414</v>
      </c>
      <c r="AD31" s="62" t="s">
        <v>61</v>
      </c>
      <c r="AE31" s="75">
        <v>0.24390401750096072</v>
      </c>
      <c r="AF31" s="75">
        <v>0.30045467062747433</v>
      </c>
      <c r="AG31" s="75">
        <v>0.30045467062747433</v>
      </c>
      <c r="AH31" s="75">
        <v>0.29869364212312111</v>
      </c>
      <c r="AI31" s="76">
        <v>0.35809050728235736</v>
      </c>
      <c r="AJ31" s="75">
        <v>0.31572801105041404</v>
      </c>
      <c r="AK31" s="75">
        <v>0.31572801105041404</v>
      </c>
      <c r="AL31" s="75">
        <v>0.29869364212312111</v>
      </c>
      <c r="AM31" s="76">
        <v>0.33990557712020331</v>
      </c>
      <c r="AN31" s="75">
        <v>0.26067978384099938</v>
      </c>
      <c r="AO31" s="75">
        <v>0.26067978384099938</v>
      </c>
      <c r="AP31" s="75">
        <v>0.27204656083252921</v>
      </c>
      <c r="AQ31" s="76">
        <v>0.19827324328286031</v>
      </c>
      <c r="AR31" s="75">
        <v>0.19827324328286031</v>
      </c>
      <c r="AS31" s="75">
        <v>0.19827324328286031</v>
      </c>
      <c r="AT31" s="75">
        <v>0.20637270027863794</v>
      </c>
    </row>
    <row r="32" spans="1:46">
      <c r="A32" s="68" t="s">
        <v>73</v>
      </c>
      <c r="B32">
        <v>2007</v>
      </c>
      <c r="C32" t="s">
        <v>51</v>
      </c>
      <c r="D32" s="49">
        <v>19.237697715289986</v>
      </c>
      <c r="E32" s="9">
        <v>0.58147410358565743</v>
      </c>
      <c r="F32" s="9">
        <v>0.58147410358565743</v>
      </c>
      <c r="G32" s="9">
        <v>0.13332862216869251</v>
      </c>
      <c r="H32" s="9">
        <v>0.26191273343116778</v>
      </c>
      <c r="I32" s="9">
        <v>0.34179646463613489</v>
      </c>
      <c r="J32" s="9">
        <v>0.61539194907485495</v>
      </c>
      <c r="K32" s="9">
        <v>0.58147410358565743</v>
      </c>
      <c r="AD32" s="119" t="s">
        <v>50</v>
      </c>
      <c r="AE32" s="75">
        <v>0.45163138010099435</v>
      </c>
      <c r="AF32" s="118">
        <v>0.46351081626298118</v>
      </c>
      <c r="AG32" s="75">
        <v>0.46351081626298118</v>
      </c>
      <c r="AH32" s="75">
        <v>0.46193592411511331</v>
      </c>
      <c r="AI32" s="76">
        <v>0.39025356909727665</v>
      </c>
      <c r="AJ32" s="75">
        <v>0.39025356909727665</v>
      </c>
      <c r="AK32" s="75">
        <v>0.39025356909727665</v>
      </c>
      <c r="AL32" s="75">
        <v>0.46193592411511331</v>
      </c>
      <c r="AM32" s="75">
        <v>0.27206632607669234</v>
      </c>
      <c r="AN32" s="75">
        <v>0.1894018080499949</v>
      </c>
      <c r="AO32" s="75">
        <v>0.1894018080499949</v>
      </c>
      <c r="AP32" s="75">
        <v>0.41101529494484496</v>
      </c>
      <c r="AQ32" s="76">
        <v>0.19975430411425676</v>
      </c>
      <c r="AR32" s="75">
        <v>0.19975430411425676</v>
      </c>
      <c r="AS32" s="75">
        <v>0.19975430411425676</v>
      </c>
      <c r="AT32" s="75">
        <v>0.2132191251418015</v>
      </c>
    </row>
    <row r="33" spans="1:46">
      <c r="A33" s="64" t="s">
        <v>175</v>
      </c>
      <c r="B33" s="7">
        <v>2010</v>
      </c>
      <c r="C33" s="8" t="s">
        <v>30</v>
      </c>
      <c r="D33" s="9">
        <v>7.2828732262848819</v>
      </c>
      <c r="E33" s="9">
        <v>0.57240166996264552</v>
      </c>
      <c r="F33" s="9">
        <v>0.57240166996264552</v>
      </c>
      <c r="G33" s="9">
        <v>-2.4653833164471364E-2</v>
      </c>
      <c r="H33" s="9">
        <v>0.27085444106720707</v>
      </c>
      <c r="I33" s="9">
        <v>0.44827198018687386</v>
      </c>
      <c r="J33" s="9"/>
      <c r="K33" s="9">
        <v>0.57240166996264552</v>
      </c>
      <c r="AD33" s="62" t="s">
        <v>51</v>
      </c>
      <c r="AE33" s="75">
        <v>-0.12663629724058462</v>
      </c>
      <c r="AF33" s="75">
        <v>-6.0717296498155188E-2</v>
      </c>
      <c r="AG33" s="75">
        <v>-6.0717296498155188E-2</v>
      </c>
      <c r="AH33" s="75">
        <v>-6.0717296498155188E-2</v>
      </c>
      <c r="AI33" s="76">
        <v>5.402718091849823E-2</v>
      </c>
      <c r="AJ33" s="75">
        <v>5.402718091849823E-2</v>
      </c>
      <c r="AK33" s="75">
        <v>5.402718091849823E-2</v>
      </c>
      <c r="AL33" s="75">
        <v>-6.0717296498155188E-2</v>
      </c>
      <c r="AM33" s="76">
        <v>0.29619738190847422</v>
      </c>
      <c r="AN33" s="75">
        <v>0.20037006729506901</v>
      </c>
      <c r="AO33" s="75">
        <v>0.20037006729506901</v>
      </c>
      <c r="AP33" s="75">
        <v>5.402718091849823E-2</v>
      </c>
      <c r="AQ33" s="76">
        <v>0.12540298617521814</v>
      </c>
      <c r="AR33" s="75">
        <v>0.12540298617521814</v>
      </c>
      <c r="AS33" s="75">
        <v>0.12540298617521814</v>
      </c>
      <c r="AT33" s="75">
        <v>0.12540298617521814</v>
      </c>
    </row>
    <row r="34" spans="1:46">
      <c r="A34" s="68" t="s">
        <v>75</v>
      </c>
      <c r="B34">
        <v>2008</v>
      </c>
      <c r="C34" t="s">
        <v>30</v>
      </c>
      <c r="D34" s="49">
        <v>23.115450453306284</v>
      </c>
      <c r="E34" s="9">
        <v>0.56702954898911351</v>
      </c>
      <c r="F34" s="9">
        <v>0.56702954898911351</v>
      </c>
      <c r="G34" s="9">
        <v>-0.10148615248990345</v>
      </c>
      <c r="H34" s="9">
        <v>-8.9707851923674212E-2</v>
      </c>
      <c r="I34" s="9">
        <v>-6.1894679956005789E-2</v>
      </c>
      <c r="J34" s="9">
        <v>-0.1336697841504832</v>
      </c>
      <c r="K34" s="9">
        <v>0.56702954898911351</v>
      </c>
      <c r="AD34" s="120" t="s">
        <v>30</v>
      </c>
      <c r="AE34" s="77">
        <v>0.29480877742652895</v>
      </c>
      <c r="AF34" s="77">
        <v>0.38324301962038121</v>
      </c>
      <c r="AG34" s="77">
        <v>0.38324301962038121</v>
      </c>
      <c r="AH34" s="77">
        <v>0.38324301962038121</v>
      </c>
      <c r="AI34" s="78">
        <v>0.51131587726561456</v>
      </c>
      <c r="AJ34" s="77">
        <v>0.51131587726561456</v>
      </c>
      <c r="AK34" s="77">
        <v>0.51131587726561456</v>
      </c>
      <c r="AL34" s="77">
        <v>0.38324301962038121</v>
      </c>
      <c r="AM34" s="78">
        <v>0.62318575922600961</v>
      </c>
      <c r="AN34" s="77">
        <v>0.57659358764184765</v>
      </c>
      <c r="AO34" s="77">
        <v>0.57659358764184765</v>
      </c>
      <c r="AP34" s="77">
        <v>0.51131587726561456</v>
      </c>
      <c r="AQ34" s="78">
        <v>0.34922753912667465</v>
      </c>
      <c r="AR34" s="77">
        <v>0.34922753912667465</v>
      </c>
      <c r="AS34" s="77">
        <v>0.34922753912667465</v>
      </c>
      <c r="AT34" s="85">
        <v>0.34922753912667465</v>
      </c>
    </row>
    <row r="35" spans="1:46">
      <c r="A35" s="62" t="s">
        <v>73</v>
      </c>
      <c r="B35">
        <v>2010</v>
      </c>
      <c r="C35" t="s">
        <v>30</v>
      </c>
      <c r="D35" s="9">
        <v>18.20955286490609</v>
      </c>
      <c r="E35" s="9">
        <v>0.56425406203840478</v>
      </c>
      <c r="F35" s="9">
        <v>0.56425406203840478</v>
      </c>
      <c r="G35" s="9">
        <v>0.30510707691591121</v>
      </c>
      <c r="H35" s="9">
        <v>-1.924471583825731E-2</v>
      </c>
      <c r="I35" s="9"/>
      <c r="J35" s="9"/>
      <c r="K35" s="9">
        <v>0.56425406203840478</v>
      </c>
    </row>
    <row r="36" spans="1:46">
      <c r="A36" s="62" t="s">
        <v>94</v>
      </c>
      <c r="B36">
        <v>2009</v>
      </c>
      <c r="C36" t="s">
        <v>30</v>
      </c>
      <c r="D36" s="9">
        <v>25.95218909481601</v>
      </c>
      <c r="E36" s="9">
        <v>0.52925065731814203</v>
      </c>
      <c r="F36" s="9">
        <v>0.52925065731814203</v>
      </c>
      <c r="G36" s="9">
        <v>-7.0356472795497157E-2</v>
      </c>
      <c r="H36" s="9">
        <v>-7.2467166979361994E-2</v>
      </c>
      <c r="I36" s="9">
        <v>0.1022514071294561</v>
      </c>
      <c r="J36" s="9"/>
      <c r="K36" s="9">
        <v>0.52925065731814203</v>
      </c>
      <c r="AK36" s="33" t="s">
        <v>133</v>
      </c>
      <c r="AL36" s="9"/>
      <c r="AM36" s="9"/>
      <c r="AN36" s="9"/>
    </row>
    <row r="37" spans="1:46">
      <c r="A37" s="62" t="s">
        <v>77</v>
      </c>
      <c r="B37">
        <v>2010</v>
      </c>
      <c r="C37" t="s">
        <v>50</v>
      </c>
      <c r="D37" s="9">
        <v>9.267079219323433</v>
      </c>
      <c r="E37" s="9">
        <v>0.52364425162689809</v>
      </c>
      <c r="F37" s="9">
        <v>0.52364425162689809</v>
      </c>
      <c r="G37" s="9">
        <v>-2.3947693550561179E-2</v>
      </c>
      <c r="H37" s="9">
        <v>0.24066467497797867</v>
      </c>
      <c r="I37" s="9"/>
      <c r="J37" s="9"/>
      <c r="K37" s="9">
        <v>0.52364425162689809</v>
      </c>
      <c r="AD37" s="62" t="s">
        <v>61</v>
      </c>
      <c r="AE37" s="75">
        <v>0.18413076787955479</v>
      </c>
      <c r="AF37" s="75">
        <v>0.2351475025596651</v>
      </c>
      <c r="AG37" s="75">
        <v>0.22703018273844483</v>
      </c>
      <c r="AH37" s="75">
        <v>0.22559098254168808</v>
      </c>
      <c r="AI37" s="76">
        <v>0.2745968255614149</v>
      </c>
      <c r="AJ37" s="75">
        <v>0.25280348911898004</v>
      </c>
      <c r="AK37" s="75">
        <v>0.25280348911898004</v>
      </c>
      <c r="AL37" s="75">
        <v>0.22559098254168808</v>
      </c>
      <c r="AM37" s="76">
        <v>0.27054533420433241</v>
      </c>
      <c r="AN37" s="75">
        <v>0.20203505261749449</v>
      </c>
      <c r="AO37" s="75">
        <v>0.20203505261749449</v>
      </c>
      <c r="AP37" s="75">
        <v>0.21082056889936232</v>
      </c>
      <c r="AQ37" s="76">
        <v>0.16875347814825356</v>
      </c>
      <c r="AR37" s="75">
        <v>0.16875347814825356</v>
      </c>
      <c r="AS37" s="75">
        <v>0.16875347814825356</v>
      </c>
      <c r="AT37" s="75">
        <v>0.17541322024647349</v>
      </c>
    </row>
    <row r="38" spans="1:46">
      <c r="A38" s="67" t="s">
        <v>130</v>
      </c>
      <c r="B38">
        <v>2010</v>
      </c>
      <c r="C38" t="s">
        <v>30</v>
      </c>
      <c r="D38" s="9">
        <v>31.353750254082254</v>
      </c>
      <c r="E38" s="9">
        <v>0.52192302269843505</v>
      </c>
      <c r="F38" s="9">
        <v>0.52192302269843505</v>
      </c>
      <c r="G38" s="9">
        <v>7.2082679225536406E-2</v>
      </c>
      <c r="H38" s="9">
        <v>0.13003663003663013</v>
      </c>
      <c r="I38" s="9"/>
      <c r="J38" s="9"/>
      <c r="K38" s="9">
        <v>0.52192302269843505</v>
      </c>
      <c r="AD38" s="119" t="s">
        <v>50</v>
      </c>
      <c r="AE38" s="75">
        <v>0.38197692124734683</v>
      </c>
      <c r="AF38" s="118">
        <v>0.42410968919195935</v>
      </c>
      <c r="AG38" s="75">
        <v>0.39523000357757382</v>
      </c>
      <c r="AH38" s="75">
        <v>0.39230648487537656</v>
      </c>
      <c r="AI38" s="76">
        <v>0.32668348007961501</v>
      </c>
      <c r="AJ38" s="75">
        <v>0.32668348007961501</v>
      </c>
      <c r="AK38" s="75">
        <v>0.32668348007961501</v>
      </c>
      <c r="AL38" s="75">
        <v>0.39230648487537656</v>
      </c>
      <c r="AM38" s="75">
        <v>0.21706212937426614</v>
      </c>
      <c r="AN38" s="75">
        <v>0.14088960638096029</v>
      </c>
      <c r="AO38" s="75">
        <v>0.14088960638096029</v>
      </c>
      <c r="AP38" s="75">
        <v>0.34475032468064132</v>
      </c>
      <c r="AQ38" s="76">
        <v>0.1491229230470682</v>
      </c>
      <c r="AR38" s="75">
        <v>0.1491229230470682</v>
      </c>
      <c r="AS38" s="75">
        <v>0.1491229230470682</v>
      </c>
      <c r="AT38" s="75">
        <v>0.16050600795637052</v>
      </c>
    </row>
    <row r="39" spans="1:46">
      <c r="A39" s="67" t="s">
        <v>73</v>
      </c>
      <c r="B39">
        <v>2004</v>
      </c>
      <c r="C39" t="s">
        <v>30</v>
      </c>
      <c r="D39" s="9">
        <v>37.69731992552687</v>
      </c>
      <c r="E39" s="9">
        <v>0.51910460391917779</v>
      </c>
      <c r="F39" s="9">
        <v>0.51910460391917779</v>
      </c>
      <c r="G39" s="9">
        <v>9.7779669225012134E-2</v>
      </c>
      <c r="H39" s="9">
        <v>7.121943761673688E-2</v>
      </c>
      <c r="I39" s="9">
        <v>0.25874647939531759</v>
      </c>
      <c r="J39" s="9">
        <v>0.32585748872415438</v>
      </c>
      <c r="K39" s="9">
        <v>0.51910460391917779</v>
      </c>
      <c r="AD39" s="62" t="s">
        <v>51</v>
      </c>
      <c r="AE39" s="75">
        <v>8.5022867242922785E-3</v>
      </c>
      <c r="AF39" s="75">
        <v>5.5279147406491438E-2</v>
      </c>
      <c r="AG39" s="75">
        <v>5.5279147406491438E-2</v>
      </c>
      <c r="AH39" s="75">
        <v>5.5279147406491438E-2</v>
      </c>
      <c r="AI39" s="76">
        <v>0.11088564329111812</v>
      </c>
      <c r="AJ39" s="75">
        <v>0.11088564329111812</v>
      </c>
      <c r="AK39" s="75">
        <v>0.11088564329111812</v>
      </c>
      <c r="AL39" s="75">
        <v>5.5279147406491438E-2</v>
      </c>
      <c r="AM39" s="76">
        <v>0.2276212407166566</v>
      </c>
      <c r="AN39" s="75">
        <v>0.16171783572542828</v>
      </c>
      <c r="AO39" s="75">
        <v>0.16171783572542828</v>
      </c>
      <c r="AP39" s="75">
        <v>0.11088564329111812</v>
      </c>
      <c r="AQ39" s="76">
        <v>0.13482717403904537</v>
      </c>
      <c r="AR39" s="75">
        <v>0.13482717403904537</v>
      </c>
      <c r="AS39" s="75">
        <v>0.13482717403904537</v>
      </c>
      <c r="AT39" s="75">
        <v>0.13482717403904537</v>
      </c>
    </row>
    <row r="40" spans="1:46">
      <c r="A40" s="127" t="s">
        <v>84</v>
      </c>
      <c r="B40" s="7">
        <v>2009</v>
      </c>
      <c r="C40" s="8" t="s">
        <v>50</v>
      </c>
      <c r="D40" s="9">
        <v>5.1066027056545558</v>
      </c>
      <c r="E40" s="9">
        <v>0.51346047467270761</v>
      </c>
      <c r="F40" s="9">
        <v>0.51346047467270761</v>
      </c>
      <c r="G40" s="9">
        <v>1.8028970512157398E-2</v>
      </c>
      <c r="H40" s="9">
        <v>-2.1676151060527594E-2</v>
      </c>
      <c r="I40" s="9">
        <v>9.7146276489932432E-2</v>
      </c>
      <c r="J40" s="9"/>
      <c r="K40" s="9">
        <v>0.51346047467270761</v>
      </c>
      <c r="AD40" s="120" t="s">
        <v>30</v>
      </c>
      <c r="AE40" s="77">
        <v>0.23175636626650559</v>
      </c>
      <c r="AF40" s="77">
        <v>0.29752722202642901</v>
      </c>
      <c r="AG40" s="77">
        <v>0.29752722202642901</v>
      </c>
      <c r="AH40" s="77">
        <v>0.29752722202642901</v>
      </c>
      <c r="AI40" s="78">
        <v>0.40352531692249904</v>
      </c>
      <c r="AJ40" s="77">
        <v>0.40352531692249904</v>
      </c>
      <c r="AK40" s="77">
        <v>0.40352531692249904</v>
      </c>
      <c r="AL40" s="77">
        <v>0.29752722202642901</v>
      </c>
      <c r="AM40" s="78">
        <v>0.47196411656004766</v>
      </c>
      <c r="AN40" s="77">
        <v>0.4093710186068249</v>
      </c>
      <c r="AO40" s="77">
        <v>0.4093710186068249</v>
      </c>
      <c r="AP40" s="77">
        <v>0.40352531692249904</v>
      </c>
      <c r="AQ40" s="78">
        <v>0.28088965255182363</v>
      </c>
      <c r="AR40" s="77">
        <v>0.28088965255182363</v>
      </c>
      <c r="AS40" s="77">
        <v>0.28088965255182363</v>
      </c>
      <c r="AT40" s="85">
        <v>0.28088965255182363</v>
      </c>
    </row>
    <row r="41" spans="1:46">
      <c r="A41" s="67" t="s">
        <v>75</v>
      </c>
      <c r="B41">
        <v>2009</v>
      </c>
      <c r="C41" t="s">
        <v>30</v>
      </c>
      <c r="D41" s="9">
        <v>20.399800793045408</v>
      </c>
      <c r="E41" s="9">
        <v>0.50582258694802662</v>
      </c>
      <c r="F41" s="9">
        <v>0.50582258694802662</v>
      </c>
      <c r="G41" s="9">
        <v>1.0693099082184968E-2</v>
      </c>
      <c r="H41" s="9">
        <v>3.5943686122972454E-2</v>
      </c>
      <c r="I41" s="9">
        <v>-2.9218371549954412E-2</v>
      </c>
      <c r="J41" s="9"/>
      <c r="K41" s="9">
        <v>0.50582258694802662</v>
      </c>
    </row>
    <row r="42" spans="1:46" ht="16.8" customHeight="1">
      <c r="A42" s="67" t="s">
        <v>130</v>
      </c>
      <c r="B42">
        <v>2009</v>
      </c>
      <c r="C42" t="s">
        <v>30</v>
      </c>
      <c r="D42" s="9">
        <v>32.539467443593743</v>
      </c>
      <c r="E42" s="9">
        <v>0.50261643118785981</v>
      </c>
      <c r="F42" s="9">
        <v>0.50261643118785981</v>
      </c>
      <c r="G42" s="9">
        <v>1.184455037569686E-2</v>
      </c>
      <c r="H42" s="9">
        <v>8.3073442675931211E-2</v>
      </c>
      <c r="I42" s="9">
        <v>0.14034095499717228</v>
      </c>
      <c r="J42" s="9"/>
      <c r="K42" s="9">
        <v>0.50261643118785981</v>
      </c>
      <c r="AM42" s="33" t="s">
        <v>172</v>
      </c>
    </row>
    <row r="43" spans="1:46">
      <c r="A43" s="83" t="s">
        <v>94</v>
      </c>
      <c r="B43">
        <v>2008</v>
      </c>
      <c r="C43" t="s">
        <v>30</v>
      </c>
      <c r="D43" s="49">
        <v>22.98146655922643</v>
      </c>
      <c r="E43" s="9">
        <v>0.50164165103189495</v>
      </c>
      <c r="F43" s="9">
        <v>0.50164165103189495</v>
      </c>
      <c r="G43" s="9">
        <v>-0.17433213990636193</v>
      </c>
      <c r="H43" s="9">
        <v>-0.25695400716056183</v>
      </c>
      <c r="I43" s="9">
        <v>-0.25943266317818775</v>
      </c>
      <c r="J43" s="9">
        <v>-5.4255026163591118E-2</v>
      </c>
      <c r="K43" s="9">
        <v>0.50164165103189495</v>
      </c>
      <c r="AD43" s="62" t="s">
        <v>61</v>
      </c>
      <c r="AE43" s="75">
        <v>0.1827178067016956</v>
      </c>
      <c r="AF43" s="75">
        <v>0.23877578119590995</v>
      </c>
      <c r="AG43" s="75">
        <v>0.22638875316622181</v>
      </c>
      <c r="AH43" s="75">
        <v>0.216068982717979</v>
      </c>
      <c r="AI43" s="76">
        <v>0.265741276879426</v>
      </c>
      <c r="AJ43" s="75">
        <v>0.24717517801974836</v>
      </c>
      <c r="AK43" s="75">
        <v>0.24717517801974836</v>
      </c>
      <c r="AL43" s="75">
        <v>0.22503467682295095</v>
      </c>
      <c r="AM43" s="76">
        <v>0.26982497207136735</v>
      </c>
      <c r="AN43" s="75">
        <v>0.20240649140874561</v>
      </c>
      <c r="AO43" s="75">
        <v>0.20240649140874561</v>
      </c>
      <c r="AP43" s="75">
        <v>0.21090297268234087</v>
      </c>
      <c r="AQ43" s="76">
        <v>0.18460366385275953</v>
      </c>
      <c r="AR43" s="75">
        <v>0.18460366385275953</v>
      </c>
      <c r="AS43" s="75">
        <v>0.18460366385275953</v>
      </c>
      <c r="AT43" s="75">
        <v>0.19123704034303335</v>
      </c>
    </row>
    <row r="44" spans="1:46" ht="16.8" customHeight="1">
      <c r="A44" s="83" t="s">
        <v>73</v>
      </c>
      <c r="B44">
        <v>2006</v>
      </c>
      <c r="C44" t="s">
        <v>51</v>
      </c>
      <c r="D44" s="49">
        <v>18.763125111229758</v>
      </c>
      <c r="E44" s="9">
        <v>0.49151515151515146</v>
      </c>
      <c r="F44" s="9">
        <v>0.49151515151515146</v>
      </c>
      <c r="G44" s="9">
        <v>0.16356752899081572</v>
      </c>
      <c r="H44" s="9">
        <v>0.2750879178876251</v>
      </c>
      <c r="I44" s="9">
        <v>0.38263984380341715</v>
      </c>
      <c r="J44" s="9">
        <v>0.44945719048862132</v>
      </c>
      <c r="K44" s="9">
        <v>0.49151515151515146</v>
      </c>
      <c r="AD44" s="119" t="s">
        <v>50</v>
      </c>
      <c r="AE44" s="75">
        <v>0.35997653430583282</v>
      </c>
      <c r="AF44" s="118">
        <v>0.37760368610886247</v>
      </c>
      <c r="AG44" s="75">
        <v>0.37760368610886247</v>
      </c>
      <c r="AH44" s="75">
        <v>0.3746643021542343</v>
      </c>
      <c r="AI44" s="76">
        <v>0.30686062696402805</v>
      </c>
      <c r="AJ44" s="75">
        <v>0.30686062696402805</v>
      </c>
      <c r="AK44" s="75">
        <v>0.30686062696402805</v>
      </c>
      <c r="AL44" s="75">
        <v>0.3746643021542343</v>
      </c>
      <c r="AM44" s="75">
        <v>0.21459714209074085</v>
      </c>
      <c r="AN44" s="75">
        <v>0.1393226615355585</v>
      </c>
      <c r="AO44" s="75">
        <v>0.1393226615355585</v>
      </c>
      <c r="AP44" s="75">
        <v>0.3238646510949259</v>
      </c>
      <c r="AQ44" s="76">
        <v>0.16377424929236697</v>
      </c>
      <c r="AR44" s="75">
        <v>0.16377424929236697</v>
      </c>
      <c r="AS44" s="75">
        <v>0.16377424929236697</v>
      </c>
      <c r="AT44" s="75">
        <v>0.17495243191286497</v>
      </c>
    </row>
    <row r="45" spans="1:46">
      <c r="A45" s="67" t="s">
        <v>75</v>
      </c>
      <c r="B45">
        <v>2010</v>
      </c>
      <c r="C45" t="s">
        <v>30</v>
      </c>
      <c r="D45" s="9">
        <v>19.177977975439511</v>
      </c>
      <c r="E45" s="9">
        <v>0.48798193256976929</v>
      </c>
      <c r="F45" s="9">
        <v>0.48798193256976929</v>
      </c>
      <c r="G45" s="9">
        <v>2.5523512488755132E-2</v>
      </c>
      <c r="H45" s="9">
        <v>-4.0342860840364196E-2</v>
      </c>
      <c r="I45" s="9"/>
      <c r="J45" s="9"/>
      <c r="K45" s="9">
        <v>0.48798193256976929</v>
      </c>
      <c r="AD45" s="62" t="s">
        <v>51</v>
      </c>
      <c r="AE45" s="75">
        <v>2.2630314576108142E-2</v>
      </c>
      <c r="AF45" s="75">
        <v>6.9055075934162158E-2</v>
      </c>
      <c r="AG45" s="75">
        <v>6.9055075934162158E-2</v>
      </c>
      <c r="AH45" s="75">
        <v>6.9055075934162158E-2</v>
      </c>
      <c r="AI45" s="76">
        <v>0.12075242068662559</v>
      </c>
      <c r="AJ45" s="75">
        <v>0.12075242068662559</v>
      </c>
      <c r="AK45" s="75">
        <v>0.12075242068662559</v>
      </c>
      <c r="AL45" s="75">
        <v>6.9055075934162158E-2</v>
      </c>
      <c r="AM45" s="76">
        <v>0.23003618031418416</v>
      </c>
      <c r="AN45" s="75">
        <v>0.16629644653556686</v>
      </c>
      <c r="AO45" s="75">
        <v>0.16629644653556686</v>
      </c>
      <c r="AP45" s="75">
        <v>0.12075242068662559</v>
      </c>
      <c r="AQ45" s="76">
        <v>0.15304584505328692</v>
      </c>
      <c r="AR45" s="75">
        <v>0.15304584505328692</v>
      </c>
      <c r="AS45" s="75">
        <v>0.15304584505328692</v>
      </c>
      <c r="AT45" s="75">
        <v>0.15304584505328692</v>
      </c>
    </row>
    <row r="46" spans="1:46">
      <c r="A46" s="67" t="s">
        <v>77</v>
      </c>
      <c r="B46">
        <v>2010</v>
      </c>
      <c r="C46" t="s">
        <v>30</v>
      </c>
      <c r="D46" s="9">
        <v>12.814213104433149</v>
      </c>
      <c r="E46" s="9">
        <v>0.4724476316286092</v>
      </c>
      <c r="F46" s="9">
        <v>0.4724476316286092</v>
      </c>
      <c r="G46" s="9">
        <v>2.9580428452837117E-2</v>
      </c>
      <c r="H46" s="9">
        <v>0.2321250682209372</v>
      </c>
      <c r="I46" s="9"/>
      <c r="J46" s="9"/>
      <c r="K46" s="9">
        <v>0.4724476316286092</v>
      </c>
      <c r="AD46" s="120" t="s">
        <v>30</v>
      </c>
      <c r="AE46" s="77">
        <v>0.2285110472839314</v>
      </c>
      <c r="AF46" s="77">
        <v>0.29402651815632214</v>
      </c>
      <c r="AG46" s="77">
        <v>0.29402651815632214</v>
      </c>
      <c r="AH46" s="77">
        <v>0.29402651815632214</v>
      </c>
      <c r="AI46" s="78">
        <v>0.38366896615227897</v>
      </c>
      <c r="AJ46" s="77">
        <v>0.38366896615227897</v>
      </c>
      <c r="AK46" s="77">
        <v>0.38366896615227897</v>
      </c>
      <c r="AL46" s="77">
        <v>0.29402651815632214</v>
      </c>
      <c r="AM46" s="78">
        <v>0.46486684859516259</v>
      </c>
      <c r="AN46" s="77">
        <v>0.40187003750503486</v>
      </c>
      <c r="AO46" s="77">
        <v>0.40187003750503486</v>
      </c>
      <c r="AP46" s="77">
        <v>0.38366896615227897</v>
      </c>
      <c r="AQ46" s="78">
        <v>0.30186234884971397</v>
      </c>
      <c r="AR46" s="77">
        <v>0.30186234884971397</v>
      </c>
      <c r="AS46" s="77">
        <v>0.30186234884971397</v>
      </c>
      <c r="AT46" s="85">
        <v>0.30186234884971397</v>
      </c>
    </row>
    <row r="47" spans="1:46" ht="16.8" customHeight="1">
      <c r="A47" s="83" t="s">
        <v>57</v>
      </c>
      <c r="B47">
        <v>2007</v>
      </c>
      <c r="C47" t="s">
        <v>50</v>
      </c>
      <c r="D47" s="49">
        <v>9.615927921634297</v>
      </c>
      <c r="E47" s="9">
        <v>0.4</v>
      </c>
      <c r="F47" s="9">
        <v>0.4</v>
      </c>
      <c r="G47" s="9">
        <v>1.8538399502766211E-2</v>
      </c>
      <c r="H47" s="9">
        <v>6.975297851611606E-2</v>
      </c>
      <c r="I47" s="9">
        <v>0.13792307293253636</v>
      </c>
      <c r="J47" s="9">
        <v>0.20355924623913421</v>
      </c>
      <c r="K47" s="9">
        <v>0.46838824577025823</v>
      </c>
      <c r="AD47" s="48"/>
      <c r="AI47" s="8"/>
      <c r="AJ47" s="8"/>
      <c r="AK47" s="8"/>
      <c r="AL47" s="8"/>
    </row>
    <row r="48" spans="1:46">
      <c r="A48" s="83" t="s">
        <v>57</v>
      </c>
      <c r="B48">
        <v>2008</v>
      </c>
      <c r="C48" t="s">
        <v>50</v>
      </c>
      <c r="D48" s="49">
        <v>10.672401899119427</v>
      </c>
      <c r="E48" s="9">
        <v>0.46838824577025823</v>
      </c>
      <c r="F48" s="9">
        <v>0.46838824577025823</v>
      </c>
      <c r="G48" s="9">
        <v>5.2181948827547835E-2</v>
      </c>
      <c r="H48" s="9">
        <v>0.12163967838302261</v>
      </c>
      <c r="I48" s="9">
        <v>0.18851562469956201</v>
      </c>
      <c r="J48" s="9">
        <v>0.35562525717494048</v>
      </c>
      <c r="K48" s="9">
        <v>0.46838824577025823</v>
      </c>
      <c r="AD48" s="48"/>
      <c r="AJ48" s="9"/>
      <c r="AK48" s="9"/>
      <c r="AL48" s="9"/>
      <c r="AM48" s="33" t="s">
        <v>173</v>
      </c>
      <c r="AN48" s="9"/>
    </row>
    <row r="49" spans="1:46">
      <c r="A49" s="67" t="s">
        <v>94</v>
      </c>
      <c r="B49">
        <v>2010</v>
      </c>
      <c r="C49" t="s">
        <v>30</v>
      </c>
      <c r="D49" s="9">
        <v>21.407467096427613</v>
      </c>
      <c r="E49" s="9">
        <v>0.43570959982506013</v>
      </c>
      <c r="F49" s="9">
        <v>0.43570959982506013</v>
      </c>
      <c r="G49" s="9">
        <v>-1.9719544259420912E-3</v>
      </c>
      <c r="H49" s="9">
        <v>0.16126205083260314</v>
      </c>
      <c r="I49" s="9"/>
      <c r="J49" s="9"/>
      <c r="K49" s="9">
        <v>0.43570959982506013</v>
      </c>
      <c r="AC49" s="8"/>
      <c r="AD49" s="62" t="s">
        <v>61</v>
      </c>
      <c r="AE49" s="75">
        <v>0.17568478666510798</v>
      </c>
      <c r="AF49" s="75">
        <v>0.23877578119590995</v>
      </c>
      <c r="AG49" s="75">
        <v>0.22262265181925164</v>
      </c>
      <c r="AH49" s="75">
        <v>0.20881779461256755</v>
      </c>
      <c r="AI49" s="76">
        <v>0.26969062455337822</v>
      </c>
      <c r="AJ49" s="75">
        <v>0.25470649772339793</v>
      </c>
      <c r="AK49" s="75">
        <v>0.25470649772339793</v>
      </c>
      <c r="AL49" s="75">
        <v>0.2168602984177849</v>
      </c>
      <c r="AM49" s="76">
        <v>0.2763075100655597</v>
      </c>
      <c r="AN49" s="75">
        <v>0.21736168118668922</v>
      </c>
      <c r="AO49" s="75">
        <v>0.21736168118668922</v>
      </c>
      <c r="AP49" s="75">
        <v>0.22343396343188432</v>
      </c>
      <c r="AQ49" s="76">
        <v>0.19627047222075814</v>
      </c>
      <c r="AR49" s="75">
        <v>0.19627047222075814</v>
      </c>
      <c r="AS49" s="75">
        <v>0.19627047222075814</v>
      </c>
      <c r="AT49" s="75">
        <v>0.20149237432053788</v>
      </c>
    </row>
    <row r="50" spans="1:46">
      <c r="A50" s="68" t="s">
        <v>130</v>
      </c>
      <c r="B50">
        <v>2007</v>
      </c>
      <c r="C50" t="s">
        <v>50</v>
      </c>
      <c r="D50" s="49">
        <v>6.5756487566908319</v>
      </c>
      <c r="E50" s="9">
        <v>0.21148110316649643</v>
      </c>
      <c r="F50" s="9">
        <v>0.21148110316649643</v>
      </c>
      <c r="G50" s="9">
        <v>-2.9659234328986182E-2</v>
      </c>
      <c r="H50" s="9">
        <v>-2.2752769597531874E-2</v>
      </c>
      <c r="I50" s="9">
        <v>-1.5846304866077687E-2</v>
      </c>
      <c r="J50" s="9">
        <v>3.7161688402748569E-2</v>
      </c>
      <c r="K50" s="9">
        <v>0.43569053576937578</v>
      </c>
      <c r="AC50" s="8"/>
      <c r="AD50" s="119" t="s">
        <v>50</v>
      </c>
      <c r="AE50" s="75">
        <v>0.32879812465039704</v>
      </c>
      <c r="AF50" s="118">
        <v>0.37760368610886247</v>
      </c>
      <c r="AG50" s="75">
        <v>0.3559110053657869</v>
      </c>
      <c r="AH50" s="75">
        <v>0.34264845970240604</v>
      </c>
      <c r="AI50" s="76">
        <v>0.3012026797680567</v>
      </c>
      <c r="AJ50" s="75">
        <v>0.3012026797680567</v>
      </c>
      <c r="AK50" s="75">
        <v>0.3012026797680567</v>
      </c>
      <c r="AL50" s="75">
        <v>0.34264845970240604</v>
      </c>
      <c r="AM50" s="75">
        <v>0.21209084990568344</v>
      </c>
      <c r="AN50" s="75">
        <v>0.14573568190978242</v>
      </c>
      <c r="AO50" s="75">
        <v>0.14573568190978242</v>
      </c>
      <c r="AP50" s="75">
        <v>0.31213838571435676</v>
      </c>
      <c r="AQ50" s="76">
        <v>0.15534715661872769</v>
      </c>
      <c r="AR50" s="75">
        <v>0.15534715661872769</v>
      </c>
      <c r="AS50" s="75">
        <v>0.15534715661872769</v>
      </c>
      <c r="AT50" s="75">
        <v>0.16377561577804786</v>
      </c>
    </row>
    <row r="51" spans="1:46">
      <c r="A51" s="68" t="s">
        <v>130</v>
      </c>
      <c r="B51">
        <v>2008</v>
      </c>
      <c r="C51" t="s">
        <v>50</v>
      </c>
      <c r="D51" s="49">
        <v>13.456196219256048</v>
      </c>
      <c r="E51" s="9">
        <v>0.43569053576937578</v>
      </c>
      <c r="F51" s="9">
        <v>0.43569053576937578</v>
      </c>
      <c r="G51" s="9">
        <v>6.7075246850528637E-3</v>
      </c>
      <c r="H51" s="9">
        <v>1.3415049370105613E-2</v>
      </c>
      <c r="I51" s="9">
        <v>6.4896152536602039E-2</v>
      </c>
      <c r="J51" s="9">
        <v>0.11637725570309847</v>
      </c>
      <c r="K51" s="9">
        <v>0.43569053576937578</v>
      </c>
      <c r="AC51" s="8"/>
      <c r="AD51" s="62" t="s">
        <v>51</v>
      </c>
      <c r="AE51" s="75">
        <v>2.9006230482264223E-2</v>
      </c>
      <c r="AF51" s="75">
        <v>7.4256532444232845E-2</v>
      </c>
      <c r="AG51" s="75">
        <v>7.4256532444232845E-2</v>
      </c>
      <c r="AH51" s="75">
        <v>7.4256532444232845E-2</v>
      </c>
      <c r="AI51" s="76">
        <v>0.1341524145684482</v>
      </c>
      <c r="AJ51" s="75">
        <v>0.1341524145684482</v>
      </c>
      <c r="AK51" s="75">
        <v>0.1341524145684482</v>
      </c>
      <c r="AL51" s="75">
        <v>7.4256532444232845E-2</v>
      </c>
      <c r="AM51" s="76">
        <v>0.24866720307552906</v>
      </c>
      <c r="AN51" s="75">
        <v>0.18877678009203486</v>
      </c>
      <c r="AO51" s="75">
        <v>0.18877678009203486</v>
      </c>
      <c r="AP51" s="75">
        <v>0.1341524145684482</v>
      </c>
      <c r="AQ51" s="76">
        <v>0.17954202669624375</v>
      </c>
      <c r="AR51" s="75">
        <v>0.17954202669624375</v>
      </c>
      <c r="AS51" s="75">
        <v>0.17954202669624375</v>
      </c>
      <c r="AT51" s="75">
        <v>0.17954202669624375</v>
      </c>
    </row>
    <row r="52" spans="1:46">
      <c r="A52" s="62" t="s">
        <v>57</v>
      </c>
      <c r="B52">
        <v>2009</v>
      </c>
      <c r="C52" t="s">
        <v>30</v>
      </c>
      <c r="D52" s="9">
        <v>14.860258347599517</v>
      </c>
      <c r="E52" s="9">
        <v>0.41973908111174135</v>
      </c>
      <c r="F52" s="9">
        <v>0.41973908111174135</v>
      </c>
      <c r="G52" s="9">
        <v>4.1000313705436581E-2</v>
      </c>
      <c r="H52" s="9">
        <v>4.4402923034742296E-2</v>
      </c>
      <c r="I52" s="9">
        <v>0.18476252172564489</v>
      </c>
      <c r="J52" s="9">
        <v>1</v>
      </c>
      <c r="K52" s="9">
        <v>0.41973908111174135</v>
      </c>
      <c r="AD52" s="120" t="s">
        <v>30</v>
      </c>
      <c r="AE52" s="77">
        <v>0.21970218935563837</v>
      </c>
      <c r="AF52" s="77">
        <v>0.28539952220827675</v>
      </c>
      <c r="AG52" s="77">
        <v>0.28539952220827675</v>
      </c>
      <c r="AH52" s="77">
        <v>0.28539952220827675</v>
      </c>
      <c r="AI52" s="78">
        <v>0.39396138763958199</v>
      </c>
      <c r="AJ52" s="77">
        <v>0.39396138763958199</v>
      </c>
      <c r="AK52" s="77">
        <v>0.39396138763958199</v>
      </c>
      <c r="AL52" s="77">
        <v>0.28539952220827675</v>
      </c>
      <c r="AM52" s="78">
        <v>0.47140449747019686</v>
      </c>
      <c r="AN52" s="77">
        <v>0.4187690907986768</v>
      </c>
      <c r="AO52" s="77">
        <v>0.4187690907986768</v>
      </c>
      <c r="AP52" s="77">
        <v>0.39396138763958199</v>
      </c>
      <c r="AQ52" s="78">
        <v>0.31709110184887945</v>
      </c>
      <c r="AR52" s="77">
        <v>0.31709110184887945</v>
      </c>
      <c r="AS52" s="77">
        <v>0.31709110184887945</v>
      </c>
      <c r="AT52" s="85">
        <v>0.31709110184887945</v>
      </c>
    </row>
    <row r="53" spans="1:46">
      <c r="A53" s="62" t="s">
        <v>195</v>
      </c>
      <c r="B53">
        <v>2010</v>
      </c>
      <c r="C53" t="s">
        <v>50</v>
      </c>
      <c r="D53" s="9">
        <v>7.0896812725198624</v>
      </c>
      <c r="E53" s="9">
        <v>0.41456777256673039</v>
      </c>
      <c r="F53" s="9">
        <v>0.41456777256673039</v>
      </c>
      <c r="G53" s="9">
        <v>1.1450113564521134E-2</v>
      </c>
      <c r="H53" s="9">
        <v>4.7252206898166678E-2</v>
      </c>
      <c r="I53" s="9"/>
      <c r="J53" s="9"/>
      <c r="K53" s="9">
        <v>0.41456777256673039</v>
      </c>
      <c r="AK53" s="6"/>
      <c r="AL53" s="6"/>
      <c r="AM53" s="6"/>
      <c r="AN53" s="6"/>
    </row>
    <row r="54" spans="1:46">
      <c r="A54" s="62" t="s">
        <v>195</v>
      </c>
      <c r="B54">
        <v>2005</v>
      </c>
      <c r="C54" t="s">
        <v>50</v>
      </c>
      <c r="D54" s="9">
        <v>6.3038392523433968</v>
      </c>
      <c r="E54" s="9">
        <v>0.41143777025756723</v>
      </c>
      <c r="F54" s="9">
        <v>0.41143777025756723</v>
      </c>
      <c r="G54" s="9">
        <v>3.82676006982791E-2</v>
      </c>
      <c r="H54" s="9">
        <v>2.50458143288604E-2</v>
      </c>
      <c r="I54" s="9">
        <v>8.8001858657092688E-2</v>
      </c>
      <c r="J54" s="9">
        <v>6.3261862238930308E-2</v>
      </c>
      <c r="K54" s="9">
        <v>0.41143777025756723</v>
      </c>
      <c r="AJ54" s="6"/>
      <c r="AK54" s="9"/>
      <c r="AL54" s="9"/>
      <c r="AM54" s="9"/>
      <c r="AN54" s="33" t="s">
        <v>174</v>
      </c>
    </row>
    <row r="55" spans="1:46">
      <c r="A55" s="62" t="s">
        <v>130</v>
      </c>
      <c r="B55">
        <v>2010</v>
      </c>
      <c r="C55" t="s">
        <v>51</v>
      </c>
      <c r="D55" s="9">
        <v>12.541500101632904</v>
      </c>
      <c r="E55" s="9">
        <v>0.40459016393442626</v>
      </c>
      <c r="F55" s="9">
        <v>0.40459016393442626</v>
      </c>
      <c r="G55" s="9">
        <v>9.0004972650422843E-2</v>
      </c>
      <c r="H55" s="9">
        <v>0.15315763301839888</v>
      </c>
      <c r="I55" s="9"/>
      <c r="J55" s="9"/>
      <c r="K55" s="9">
        <v>0.40459016393442626</v>
      </c>
      <c r="L55" s="62"/>
      <c r="M55"/>
      <c r="N55"/>
      <c r="O55" s="8"/>
      <c r="P55" s="8"/>
      <c r="Q55" s="8"/>
      <c r="R55" s="8"/>
      <c r="S55" s="8"/>
      <c r="T55" s="8"/>
      <c r="U55" s="8"/>
      <c r="V55" s="8"/>
      <c r="AD55" s="62" t="s">
        <v>61</v>
      </c>
      <c r="AE55" s="75">
        <v>0.18249899752132739</v>
      </c>
      <c r="AF55" s="75">
        <v>0.23877578119590995</v>
      </c>
      <c r="AG55" s="75">
        <v>0.23818228537380587</v>
      </c>
      <c r="AH55" s="75">
        <v>0.22650872223143101</v>
      </c>
      <c r="AI55" s="76">
        <v>0.25962031971058525</v>
      </c>
      <c r="AJ55" s="75">
        <v>0.26220547353400808</v>
      </c>
      <c r="AK55" s="75">
        <v>0.26220547353400808</v>
      </c>
      <c r="AL55" s="75">
        <v>0.23324776528643132</v>
      </c>
      <c r="AM55" s="76">
        <v>0.26329295949388748</v>
      </c>
      <c r="AN55" s="75">
        <v>0.21696303046382995</v>
      </c>
      <c r="AO55" s="75">
        <v>0.21696303046382995</v>
      </c>
      <c r="AP55" s="75">
        <v>0.22168022782541744</v>
      </c>
      <c r="AQ55" s="76">
        <v>0.18877696058639018</v>
      </c>
      <c r="AR55" s="75">
        <v>0.18877696058639018</v>
      </c>
      <c r="AS55" s="75">
        <v>0.18877696058639018</v>
      </c>
      <c r="AT55" s="75">
        <v>0.19359352027708671</v>
      </c>
    </row>
    <row r="56" spans="1:46">
      <c r="A56" s="68" t="s">
        <v>195</v>
      </c>
      <c r="B56">
        <v>2006</v>
      </c>
      <c r="C56" t="s">
        <v>50</v>
      </c>
      <c r="D56" s="49">
        <v>6.2507296541871407</v>
      </c>
      <c r="E56" s="9">
        <v>0.4024387416834736</v>
      </c>
      <c r="F56" s="9">
        <v>0.4024387416834736</v>
      </c>
      <c r="G56" s="9">
        <v>-1.374788494077829E-2</v>
      </c>
      <c r="H56" s="9">
        <v>5.1713197969543122E-2</v>
      </c>
      <c r="I56" s="9">
        <v>2.5988790186125203E-2</v>
      </c>
      <c r="J56" s="9">
        <v>-0.12909792724196284</v>
      </c>
      <c r="K56" s="9">
        <v>0.4024387416834736</v>
      </c>
      <c r="L56" s="62"/>
      <c r="M56"/>
      <c r="N56"/>
      <c r="O56" s="8"/>
      <c r="P56" s="8"/>
      <c r="Q56" s="8"/>
      <c r="R56" s="8"/>
      <c r="S56" s="8"/>
      <c r="T56" s="8"/>
      <c r="U56" s="8"/>
      <c r="V56" s="8"/>
      <c r="Y56" s="82"/>
      <c r="Z56" s="82"/>
      <c r="AA56" s="82"/>
      <c r="AB56" s="82"/>
      <c r="AD56" s="119" t="s">
        <v>50</v>
      </c>
      <c r="AE56" s="75">
        <v>0.31985736127949699</v>
      </c>
      <c r="AF56" s="118">
        <v>0.37760368610886247</v>
      </c>
      <c r="AG56" s="75">
        <v>0.35456952049207785</v>
      </c>
      <c r="AH56" s="75">
        <v>0.3427057976246406</v>
      </c>
      <c r="AI56" s="76">
        <v>0.29306599914203368</v>
      </c>
      <c r="AJ56" s="75">
        <v>0.29306599914203368</v>
      </c>
      <c r="AK56" s="75">
        <v>0.29306599914203368</v>
      </c>
      <c r="AL56" s="75">
        <v>0.3427057976246406</v>
      </c>
      <c r="AM56" s="75">
        <v>0.21726346908055591</v>
      </c>
      <c r="AN56" s="75">
        <v>0.16298502758863903</v>
      </c>
      <c r="AO56" s="75">
        <v>0.16298502758863903</v>
      </c>
      <c r="AP56" s="75">
        <v>0.30148972662452889</v>
      </c>
      <c r="AQ56" s="76">
        <v>0.1572358580849188</v>
      </c>
      <c r="AR56" s="75">
        <v>0.1572358580849188</v>
      </c>
      <c r="AS56" s="75">
        <v>0.1572358580849188</v>
      </c>
      <c r="AT56" s="75">
        <v>0.16465264204680796</v>
      </c>
    </row>
    <row r="57" spans="1:46">
      <c r="A57" s="62" t="s">
        <v>195</v>
      </c>
      <c r="B57">
        <v>2010</v>
      </c>
      <c r="C57" t="s">
        <v>30</v>
      </c>
      <c r="D57" s="9">
        <v>13.488037606327783</v>
      </c>
      <c r="E57" s="9">
        <v>0.39612388652943503</v>
      </c>
      <c r="F57" s="9">
        <v>0.39612388652943503</v>
      </c>
      <c r="G57" s="9">
        <v>-3.3503823739149605E-2</v>
      </c>
      <c r="H57" s="9">
        <v>0.49972951041384911</v>
      </c>
      <c r="I57" s="9"/>
      <c r="J57" s="9"/>
      <c r="K57" s="9">
        <v>0.39612388652943503</v>
      </c>
      <c r="L57" s="62"/>
      <c r="M57"/>
      <c r="N57"/>
      <c r="O57" s="8"/>
      <c r="P57" s="8"/>
      <c r="Q57" s="8"/>
      <c r="R57" s="8"/>
      <c r="S57" s="8"/>
      <c r="T57" s="8"/>
      <c r="U57" s="8"/>
      <c r="V57" s="8"/>
      <c r="Y57" s="82"/>
      <c r="Z57" s="82"/>
      <c r="AA57" s="82"/>
      <c r="AB57" s="82"/>
      <c r="AD57" s="62" t="s">
        <v>51</v>
      </c>
      <c r="AE57" s="75">
        <v>5.7161137647584216E-2</v>
      </c>
      <c r="AF57" s="75">
        <v>0.12012551810142286</v>
      </c>
      <c r="AG57" s="75">
        <v>0.12012551810142286</v>
      </c>
      <c r="AH57" s="75">
        <v>0.12012551810142286</v>
      </c>
      <c r="AI57" s="76">
        <v>0.18932211936647567</v>
      </c>
      <c r="AJ57" s="75">
        <v>0.18932211936647567</v>
      </c>
      <c r="AK57" s="75">
        <v>0.18932211936647567</v>
      </c>
      <c r="AL57" s="75">
        <v>0.12012551810142286</v>
      </c>
      <c r="AM57" s="76">
        <v>0.25043862760995877</v>
      </c>
      <c r="AN57" s="75">
        <v>0.20205235038477501</v>
      </c>
      <c r="AO57" s="75">
        <v>0.20205235038477501</v>
      </c>
      <c r="AP57" s="75">
        <v>0.18932211936647567</v>
      </c>
      <c r="AQ57" s="76">
        <v>0.16777207768384345</v>
      </c>
      <c r="AR57" s="75">
        <v>0.16777207768384345</v>
      </c>
      <c r="AS57" s="75">
        <v>0.16777207768384345</v>
      </c>
      <c r="AT57" s="75">
        <v>0.16777207768384345</v>
      </c>
    </row>
    <row r="58" spans="1:46">
      <c r="A58" s="62" t="s">
        <v>195</v>
      </c>
      <c r="B58">
        <v>2004</v>
      </c>
      <c r="C58" t="s">
        <v>50</v>
      </c>
      <c r="D58" s="9">
        <v>6.1991992859555252</v>
      </c>
      <c r="E58" s="9">
        <v>0.3891247659318301</v>
      </c>
      <c r="F58" s="9">
        <v>0.3891247659318301</v>
      </c>
      <c r="G58" s="9">
        <v>1.4499198006163993E-2</v>
      </c>
      <c r="H58" s="9">
        <v>5.2211949184697924E-2</v>
      </c>
      <c r="I58" s="9">
        <v>3.918186811384463E-2</v>
      </c>
      <c r="J58" s="9">
        <v>0.10122510028967703</v>
      </c>
      <c r="K58" s="9">
        <v>0.3891247659318301</v>
      </c>
      <c r="Y58" s="82"/>
      <c r="Z58" s="82"/>
      <c r="AA58" s="82"/>
      <c r="AB58" s="82"/>
      <c r="AD58" s="120" t="s">
        <v>30</v>
      </c>
      <c r="AE58" s="77">
        <v>0.22168601365534477</v>
      </c>
      <c r="AF58" s="77">
        <v>0.30368209659077838</v>
      </c>
      <c r="AG58" s="77">
        <v>0.30368209659077838</v>
      </c>
      <c r="AH58" s="77">
        <v>0.30368209659077838</v>
      </c>
      <c r="AI58" s="78">
        <v>0.37118679392830789</v>
      </c>
      <c r="AJ58" s="77">
        <v>0.37118679392830789</v>
      </c>
      <c r="AK58" s="77">
        <v>0.37118679392830789</v>
      </c>
      <c r="AL58" s="77">
        <v>0.30368209659077838</v>
      </c>
      <c r="AM58" s="78">
        <v>0.39506796439566239</v>
      </c>
      <c r="AN58" s="77">
        <v>0.36439335160995145</v>
      </c>
      <c r="AO58" s="77">
        <v>0.36439335160995145</v>
      </c>
      <c r="AP58" s="77">
        <v>0.37118679392830789</v>
      </c>
      <c r="AQ58" s="78">
        <v>0.29637440125650033</v>
      </c>
      <c r="AR58" s="77">
        <v>0.29637440125650033</v>
      </c>
      <c r="AS58" s="77">
        <v>0.29637440125650033</v>
      </c>
      <c r="AT58" s="85">
        <v>0.29637440125650033</v>
      </c>
    </row>
    <row r="59" spans="1:46">
      <c r="A59" s="62" t="s">
        <v>130</v>
      </c>
      <c r="B59">
        <v>2009</v>
      </c>
      <c r="C59" t="s">
        <v>51</v>
      </c>
      <c r="D59" s="9">
        <v>13.015786977437497</v>
      </c>
      <c r="E59" s="9">
        <v>0.38209845847836904</v>
      </c>
      <c r="F59" s="9">
        <v>0.38209845847836904</v>
      </c>
      <c r="G59" s="9">
        <v>1.638542430912206E-2</v>
      </c>
      <c r="H59" s="9">
        <v>0.1049156272927368</v>
      </c>
      <c r="I59" s="9">
        <v>0.16703350452433366</v>
      </c>
      <c r="J59" s="9"/>
      <c r="K59" s="9">
        <v>0.38209845847836904</v>
      </c>
    </row>
    <row r="60" spans="1:46">
      <c r="A60" s="68" t="s">
        <v>57</v>
      </c>
      <c r="B60">
        <v>2006</v>
      </c>
      <c r="C60" t="s">
        <v>50</v>
      </c>
      <c r="D60" s="49">
        <v>9.3579249272510321</v>
      </c>
      <c r="E60" s="9">
        <v>0.38205128205128203</v>
      </c>
      <c r="F60" s="9">
        <v>0.38205128205128203</v>
      </c>
      <c r="G60" s="9">
        <v>6.7776469209820223E-2</v>
      </c>
      <c r="H60" s="9">
        <v>8.5058401449487855E-2</v>
      </c>
      <c r="I60" s="9">
        <v>0.13280183712524549</v>
      </c>
      <c r="J60" s="9">
        <v>0.19635160323642073</v>
      </c>
      <c r="K60" s="9">
        <v>0.38205128205128203</v>
      </c>
      <c r="L60" s="62"/>
      <c r="O60" s="82"/>
      <c r="P60" s="82"/>
      <c r="Q60" s="82"/>
      <c r="R60" s="82"/>
      <c r="S60" s="82"/>
      <c r="T60" s="82"/>
      <c r="U60" s="82"/>
      <c r="V60" s="82"/>
      <c r="W60" s="82"/>
      <c r="X60" s="82"/>
      <c r="AD60" s="48"/>
      <c r="AP60" s="33" t="s">
        <v>185</v>
      </c>
    </row>
    <row r="61" spans="1:46">
      <c r="A61" s="62" t="s">
        <v>195</v>
      </c>
      <c r="B61">
        <v>2010</v>
      </c>
      <c r="C61" t="s">
        <v>51</v>
      </c>
      <c r="D61" s="9">
        <v>6.3983563338079197</v>
      </c>
      <c r="E61" s="9">
        <v>0.3775138155291593</v>
      </c>
      <c r="F61" s="9">
        <v>0.3775138155291593</v>
      </c>
      <c r="G61" s="9">
        <v>-8.3206047583296597E-2</v>
      </c>
      <c r="H61" s="9">
        <v>1</v>
      </c>
      <c r="I61" s="9"/>
      <c r="J61" s="9"/>
      <c r="K61" s="9">
        <v>0.3775138155291593</v>
      </c>
      <c r="L61" s="62"/>
      <c r="O61" s="82"/>
      <c r="P61" s="82"/>
      <c r="Q61" s="82"/>
      <c r="R61" s="82"/>
      <c r="S61" s="82"/>
      <c r="T61" s="82"/>
      <c r="U61" s="82"/>
      <c r="V61" s="82"/>
      <c r="W61" s="82"/>
      <c r="X61" s="82"/>
      <c r="AC61" s="8"/>
      <c r="AD61" s="62" t="s">
        <v>61</v>
      </c>
      <c r="AE61" s="75">
        <v>0.19290063387416184</v>
      </c>
      <c r="AF61" s="75">
        <v>0.23877578119590995</v>
      </c>
      <c r="AG61" s="75">
        <v>0.25549326836882547</v>
      </c>
      <c r="AH61" s="75">
        <v>0.22965909217724925</v>
      </c>
      <c r="AI61" s="76">
        <v>0.26130022107908873</v>
      </c>
      <c r="AJ61" s="75">
        <v>0.28313455246037855</v>
      </c>
      <c r="AK61" s="75">
        <v>0.28313455246037855</v>
      </c>
      <c r="AL61" s="75">
        <v>0.23471928187782923</v>
      </c>
      <c r="AM61" s="76">
        <v>0.27484933725423949</v>
      </c>
      <c r="AN61" s="75">
        <v>0.24406277236962692</v>
      </c>
      <c r="AO61" s="75">
        <v>0.24406277236962692</v>
      </c>
      <c r="AP61" s="75">
        <v>0.25051880522469738</v>
      </c>
      <c r="AQ61" s="76">
        <v>0.22263991888602686</v>
      </c>
      <c r="AR61" s="75">
        <v>0.22263991888602686</v>
      </c>
      <c r="AS61" s="75">
        <v>0.22263991888602686</v>
      </c>
      <c r="AT61" s="75">
        <v>0.22993830440137825</v>
      </c>
    </row>
    <row r="62" spans="1:46">
      <c r="A62" s="67" t="s">
        <v>77</v>
      </c>
      <c r="B62">
        <v>2010</v>
      </c>
      <c r="C62" t="s">
        <v>51</v>
      </c>
      <c r="D62" s="9">
        <v>3.5471338851097158</v>
      </c>
      <c r="E62" s="9">
        <v>0.37632364919902256</v>
      </c>
      <c r="F62" s="9">
        <v>0.37632364919902256</v>
      </c>
      <c r="G62" s="9">
        <v>0.11631499016532548</v>
      </c>
      <c r="H62" s="9">
        <v>0.21828787346147976</v>
      </c>
      <c r="I62" s="9"/>
      <c r="J62" s="9"/>
      <c r="K62" s="9">
        <v>0.37632364919902256</v>
      </c>
      <c r="L62" s="62"/>
      <c r="O62" s="82"/>
      <c r="P62" s="82"/>
      <c r="Q62" s="82"/>
      <c r="R62" s="82"/>
      <c r="S62" s="82"/>
      <c r="T62" s="82"/>
      <c r="U62" s="82"/>
      <c r="V62" s="82"/>
      <c r="W62" s="82"/>
      <c r="X62" s="82"/>
      <c r="AC62" s="8"/>
      <c r="AD62" s="119" t="s">
        <v>50</v>
      </c>
      <c r="AE62" s="75">
        <v>0.30627379566206597</v>
      </c>
      <c r="AF62" s="118">
        <v>0.37760368610886247</v>
      </c>
      <c r="AG62" s="75">
        <v>0.33752159771101298</v>
      </c>
      <c r="AH62" s="75">
        <v>0.32688007271531144</v>
      </c>
      <c r="AI62" s="76">
        <v>0.27995757748980599</v>
      </c>
      <c r="AJ62" s="75">
        <v>0.27995757748980599</v>
      </c>
      <c r="AK62" s="75">
        <v>0.27995757748980599</v>
      </c>
      <c r="AL62" s="75">
        <v>0.32688007271531144</v>
      </c>
      <c r="AM62" s="75">
        <v>0.22762428597040488</v>
      </c>
      <c r="AN62" s="75">
        <v>0.17798723344535719</v>
      </c>
      <c r="AO62" s="75">
        <v>0.17798723344535719</v>
      </c>
      <c r="AP62" s="75">
        <v>0.28750936846870173</v>
      </c>
      <c r="AQ62" s="76">
        <v>0.18646607114705974</v>
      </c>
      <c r="AR62" s="75">
        <v>0.18646607114705974</v>
      </c>
      <c r="AS62" s="75">
        <v>0.18646607114705974</v>
      </c>
      <c r="AT62" s="75">
        <v>0.19362591835284773</v>
      </c>
    </row>
    <row r="63" spans="1:46" ht="16.8" customHeight="1">
      <c r="A63" s="83" t="s">
        <v>82</v>
      </c>
      <c r="B63">
        <v>2007</v>
      </c>
      <c r="C63" t="s">
        <v>50</v>
      </c>
      <c r="D63" s="49">
        <v>9.3136093440089667</v>
      </c>
      <c r="E63" s="9">
        <v>0.38651824366110082</v>
      </c>
      <c r="F63" s="9">
        <v>0.38651824366110082</v>
      </c>
      <c r="G63" s="9">
        <v>-3.4501774806183029E-2</v>
      </c>
      <c r="H63" s="9">
        <v>-0.16350785944746088</v>
      </c>
      <c r="I63" s="9">
        <v>-0.17255654718310198</v>
      </c>
      <c r="J63" s="9">
        <v>-5.9681957944140829E-2</v>
      </c>
      <c r="K63" s="9">
        <v>0.36896420678230002</v>
      </c>
      <c r="AC63" s="8"/>
      <c r="AD63" s="62" t="s">
        <v>51</v>
      </c>
      <c r="AE63" s="75">
        <v>8.0346475069315831E-2</v>
      </c>
      <c r="AF63" s="75">
        <v>0.14108661308300088</v>
      </c>
      <c r="AG63" s="75">
        <v>0.14108661308300088</v>
      </c>
      <c r="AH63" s="75">
        <v>0.14108661308300088</v>
      </c>
      <c r="AI63" s="76">
        <v>0.21085013454178794</v>
      </c>
      <c r="AJ63" s="75">
        <v>0.21085013454178794</v>
      </c>
      <c r="AK63" s="75">
        <v>0.21085013454178794</v>
      </c>
      <c r="AL63" s="75">
        <v>0.14108661308300088</v>
      </c>
      <c r="AM63" s="76">
        <v>0.27473061914355179</v>
      </c>
      <c r="AN63" s="75">
        <v>0.23399171123972012</v>
      </c>
      <c r="AO63" s="75">
        <v>0.23399171123972012</v>
      </c>
      <c r="AP63" s="75">
        <v>0.21085013454178794</v>
      </c>
      <c r="AQ63" s="76">
        <v>0.2218598452603264</v>
      </c>
      <c r="AR63" s="75">
        <v>0.2218598452603264</v>
      </c>
      <c r="AS63" s="75">
        <v>0.2218598452603264</v>
      </c>
      <c r="AT63" s="75">
        <v>0.2218598452603264</v>
      </c>
    </row>
    <row r="64" spans="1:46">
      <c r="A64" s="83" t="s">
        <v>82</v>
      </c>
      <c r="B64">
        <v>2008</v>
      </c>
      <c r="C64" t="s">
        <v>50</v>
      </c>
      <c r="D64" s="49">
        <v>9.9993170466457144</v>
      </c>
      <c r="E64" s="9">
        <v>0.36896420678230002</v>
      </c>
      <c r="F64" s="9">
        <v>0.36896420678230002</v>
      </c>
      <c r="G64" s="9">
        <v>-0.12470358947953235</v>
      </c>
      <c r="H64" s="9">
        <v>-0.13345049350232766</v>
      </c>
      <c r="I64" s="9">
        <v>-2.4340396267251822E-2</v>
      </c>
      <c r="J64" s="9">
        <v>0.103029779978067</v>
      </c>
      <c r="K64" s="9">
        <v>0.36896420678230002</v>
      </c>
      <c r="AD64" s="120" t="s">
        <v>30</v>
      </c>
      <c r="AE64" s="77">
        <v>0.23127822337379686</v>
      </c>
      <c r="AF64" s="77">
        <v>0.35988347732279452</v>
      </c>
      <c r="AG64" s="77">
        <v>0.35988347732279452</v>
      </c>
      <c r="AH64" s="77">
        <v>0.28371126606374852</v>
      </c>
      <c r="AI64" s="78">
        <v>0.43485618406899529</v>
      </c>
      <c r="AJ64" s="77">
        <v>0.43485618406899529</v>
      </c>
      <c r="AK64" s="77">
        <v>0.43485618406899529</v>
      </c>
      <c r="AL64" s="77">
        <v>0.28371126606374852</v>
      </c>
      <c r="AM64" s="78">
        <v>0.37409707594406805</v>
      </c>
      <c r="AN64" s="77">
        <v>0.39759252909873882</v>
      </c>
      <c r="AO64" s="77">
        <v>0.39759252909873882</v>
      </c>
      <c r="AP64" s="77">
        <v>0.35352721295903783</v>
      </c>
      <c r="AQ64" s="78">
        <v>0.31888510398575237</v>
      </c>
      <c r="AR64" s="77">
        <v>0.31888510398575237</v>
      </c>
      <c r="AS64" s="77">
        <v>0.31888510398575237</v>
      </c>
      <c r="AT64" s="85">
        <v>0.33156871294857376</v>
      </c>
    </row>
    <row r="65" spans="1:46">
      <c r="A65" s="67" t="s">
        <v>57</v>
      </c>
      <c r="B65">
        <v>2004</v>
      </c>
      <c r="C65" t="s">
        <v>50</v>
      </c>
      <c r="D65" s="9">
        <v>8.4103248440888265</v>
      </c>
      <c r="E65" s="9">
        <v>0.36858860983374603</v>
      </c>
      <c r="F65" s="9">
        <v>0.36858860983374603</v>
      </c>
      <c r="G65" s="9">
        <v>-3.4427885105238851E-2</v>
      </c>
      <c r="H65" s="9">
        <v>-0.19115202582035662</v>
      </c>
      <c r="I65" s="9">
        <v>-0.11041994721812823</v>
      </c>
      <c r="J65" s="9">
        <v>-8.9834538620757992E-2</v>
      </c>
      <c r="K65" s="9">
        <v>0.36858860983374603</v>
      </c>
    </row>
    <row r="66" spans="1:46">
      <c r="A66" s="67" t="s">
        <v>195</v>
      </c>
      <c r="B66">
        <v>2009</v>
      </c>
      <c r="C66" t="s">
        <v>51</v>
      </c>
      <c r="D66" s="9">
        <v>5.6717450180158888</v>
      </c>
      <c r="E66" s="9">
        <v>0.362486803991451</v>
      </c>
      <c r="F66" s="9">
        <v>0.362486803991451</v>
      </c>
      <c r="G66" s="9">
        <v>3.9583281533603486E-2</v>
      </c>
      <c r="H66" s="9">
        <v>-4.0329197642905081E-2</v>
      </c>
      <c r="I66" s="9">
        <v>1</v>
      </c>
      <c r="J66" s="9"/>
      <c r="K66" s="9">
        <v>0.362486803991451</v>
      </c>
      <c r="AQ66" s="33" t="s">
        <v>187</v>
      </c>
    </row>
    <row r="67" spans="1:46">
      <c r="A67" s="67" t="s">
        <v>195</v>
      </c>
      <c r="B67">
        <v>2005</v>
      </c>
      <c r="C67" t="s">
        <v>30</v>
      </c>
      <c r="D67" s="9">
        <v>11.304422975693107</v>
      </c>
      <c r="E67" s="9">
        <v>0.36096272439448879</v>
      </c>
      <c r="F67" s="9">
        <v>0.36096272439448879</v>
      </c>
      <c r="G67" s="9">
        <v>4.8969497145192768E-2</v>
      </c>
      <c r="H67" s="9">
        <v>4.5623613570936146E-2</v>
      </c>
      <c r="I67" s="9">
        <v>6.6818309888745944E-2</v>
      </c>
      <c r="J67" s="9">
        <v>5.2081660910953634E-2</v>
      </c>
      <c r="K67" s="9">
        <v>0.36096272439448879</v>
      </c>
      <c r="AD67" s="62" t="s">
        <v>61</v>
      </c>
      <c r="AE67" s="75">
        <v>0.17954292600732819</v>
      </c>
      <c r="AF67" s="75">
        <v>0.23877578119590995</v>
      </c>
      <c r="AG67" s="75">
        <v>0.24472252706893707</v>
      </c>
      <c r="AH67" s="75">
        <v>0.21309328320564547</v>
      </c>
      <c r="AI67" s="76">
        <v>0.24854112623470409</v>
      </c>
      <c r="AJ67" s="75">
        <v>0.27027415393933746</v>
      </c>
      <c r="AK67" s="75">
        <v>0.27027415393933746</v>
      </c>
      <c r="AL67" s="75">
        <v>0.21801399731667179</v>
      </c>
      <c r="AM67" s="76">
        <v>0.26213868452047545</v>
      </c>
      <c r="AN67" s="75">
        <v>0.23167841573135953</v>
      </c>
      <c r="AO67" s="75">
        <v>0.23167841573135953</v>
      </c>
      <c r="AP67" s="75">
        <v>0.23888758201064747</v>
      </c>
      <c r="AQ67" s="76">
        <v>0.21259294747775032</v>
      </c>
      <c r="AR67" s="75">
        <v>0.21259294747775032</v>
      </c>
      <c r="AS67" s="75">
        <v>0.21259294747775032</v>
      </c>
      <c r="AT67" s="75">
        <v>0.22137964665700707</v>
      </c>
    </row>
    <row r="68" spans="1:46">
      <c r="A68" s="67" t="s">
        <v>73</v>
      </c>
      <c r="B68">
        <v>2005</v>
      </c>
      <c r="C68" t="s">
        <v>51</v>
      </c>
      <c r="D68" s="9">
        <v>16.08952468850946</v>
      </c>
      <c r="E68" s="9">
        <v>0.35253791708796761</v>
      </c>
      <c r="F68" s="9">
        <v>0.35253791708796761</v>
      </c>
      <c r="G68" s="9">
        <v>-0.38985933542045015</v>
      </c>
      <c r="H68" s="9">
        <v>-0.16252347828090977</v>
      </c>
      <c r="I68" s="9">
        <v>-7.5258246829601402E-3</v>
      </c>
      <c r="J68" s="9">
        <v>0.14195622359355209</v>
      </c>
      <c r="K68" s="9">
        <v>0.35253791708796761</v>
      </c>
      <c r="AD68" s="119" t="s">
        <v>50</v>
      </c>
      <c r="AE68" s="75">
        <v>0.28899618951355316</v>
      </c>
      <c r="AF68" s="118">
        <v>0.37760368610886247</v>
      </c>
      <c r="AG68" s="75">
        <v>0.3262319970587908</v>
      </c>
      <c r="AH68" s="75">
        <v>0.30548291839078734</v>
      </c>
      <c r="AI68" s="76">
        <v>0.26545500716183712</v>
      </c>
      <c r="AJ68" s="75">
        <v>0.26545500716183712</v>
      </c>
      <c r="AK68" s="75">
        <v>0.26545500716183712</v>
      </c>
      <c r="AL68" s="75">
        <v>0.30548291839078734</v>
      </c>
      <c r="AM68" s="75">
        <v>0.21459430371684282</v>
      </c>
      <c r="AN68" s="75">
        <v>0.16531589608152622</v>
      </c>
      <c r="AO68" s="75">
        <v>0.16531589608152622</v>
      </c>
      <c r="AP68" s="75">
        <v>0.27257728804399761</v>
      </c>
      <c r="AQ68" s="76">
        <v>0.17175693571381009</v>
      </c>
      <c r="AR68" s="75">
        <v>0.17175693571381009</v>
      </c>
      <c r="AS68" s="75">
        <v>0.17175693571381009</v>
      </c>
      <c r="AT68" s="75">
        <v>0.18195618700693764</v>
      </c>
    </row>
    <row r="69" spans="1:46">
      <c r="A69" s="83" t="s">
        <v>82</v>
      </c>
      <c r="B69">
        <v>2008</v>
      </c>
      <c r="C69" t="s">
        <v>30</v>
      </c>
      <c r="D69" s="49">
        <v>19.348678485259455</v>
      </c>
      <c r="E69" s="9">
        <v>0.35047935069851344</v>
      </c>
      <c r="F69" s="9">
        <v>0.35047935069851344</v>
      </c>
      <c r="G69" s="9">
        <v>-6.5643061395854893E-2</v>
      </c>
      <c r="H69" s="9">
        <v>-7.9207914125224557E-2</v>
      </c>
      <c r="I69" s="9">
        <v>-3.0609050472833545E-2</v>
      </c>
      <c r="J69" s="9">
        <v>5.3108388356928431E-2</v>
      </c>
      <c r="K69" s="9">
        <v>0.35047935069851344</v>
      </c>
      <c r="AD69" s="62" t="s">
        <v>51</v>
      </c>
      <c r="AE69" s="75">
        <v>6.7168412724195908E-2</v>
      </c>
      <c r="AF69" s="75">
        <v>0.12898796594049539</v>
      </c>
      <c r="AG69" s="75">
        <v>0.1253763728366086</v>
      </c>
      <c r="AH69" s="75">
        <v>0.1253763728366086</v>
      </c>
      <c r="AI69" s="76">
        <v>0.19994148294166353</v>
      </c>
      <c r="AJ69" s="75">
        <v>0.19994148294166353</v>
      </c>
      <c r="AK69" s="75">
        <v>0.19994148294166353</v>
      </c>
      <c r="AL69" s="75">
        <v>0.1253763728366086</v>
      </c>
      <c r="AM69" s="76">
        <v>0.26127116763105812</v>
      </c>
      <c r="AN69" s="75">
        <v>0.22118236402952934</v>
      </c>
      <c r="AO69" s="75">
        <v>0.22118236402952934</v>
      </c>
      <c r="AP69" s="75">
        <v>0.19994148294166353</v>
      </c>
      <c r="AQ69" s="76">
        <v>0.21551894431936655</v>
      </c>
      <c r="AR69" s="75">
        <v>0.21551894431936655</v>
      </c>
      <c r="AS69" s="75">
        <v>0.21551894431936655</v>
      </c>
      <c r="AT69" s="75">
        <v>0.21551894431936655</v>
      </c>
    </row>
    <row r="70" spans="1:46">
      <c r="A70" s="67" t="s">
        <v>82</v>
      </c>
      <c r="B70">
        <v>2009</v>
      </c>
      <c r="C70" t="s">
        <v>50</v>
      </c>
      <c r="D70" s="9">
        <v>9.5425203480213305</v>
      </c>
      <c r="E70" s="9">
        <v>0.34939164748438012</v>
      </c>
      <c r="F70" s="9">
        <v>0.34939164748438012</v>
      </c>
      <c r="G70" s="9">
        <v>-7.7770748707604075E-3</v>
      </c>
      <c r="H70" s="9">
        <v>8.9235238645165679E-2</v>
      </c>
      <c r="I70" s="9">
        <v>0.20248301115761994</v>
      </c>
      <c r="J70" s="9"/>
      <c r="K70" s="9">
        <v>0.34939164748438012</v>
      </c>
      <c r="AD70" s="120" t="s">
        <v>30</v>
      </c>
      <c r="AE70" s="77">
        <v>0.21282901377294633</v>
      </c>
      <c r="AF70" s="77">
        <v>0.34871098005524609</v>
      </c>
      <c r="AG70" s="77">
        <v>0.34177279080290307</v>
      </c>
      <c r="AH70" s="77">
        <v>0.25892905902152991</v>
      </c>
      <c r="AI70" s="78">
        <v>0.41114940481406642</v>
      </c>
      <c r="AJ70" s="77">
        <v>0.41114940481406642</v>
      </c>
      <c r="AK70" s="77">
        <v>0.41114940481406642</v>
      </c>
      <c r="AL70" s="77">
        <v>0.25892905902152991</v>
      </c>
      <c r="AM70" s="78">
        <v>0.35557099969053924</v>
      </c>
      <c r="AN70" s="77">
        <v>0.37520560857078739</v>
      </c>
      <c r="AO70" s="77">
        <v>0.37520560857078739</v>
      </c>
      <c r="AP70" s="77">
        <v>0.33634329310557215</v>
      </c>
      <c r="AQ70" s="78">
        <v>0.30318490198818665</v>
      </c>
      <c r="AR70" s="77">
        <v>0.30318490198818665</v>
      </c>
      <c r="AS70" s="77">
        <v>0.30318490198818665</v>
      </c>
      <c r="AT70" s="85">
        <v>0.31726778431255509</v>
      </c>
    </row>
    <row r="71" spans="1:46">
      <c r="A71" s="64" t="s">
        <v>91</v>
      </c>
      <c r="B71" s="7">
        <v>2010</v>
      </c>
      <c r="C71" s="8" t="s">
        <v>50</v>
      </c>
      <c r="D71" s="9">
        <v>4.5500940102068226</v>
      </c>
      <c r="E71" s="9">
        <v>0.34884678747940689</v>
      </c>
      <c r="F71" s="9">
        <v>0.34884678747940689</v>
      </c>
      <c r="G71" s="9">
        <v>0.35630965005302234</v>
      </c>
      <c r="H71" s="9">
        <v>0.56203605514316024</v>
      </c>
      <c r="I71" s="9"/>
      <c r="J71" s="9"/>
      <c r="K71" s="9">
        <v>0.34884678747940689</v>
      </c>
    </row>
    <row r="72" spans="1:46">
      <c r="A72" s="68" t="s">
        <v>82</v>
      </c>
      <c r="B72">
        <v>2007</v>
      </c>
      <c r="C72" t="s">
        <v>30</v>
      </c>
      <c r="D72" s="49">
        <v>17.910787200017243</v>
      </c>
      <c r="E72" s="9">
        <v>0.34573039556535773</v>
      </c>
      <c r="F72" s="9">
        <v>0.34573039556535773</v>
      </c>
      <c r="G72" s="9">
        <v>-3.268422470261613E-2</v>
      </c>
      <c r="H72" s="9">
        <v>-0.10047277866730078</v>
      </c>
      <c r="I72" s="9">
        <v>-0.11448098809133506</v>
      </c>
      <c r="J72" s="9">
        <v>-6.4293708259037491E-2</v>
      </c>
      <c r="K72" s="9">
        <v>0.34573039556535773</v>
      </c>
      <c r="AR72" s="33" t="s">
        <v>250</v>
      </c>
    </row>
    <row r="73" spans="1:46">
      <c r="A73" s="62" t="s">
        <v>195</v>
      </c>
      <c r="B73">
        <v>2004</v>
      </c>
      <c r="C73" t="s">
        <v>30</v>
      </c>
      <c r="D73" s="9">
        <v>11.365490707247785</v>
      </c>
      <c r="E73" s="9">
        <v>0.3451410329111797</v>
      </c>
      <c r="F73" s="9">
        <v>0.3451410329111797</v>
      </c>
      <c r="G73" s="9">
        <v>3.2050795864695977E-3</v>
      </c>
      <c r="H73" s="9">
        <v>5.2017625596002627E-2</v>
      </c>
      <c r="I73" s="9">
        <v>4.8682465844888563E-2</v>
      </c>
      <c r="J73" s="9">
        <v>6.9809231474188715E-2</v>
      </c>
      <c r="K73" s="9">
        <v>0.3451410329111797</v>
      </c>
      <c r="AD73" s="62" t="s">
        <v>61</v>
      </c>
      <c r="AE73" s="75">
        <v>0.17803992279092104</v>
      </c>
      <c r="AF73" s="75">
        <v>0.21799913823714601</v>
      </c>
      <c r="AG73" s="75">
        <v>0.24334733584063312</v>
      </c>
      <c r="AH73" s="75">
        <v>0.21188094146552605</v>
      </c>
      <c r="AI73" s="76">
        <v>0.23601884766148934</v>
      </c>
      <c r="AJ73" s="75">
        <v>0.26390716038207823</v>
      </c>
      <c r="AK73" s="75">
        <v>0.26390716038207823</v>
      </c>
      <c r="AL73" s="75">
        <v>0.21684452262961545</v>
      </c>
      <c r="AM73" s="76">
        <v>0.24864363304312473</v>
      </c>
      <c r="AN73" s="75">
        <v>0.227150269103012</v>
      </c>
      <c r="AO73" s="75">
        <v>0.227150269103012</v>
      </c>
      <c r="AP73" s="75">
        <v>0.234333119743698</v>
      </c>
      <c r="AQ73" s="76">
        <v>0.19580597667390789</v>
      </c>
      <c r="AR73" s="75">
        <v>0.19580597667390789</v>
      </c>
      <c r="AS73" s="75">
        <v>0.19580597667390789</v>
      </c>
      <c r="AT73" s="75">
        <v>0.20405102487565122</v>
      </c>
    </row>
    <row r="74" spans="1:46">
      <c r="A74" s="68" t="s">
        <v>130</v>
      </c>
      <c r="B74">
        <v>2008</v>
      </c>
      <c r="C74" t="s">
        <v>30</v>
      </c>
      <c r="D74" s="49">
        <v>22.426993698760079</v>
      </c>
      <c r="E74" s="9">
        <v>0.34231235355902079</v>
      </c>
      <c r="F74" s="9">
        <v>0.34231235355902079</v>
      </c>
      <c r="G74" s="9">
        <v>1.1705899262192981E-2</v>
      </c>
      <c r="H74" s="9">
        <v>2.3411798524385963E-2</v>
      </c>
      <c r="I74" s="9">
        <v>9.380689258679617E-2</v>
      </c>
      <c r="J74" s="9">
        <v>0.1504040371778084</v>
      </c>
      <c r="K74" s="9">
        <v>0.34231235355902079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D74" s="119" t="s">
        <v>50</v>
      </c>
      <c r="AE74" s="75">
        <v>0.28616158354254012</v>
      </c>
      <c r="AF74" s="118">
        <v>0.32443794160610812</v>
      </c>
      <c r="AG74" s="75">
        <v>0.32443794160610812</v>
      </c>
      <c r="AH74" s="75">
        <v>0.30403354090468826</v>
      </c>
      <c r="AI74" s="76">
        <v>0.26879359351774945</v>
      </c>
      <c r="AJ74" s="75">
        <v>0.26879359351774945</v>
      </c>
      <c r="AK74" s="75">
        <v>0.26879359351774945</v>
      </c>
      <c r="AL74" s="75">
        <v>0.30403354090468826</v>
      </c>
      <c r="AM74" s="75">
        <v>0.22264973130530288</v>
      </c>
      <c r="AN74" s="75">
        <v>0.17211508209184095</v>
      </c>
      <c r="AO74" s="75">
        <v>0.17211508209184095</v>
      </c>
      <c r="AP74" s="75">
        <v>0.27569603556949845</v>
      </c>
      <c r="AQ74" s="76">
        <v>0.17617058468065427</v>
      </c>
      <c r="AR74" s="75">
        <v>0.17617058468065427</v>
      </c>
      <c r="AS74" s="75">
        <v>0.17617058468065427</v>
      </c>
      <c r="AT74" s="75">
        <v>0.18548402532754299</v>
      </c>
    </row>
    <row r="75" spans="1:46">
      <c r="A75" s="62" t="s">
        <v>73</v>
      </c>
      <c r="B75">
        <v>2004</v>
      </c>
      <c r="C75" t="s">
        <v>51</v>
      </c>
      <c r="D75" s="9">
        <v>11.008740845735886</v>
      </c>
      <c r="E75" s="9">
        <v>0.33525179856115106</v>
      </c>
      <c r="F75" s="9">
        <v>0.33525179856115106</v>
      </c>
      <c r="G75" s="9">
        <v>-1.4968966776195429E-2</v>
      </c>
      <c r="H75" s="9">
        <v>-0.41066409363594392</v>
      </c>
      <c r="I75" s="9">
        <v>-0.17992525360384387</v>
      </c>
      <c r="J75" s="9">
        <v>-2.2607445278798273E-2</v>
      </c>
      <c r="K75" s="9">
        <v>0.33525179856115106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D75" s="62" t="s">
        <v>51</v>
      </c>
      <c r="AE75" s="75">
        <v>6.6726231722540705E-2</v>
      </c>
      <c r="AF75" s="75">
        <v>0.12281917145303495</v>
      </c>
      <c r="AG75" s="75">
        <v>0.12281917145303495</v>
      </c>
      <c r="AH75" s="75">
        <v>0.12281917145303495</v>
      </c>
      <c r="AI75" s="76">
        <v>0.23809982302173144</v>
      </c>
      <c r="AJ75" s="75">
        <v>0.23809982302173144</v>
      </c>
      <c r="AK75" s="75">
        <v>0.23809982302173144</v>
      </c>
      <c r="AL75" s="75">
        <v>0.12281917145303495</v>
      </c>
      <c r="AM75" s="76">
        <v>0.25068154438136281</v>
      </c>
      <c r="AN75" s="75">
        <v>0.25475540055788748</v>
      </c>
      <c r="AO75" s="75">
        <v>0.25475540055788748</v>
      </c>
      <c r="AP75" s="75">
        <v>0.23809982302173144</v>
      </c>
      <c r="AQ75" s="76">
        <v>0.19833499819881129</v>
      </c>
      <c r="AR75" s="75">
        <v>0.19833499819881129</v>
      </c>
      <c r="AS75" s="75">
        <v>0.19833499819881129</v>
      </c>
      <c r="AT75" s="75">
        <v>0.19833499819881129</v>
      </c>
    </row>
    <row r="76" spans="1:46">
      <c r="A76" s="68" t="s">
        <v>57</v>
      </c>
      <c r="B76">
        <v>2008</v>
      </c>
      <c r="C76" t="s">
        <v>30</v>
      </c>
      <c r="D76" s="49">
        <v>12.315870632634015</v>
      </c>
      <c r="E76" s="9">
        <v>0.33360813410277551</v>
      </c>
      <c r="F76" s="9">
        <v>0.33360813410277551</v>
      </c>
      <c r="G76" s="9">
        <v>8.4234795664970163E-2</v>
      </c>
      <c r="H76" s="9">
        <v>0.12178145632322962</v>
      </c>
      <c r="I76" s="9">
        <v>0.12489744755095354</v>
      </c>
      <c r="J76" s="9">
        <v>0.25343388412651074</v>
      </c>
      <c r="K76" s="9">
        <v>0.33360813410277551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D76" s="120" t="s">
        <v>30</v>
      </c>
      <c r="AE76" s="77">
        <v>0.21128709466316051</v>
      </c>
      <c r="AF76" s="77">
        <v>0.32785124386717063</v>
      </c>
      <c r="AG76" s="77">
        <v>0.338436587385401</v>
      </c>
      <c r="AH76" s="77">
        <v>0.25606481059089181</v>
      </c>
      <c r="AI76" s="78">
        <v>0.40608882268119539</v>
      </c>
      <c r="AJ76" s="77">
        <v>0.40608882268119539</v>
      </c>
      <c r="AK76" s="77">
        <v>0.40608882268119539</v>
      </c>
      <c r="AL76" s="77">
        <v>0.25606481059089181</v>
      </c>
      <c r="AM76" s="78">
        <v>0.34193015148096806</v>
      </c>
      <c r="AN76" s="77">
        <v>0.36676644099131678</v>
      </c>
      <c r="AO76" s="77">
        <v>0.36676644099131678</v>
      </c>
      <c r="AP76" s="77">
        <v>0.33644928354144116</v>
      </c>
      <c r="AQ76" s="78">
        <v>0.28755927811727716</v>
      </c>
      <c r="AR76" s="77">
        <v>0.28755927811727716</v>
      </c>
      <c r="AS76" s="77">
        <v>0.28755927811727716</v>
      </c>
      <c r="AT76" s="85">
        <v>0.30123008644620519</v>
      </c>
    </row>
    <row r="77" spans="1:46" ht="16.8" customHeight="1">
      <c r="A77" s="68" t="s">
        <v>82</v>
      </c>
      <c r="B77">
        <v>2008</v>
      </c>
      <c r="C77" t="s">
        <v>51</v>
      </c>
      <c r="D77" s="49">
        <v>9.3493614386137427</v>
      </c>
      <c r="E77" s="9">
        <v>0.33265497808390732</v>
      </c>
      <c r="F77" s="9">
        <v>0.33265497808390732</v>
      </c>
      <c r="G77" s="9">
        <v>-1.4284009022842789E-2</v>
      </c>
      <c r="H77" s="9">
        <v>-3.2038551346603737E-2</v>
      </c>
      <c r="I77" s="9">
        <v>-3.606027399045298E-2</v>
      </c>
      <c r="J77" s="9">
        <v>9.6967317057870608E-3</v>
      </c>
      <c r="K77" s="9">
        <v>0.33265497808390732</v>
      </c>
    </row>
    <row r="78" spans="1:46">
      <c r="A78" s="62" t="s">
        <v>82</v>
      </c>
      <c r="B78">
        <v>2009</v>
      </c>
      <c r="C78" t="s">
        <v>30</v>
      </c>
      <c r="D78" s="9">
        <v>18.392871045130377</v>
      </c>
      <c r="E78" s="9">
        <v>0.32897833142808147</v>
      </c>
      <c r="F78" s="9">
        <v>0.32897833142808147</v>
      </c>
      <c r="G78" s="9">
        <v>-1.2729264817434699E-2</v>
      </c>
      <c r="H78" s="9">
        <v>3.2875933970922047E-2</v>
      </c>
      <c r="I78" s="9">
        <v>0.11143642187022196</v>
      </c>
      <c r="J78" s="9"/>
      <c r="K78" s="9">
        <v>0.32897833142808147</v>
      </c>
      <c r="AS78" s="33" t="s">
        <v>251</v>
      </c>
    </row>
    <row r="79" spans="1:46" ht="57.6">
      <c r="A79" s="64" t="s">
        <v>91</v>
      </c>
      <c r="B79" s="7">
        <v>2010</v>
      </c>
      <c r="C79" s="8" t="s">
        <v>30</v>
      </c>
      <c r="D79" s="9">
        <v>9.1001880204136452</v>
      </c>
      <c r="E79" s="9">
        <v>0.32156416097190582</v>
      </c>
      <c r="F79" s="9">
        <v>0.32156416097190582</v>
      </c>
      <c r="G79" s="9">
        <v>0.35756097560975614</v>
      </c>
      <c r="H79" s="9">
        <v>0.4617073170731707</v>
      </c>
      <c r="I79" s="9"/>
      <c r="J79" s="9"/>
      <c r="K79" s="9">
        <v>0.32156416097190582</v>
      </c>
      <c r="AD79" s="71"/>
      <c r="AE79" s="72" t="s">
        <v>234</v>
      </c>
      <c r="AF79" s="72" t="s">
        <v>235</v>
      </c>
      <c r="AG79" s="72" t="s">
        <v>236</v>
      </c>
      <c r="AH79" s="73" t="s">
        <v>237</v>
      </c>
      <c r="AI79" s="72" t="s">
        <v>238</v>
      </c>
      <c r="AJ79" s="72" t="s">
        <v>239</v>
      </c>
      <c r="AK79" s="72" t="s">
        <v>241</v>
      </c>
      <c r="AL79" s="73" t="s">
        <v>240</v>
      </c>
      <c r="AM79" s="72" t="s">
        <v>242</v>
      </c>
      <c r="AN79" s="72" t="s">
        <v>243</v>
      </c>
      <c r="AO79" s="72" t="s">
        <v>244</v>
      </c>
      <c r="AP79" s="73" t="s">
        <v>245</v>
      </c>
      <c r="AQ79" s="72" t="s">
        <v>246</v>
      </c>
      <c r="AR79" s="72" t="s">
        <v>247</v>
      </c>
      <c r="AS79" s="72" t="s">
        <v>248</v>
      </c>
      <c r="AT79" s="73" t="s">
        <v>249</v>
      </c>
    </row>
    <row r="80" spans="1:46">
      <c r="A80" s="62" t="s">
        <v>94</v>
      </c>
      <c r="B80">
        <v>2009</v>
      </c>
      <c r="C80" t="s">
        <v>50</v>
      </c>
      <c r="D80" s="9">
        <v>8.8047273704002151</v>
      </c>
      <c r="E80" s="9">
        <v>0.32074363992172211</v>
      </c>
      <c r="F80" s="9">
        <v>0.32074363992172211</v>
      </c>
      <c r="G80" s="9">
        <v>-0.13253546099290769</v>
      </c>
      <c r="H80" s="9">
        <v>-0.13608156028368795</v>
      </c>
      <c r="I80" s="9">
        <v>0.19459219858156038</v>
      </c>
      <c r="J80" s="9"/>
      <c r="K80" s="9">
        <v>0.32074363992172211</v>
      </c>
      <c r="AD80" s="62" t="s">
        <v>61</v>
      </c>
      <c r="AE80" s="75">
        <v>0.18474042870150356</v>
      </c>
      <c r="AF80" s="75">
        <v>0.21799913823714601</v>
      </c>
      <c r="AG80" s="75">
        <v>0.24353710031719639</v>
      </c>
      <c r="AH80" s="75">
        <v>0.21541544404627738</v>
      </c>
      <c r="AI80" s="76">
        <v>0.24837187796186677</v>
      </c>
      <c r="AJ80" s="75">
        <v>0.28711679750525931</v>
      </c>
      <c r="AK80" s="75">
        <v>0.28711679750525931</v>
      </c>
      <c r="AL80" s="75">
        <v>0.21969868677399468</v>
      </c>
      <c r="AM80" s="76">
        <v>0.24711604296682002</v>
      </c>
      <c r="AN80" s="75">
        <v>0.2114175858246411</v>
      </c>
      <c r="AO80" s="75">
        <v>0.2114175858246411</v>
      </c>
      <c r="AP80" s="75">
        <v>0.21709435199403679</v>
      </c>
      <c r="AQ80" s="76">
        <v>0.18902884753171822</v>
      </c>
      <c r="AR80" s="75">
        <v>0.18902884753171822</v>
      </c>
      <c r="AS80" s="75">
        <v>0.18902884753171822</v>
      </c>
      <c r="AT80" s="75">
        <v>0.19553358592765413</v>
      </c>
    </row>
    <row r="81" spans="1:46">
      <c r="A81" s="62" t="s">
        <v>57</v>
      </c>
      <c r="B81">
        <v>2003</v>
      </c>
      <c r="C81" t="s">
        <v>30</v>
      </c>
      <c r="D81" s="9">
        <v>11.541219024413911</v>
      </c>
      <c r="E81" s="9">
        <v>0.32070101857399641</v>
      </c>
      <c r="F81" s="9">
        <v>0.32070101857399641</v>
      </c>
      <c r="G81" s="9">
        <v>4.33780208603518E-2</v>
      </c>
      <c r="H81" s="9">
        <v>-4.8935110237480579E-3</v>
      </c>
      <c r="I81" s="9">
        <v>-0.11217245309861548</v>
      </c>
      <c r="J81" s="9">
        <v>-7.8208511995699032E-2</v>
      </c>
      <c r="K81" s="9">
        <v>0.32070101857399641</v>
      </c>
      <c r="AD81" s="119" t="s">
        <v>50</v>
      </c>
      <c r="AE81" s="75">
        <v>0.30332856375081757</v>
      </c>
      <c r="AF81" s="118">
        <v>0.32443794160610812</v>
      </c>
      <c r="AG81" s="75">
        <v>0.32803489850177514</v>
      </c>
      <c r="AH81" s="75">
        <v>0.31039770966931035</v>
      </c>
      <c r="AI81" s="76">
        <v>0.3237446529192966</v>
      </c>
      <c r="AJ81" s="75">
        <v>0.3237446529192966</v>
      </c>
      <c r="AK81" s="75">
        <v>0.3237446529192966</v>
      </c>
      <c r="AL81" s="75">
        <v>0.31039770966931035</v>
      </c>
      <c r="AM81" s="75">
        <v>0.21327156970695987</v>
      </c>
      <c r="AN81" s="75">
        <v>0.15315797875458365</v>
      </c>
      <c r="AO81" s="75">
        <v>0.15315797875458365</v>
      </c>
      <c r="AP81" s="75">
        <v>0.33092064668477883</v>
      </c>
      <c r="AQ81" s="76">
        <v>0.15800933823192284</v>
      </c>
      <c r="AR81" s="75">
        <v>0.15800933823192284</v>
      </c>
      <c r="AS81" s="75">
        <v>0.15800933823192284</v>
      </c>
      <c r="AT81" s="75">
        <v>0.16469571542116573</v>
      </c>
    </row>
    <row r="82" spans="1:46">
      <c r="A82" s="62" t="s">
        <v>195</v>
      </c>
      <c r="B82">
        <v>2003</v>
      </c>
      <c r="C82" t="s">
        <v>50</v>
      </c>
      <c r="D82" s="9">
        <v>5.1192522349065008</v>
      </c>
      <c r="E82" s="9">
        <v>0.31667719187453952</v>
      </c>
      <c r="F82" s="9">
        <v>0.31667719187453952</v>
      </c>
      <c r="G82" s="9">
        <v>2.7323347269715456E-2</v>
      </c>
      <c r="H82" s="9">
        <v>4.1426378653624668E-2</v>
      </c>
      <c r="I82" s="9">
        <v>7.810869123521115E-2</v>
      </c>
      <c r="J82" s="9">
        <v>6.5434635594409318E-2</v>
      </c>
      <c r="K82" s="9">
        <v>0.31667719187453952</v>
      </c>
      <c r="AD82" s="62" t="s">
        <v>51</v>
      </c>
      <c r="AE82" s="75">
        <v>6.5621984699634955E-2</v>
      </c>
      <c r="AF82" s="75">
        <v>0.12281917145303495</v>
      </c>
      <c r="AG82" s="75">
        <v>0.11931627956364187</v>
      </c>
      <c r="AH82" s="75">
        <v>0.11931627956364187</v>
      </c>
      <c r="AI82" s="76">
        <v>0.23082486425065629</v>
      </c>
      <c r="AJ82" s="75">
        <v>0.23082486425065629</v>
      </c>
      <c r="AK82" s="75">
        <v>0.23082486425065629</v>
      </c>
      <c r="AL82" s="75">
        <v>0.11931627956364187</v>
      </c>
      <c r="AM82" s="76">
        <v>0.24899284290294865</v>
      </c>
      <c r="AN82" s="75">
        <v>0.25218764352270329</v>
      </c>
      <c r="AO82" s="75">
        <v>0.25218764352270329</v>
      </c>
      <c r="AP82" s="75">
        <v>0.23082486425065629</v>
      </c>
      <c r="AQ82" s="76">
        <v>0.21177566818810431</v>
      </c>
      <c r="AR82" s="75">
        <v>0.21177566818810431</v>
      </c>
      <c r="AS82" s="75">
        <v>0.21177566818810431</v>
      </c>
      <c r="AT82" s="75">
        <v>0.21177566818810431</v>
      </c>
    </row>
    <row r="83" spans="1:46">
      <c r="A83" s="62" t="s">
        <v>195</v>
      </c>
      <c r="B83">
        <v>2005</v>
      </c>
      <c r="C83" t="s">
        <v>51</v>
      </c>
      <c r="D83" s="9">
        <v>5.0005837233497124</v>
      </c>
      <c r="E83" s="9">
        <v>0.31261589021977992</v>
      </c>
      <c r="F83" s="9">
        <v>0.31261589021977992</v>
      </c>
      <c r="G83" s="9">
        <v>5.899919411066163E-2</v>
      </c>
      <c r="H83" s="9">
        <v>6.490889554297341E-2</v>
      </c>
      <c r="I83" s="9">
        <v>4.6965326274704441E-2</v>
      </c>
      <c r="J83" s="9">
        <v>4.1603701991357198E-2</v>
      </c>
      <c r="K83" s="9">
        <v>0.31261589021977992</v>
      </c>
      <c r="AD83" s="120" t="s">
        <v>30</v>
      </c>
      <c r="AE83" s="77">
        <v>0.20571903072829162</v>
      </c>
      <c r="AF83" s="77">
        <v>0.32785124386717063</v>
      </c>
      <c r="AG83" s="77">
        <v>0.32589042362572562</v>
      </c>
      <c r="AH83" s="77">
        <v>0.24703583382824446</v>
      </c>
      <c r="AI83" s="78">
        <v>0.39565905663942685</v>
      </c>
      <c r="AJ83" s="77">
        <v>0.39565905663942685</v>
      </c>
      <c r="AK83" s="77">
        <v>0.39565905663942685</v>
      </c>
      <c r="AL83" s="77">
        <v>0.24703583382824446</v>
      </c>
      <c r="AM83" s="78">
        <v>0.34516751928836648</v>
      </c>
      <c r="AN83" s="77">
        <v>0.36898405483049307</v>
      </c>
      <c r="AO83" s="77">
        <v>0.36898405483049307</v>
      </c>
      <c r="AP83" s="77">
        <v>0.32911423030196479</v>
      </c>
      <c r="AQ83" s="78">
        <v>0.30463993721786931</v>
      </c>
      <c r="AR83" s="77">
        <v>0.30463993721786931</v>
      </c>
      <c r="AS83" s="77">
        <v>0.30463993721786931</v>
      </c>
      <c r="AT83" s="85">
        <v>0.31746628902908403</v>
      </c>
    </row>
    <row r="84" spans="1:46">
      <c r="A84" s="83" t="s">
        <v>82</v>
      </c>
      <c r="B84">
        <v>2007</v>
      </c>
      <c r="C84" t="s">
        <v>51</v>
      </c>
      <c r="D84" s="49">
        <v>8.5971778560082761</v>
      </c>
      <c r="E84" s="9">
        <v>0.31026127101632284</v>
      </c>
      <c r="F84" s="9">
        <v>0.31026127101632284</v>
      </c>
      <c r="G84" s="9">
        <v>-3.110886638954027E-2</v>
      </c>
      <c r="H84" s="9">
        <v>-4.5837234740581663E-2</v>
      </c>
      <c r="I84" s="9">
        <v>-6.4144100749299923E-2</v>
      </c>
      <c r="J84" s="9">
        <v>-6.8290934625532471E-2</v>
      </c>
      <c r="K84" s="9">
        <v>0.31026127101632284</v>
      </c>
      <c r="AH84" s="8"/>
      <c r="AI84" s="8"/>
      <c r="AJ84" s="8"/>
      <c r="AK84" s="8"/>
    </row>
    <row r="85" spans="1:46">
      <c r="A85" s="67" t="s">
        <v>82</v>
      </c>
      <c r="B85">
        <v>2009</v>
      </c>
      <c r="C85" t="s">
        <v>51</v>
      </c>
      <c r="D85" s="9">
        <v>8.8503506971090484</v>
      </c>
      <c r="E85" s="9">
        <v>0.30948258483295588</v>
      </c>
      <c r="F85" s="9">
        <v>0.30948258483295588</v>
      </c>
      <c r="G85" s="9">
        <v>-1.7504507776737607E-2</v>
      </c>
      <c r="H85" s="9">
        <v>-2.1469593105967785E-2</v>
      </c>
      <c r="I85" s="9">
        <v>2.3643023566676163E-2</v>
      </c>
      <c r="J85" s="9"/>
      <c r="K85" s="9">
        <v>0.30948258483295588</v>
      </c>
      <c r="AH85" s="8"/>
      <c r="AI85" s="8"/>
      <c r="AJ85" s="8"/>
      <c r="AK85" s="8"/>
      <c r="AT85" s="33" t="s">
        <v>253</v>
      </c>
    </row>
    <row r="86" spans="1:46">
      <c r="A86" s="67" t="s">
        <v>195</v>
      </c>
      <c r="B86">
        <v>2003</v>
      </c>
      <c r="C86" t="s">
        <v>30</v>
      </c>
      <c r="D86" s="9">
        <v>10.202821180911608</v>
      </c>
      <c r="E86" s="9">
        <v>0.30884067612323579</v>
      </c>
      <c r="F86" s="9">
        <v>0.30884067612323579</v>
      </c>
      <c r="G86" s="9">
        <v>4.2962586593861068E-2</v>
      </c>
      <c r="H86" s="9">
        <v>4.602996767105675E-2</v>
      </c>
      <c r="I86" s="9">
        <v>9.2745400445788384E-2</v>
      </c>
      <c r="J86" s="9">
        <v>8.9553527784285922E-2</v>
      </c>
      <c r="K86" s="9">
        <v>0.30884067612323579</v>
      </c>
      <c r="AD86" s="62" t="s">
        <v>61</v>
      </c>
      <c r="AE86" s="75">
        <v>0.16279201231297427</v>
      </c>
      <c r="AF86" s="75">
        <v>0.21799913823714601</v>
      </c>
      <c r="AG86" s="75">
        <v>0.22310379969308494</v>
      </c>
      <c r="AH86" s="75">
        <v>0.19643376644402061</v>
      </c>
      <c r="AI86" s="76">
        <v>0.22237574919358469</v>
      </c>
      <c r="AJ86" s="75">
        <v>0.26336390648116631</v>
      </c>
      <c r="AK86" s="75">
        <v>0.26336390648116631</v>
      </c>
      <c r="AL86" s="75">
        <v>0.20052352887081662</v>
      </c>
      <c r="AM86" s="76">
        <v>0.20869777060224018</v>
      </c>
      <c r="AN86" s="75">
        <v>0.17837322748405954</v>
      </c>
      <c r="AO86" s="75">
        <v>0.17837322748405954</v>
      </c>
      <c r="AP86" s="75">
        <v>0.18434428034839737</v>
      </c>
      <c r="AQ86" s="76">
        <v>0.15206276727908413</v>
      </c>
      <c r="AR86" s="75">
        <v>0.15206276727908413</v>
      </c>
      <c r="AS86" s="75">
        <v>0.15206276727908413</v>
      </c>
      <c r="AT86" s="75">
        <v>0.15876278986259248</v>
      </c>
    </row>
    <row r="87" spans="1:46" ht="16.8" customHeight="1">
      <c r="A87" s="127" t="s">
        <v>84</v>
      </c>
      <c r="B87" s="7">
        <v>2009</v>
      </c>
      <c r="C87" s="8" t="s">
        <v>30</v>
      </c>
      <c r="D87" s="9">
        <v>8.0524123310865239</v>
      </c>
      <c r="E87" s="9">
        <v>0.30861371326445575</v>
      </c>
      <c r="F87" s="9">
        <v>0.30861371326445575</v>
      </c>
      <c r="G87" s="9">
        <v>3.574436774487115E-2</v>
      </c>
      <c r="H87" s="9">
        <v>-5.6056308028928489E-3</v>
      </c>
      <c r="I87" s="9">
        <v>0.1113477717859598</v>
      </c>
      <c r="J87" s="9"/>
      <c r="K87" s="9">
        <v>0.30861371326445575</v>
      </c>
      <c r="AD87" s="119" t="s">
        <v>50</v>
      </c>
      <c r="AE87" s="75">
        <v>0.27991189538140876</v>
      </c>
      <c r="AF87" s="118">
        <v>0.32443794160610812</v>
      </c>
      <c r="AG87" s="75">
        <v>0.30986023467202606</v>
      </c>
      <c r="AH87" s="75">
        <v>0.29324303045847994</v>
      </c>
      <c r="AI87" s="76">
        <v>0.30663909399840389</v>
      </c>
      <c r="AJ87" s="75">
        <v>0.30663909399840389</v>
      </c>
      <c r="AK87" s="75">
        <v>0.30663909399840389</v>
      </c>
      <c r="AL87" s="75">
        <v>0.29324303045847994</v>
      </c>
      <c r="AM87" s="75">
        <v>0.18482630789901811</v>
      </c>
      <c r="AN87" s="75">
        <v>0.13201233759296863</v>
      </c>
      <c r="AO87" s="75">
        <v>0.13201233759296863</v>
      </c>
      <c r="AP87" s="75">
        <v>0.31399807856277812</v>
      </c>
      <c r="AQ87" s="76">
        <v>0.12751945114766675</v>
      </c>
      <c r="AR87" s="75">
        <v>0.12751945114766675</v>
      </c>
      <c r="AS87" s="75">
        <v>0.12751945114766675</v>
      </c>
      <c r="AT87" s="75">
        <v>0.13440995603541142</v>
      </c>
    </row>
    <row r="88" spans="1:46">
      <c r="A88" s="67" t="s">
        <v>195</v>
      </c>
      <c r="B88">
        <v>2004</v>
      </c>
      <c r="C88" t="s">
        <v>51</v>
      </c>
      <c r="D88" s="9">
        <v>5.1662914212922626</v>
      </c>
      <c r="E88" s="9">
        <v>0.30391997309290542</v>
      </c>
      <c r="F88" s="9">
        <v>0.30391997309290542</v>
      </c>
      <c r="G88" s="9">
        <v>-7.6171809824031374E-3</v>
      </c>
      <c r="H88" s="9">
        <v>5.1831420667615341E-2</v>
      </c>
      <c r="I88" s="9">
        <v>5.7786137365288995E-2</v>
      </c>
      <c r="J88" s="9">
        <v>3.9705888682433341E-2</v>
      </c>
      <c r="K88" s="9">
        <v>0.30391997309290542</v>
      </c>
      <c r="AD88" s="62" t="s">
        <v>51</v>
      </c>
      <c r="AE88" s="75">
        <v>4.0385279359876729E-2</v>
      </c>
      <c r="AF88" s="75">
        <v>0.12281917145303495</v>
      </c>
      <c r="AG88" s="75">
        <v>8.9258708520925809E-2</v>
      </c>
      <c r="AH88" s="75">
        <v>8.9258708520925809E-2</v>
      </c>
      <c r="AI88" s="76">
        <v>0.1890028219851892</v>
      </c>
      <c r="AJ88" s="75">
        <v>0.1890028219851892</v>
      </c>
      <c r="AK88" s="75">
        <v>0.1890028219851892</v>
      </c>
      <c r="AL88" s="75">
        <v>8.9258708520925809E-2</v>
      </c>
      <c r="AM88" s="76">
        <v>0.19157377040427737</v>
      </c>
      <c r="AN88" s="75">
        <v>0.18945698667930128</v>
      </c>
      <c r="AO88" s="75">
        <v>0.18945698667930128</v>
      </c>
      <c r="AP88" s="75">
        <v>0.1890028219851892</v>
      </c>
      <c r="AQ88" s="76">
        <v>0.14896168645293226</v>
      </c>
      <c r="AR88" s="75">
        <v>0.14896168645293226</v>
      </c>
      <c r="AS88" s="75">
        <v>0.14896168645293226</v>
      </c>
      <c r="AT88" s="75">
        <v>0.14896168645293226</v>
      </c>
    </row>
    <row r="89" spans="1:46">
      <c r="A89" s="67" t="s">
        <v>195</v>
      </c>
      <c r="B89">
        <v>2003</v>
      </c>
      <c r="C89" t="s">
        <v>51</v>
      </c>
      <c r="D89" s="9">
        <v>5.0835689460051077</v>
      </c>
      <c r="E89" s="9">
        <v>0.3013315627722728</v>
      </c>
      <c r="F89" s="9">
        <v>0.3013315627722728</v>
      </c>
      <c r="G89" s="9">
        <v>5.7483757158251235E-2</v>
      </c>
      <c r="H89" s="9">
        <v>5.030444035767101E-2</v>
      </c>
      <c r="I89" s="9">
        <v>0.10633571302704221</v>
      </c>
      <c r="J89" s="9">
        <v>0.11194813023612062</v>
      </c>
      <c r="K89" s="9">
        <v>0.3013315627722728</v>
      </c>
      <c r="AD89" s="120" t="s">
        <v>30</v>
      </c>
      <c r="AE89" s="77">
        <v>0.17633705322016252</v>
      </c>
      <c r="AF89" s="77">
        <v>0.32785124386717063</v>
      </c>
      <c r="AG89" s="77">
        <v>0.29638109936051421</v>
      </c>
      <c r="AH89" s="77">
        <v>0.22294566741662439</v>
      </c>
      <c r="AI89" s="78">
        <v>0.36357394028367168</v>
      </c>
      <c r="AJ89" s="77">
        <v>0.36357394028367168</v>
      </c>
      <c r="AK89" s="77">
        <v>0.36357394028367168</v>
      </c>
      <c r="AL89" s="77">
        <v>0.22294566741662439</v>
      </c>
      <c r="AM89" s="78">
        <v>0.29304885291921406</v>
      </c>
      <c r="AN89" s="77">
        <v>0.32080034988944256</v>
      </c>
      <c r="AO89" s="77">
        <v>0.32080034988944256</v>
      </c>
      <c r="AP89" s="77">
        <v>0.30148096301427374</v>
      </c>
      <c r="AQ89" s="78">
        <v>0.25770184398784601</v>
      </c>
      <c r="AR89" s="77">
        <v>0.25770184398784601</v>
      </c>
      <c r="AS89" s="77">
        <v>0.25770184398784601</v>
      </c>
      <c r="AT89" s="85">
        <v>0.27173025259487588</v>
      </c>
    </row>
    <row r="90" spans="1:46">
      <c r="A90" s="67" t="s">
        <v>75</v>
      </c>
      <c r="B90">
        <v>2010</v>
      </c>
      <c r="C90" t="s">
        <v>51</v>
      </c>
      <c r="D90" s="9">
        <v>5.6868252046179304</v>
      </c>
      <c r="E90" s="9">
        <v>0.29989969909729186</v>
      </c>
      <c r="F90" s="9">
        <v>0.29989969909729186</v>
      </c>
      <c r="G90" s="9">
        <v>3.7904899484033534E-2</v>
      </c>
      <c r="H90" s="9">
        <v>-1.7742861261289822E-2</v>
      </c>
      <c r="I90" s="9"/>
      <c r="J90" s="9"/>
      <c r="K90" s="9">
        <v>0.29989969909729186</v>
      </c>
      <c r="Y90" s="81" t="s">
        <v>197</v>
      </c>
    </row>
    <row r="91" spans="1:46">
      <c r="A91" s="83" t="s">
        <v>75</v>
      </c>
      <c r="B91">
        <v>2006</v>
      </c>
      <c r="C91" t="s">
        <v>51</v>
      </c>
      <c r="D91" s="49">
        <v>6.593125714670073</v>
      </c>
      <c r="E91" s="9">
        <v>0.29929770992366406</v>
      </c>
      <c r="F91" s="9">
        <v>0.29929770992366406</v>
      </c>
      <c r="G91" s="9">
        <v>-4.2014474650627104E-2</v>
      </c>
      <c r="H91" s="9">
        <v>3.1930001056553234E-2</v>
      </c>
      <c r="I91" s="9">
        <v>1.2140728123881794E-2</v>
      </c>
      <c r="J91" s="9">
        <v>6.7687224349957484E-2</v>
      </c>
      <c r="K91" s="9">
        <v>0.29929770992366406</v>
      </c>
    </row>
    <row r="92" spans="1:46">
      <c r="A92" s="127" t="s">
        <v>91</v>
      </c>
      <c r="B92" s="7">
        <v>2010</v>
      </c>
      <c r="C92" s="8" t="s">
        <v>51</v>
      </c>
      <c r="D92" s="9">
        <v>4.5500940102068226</v>
      </c>
      <c r="E92" s="9">
        <v>0.2982394366197183</v>
      </c>
      <c r="F92" s="9">
        <v>0.2982394366197183</v>
      </c>
      <c r="G92" s="9">
        <v>0.35862691960252946</v>
      </c>
      <c r="H92" s="9">
        <v>0.37624209575429096</v>
      </c>
      <c r="I92" s="9"/>
      <c r="J92" s="9"/>
      <c r="K92" s="9">
        <v>0.2982394366197183</v>
      </c>
    </row>
    <row r="93" spans="1:46">
      <c r="A93" s="64" t="s">
        <v>86</v>
      </c>
      <c r="B93" s="7">
        <v>2010</v>
      </c>
      <c r="C93" s="8" t="s">
        <v>50</v>
      </c>
      <c r="D93" s="9">
        <v>2.4642861762816231</v>
      </c>
      <c r="E93" s="9">
        <v>0.29819984346464912</v>
      </c>
      <c r="F93" s="9">
        <v>0.29819984346464912</v>
      </c>
      <c r="G93" s="9">
        <v>1.8186475409836086E-2</v>
      </c>
      <c r="H93" s="9">
        <v>2.0235655737705003E-2</v>
      </c>
      <c r="I93" s="9"/>
      <c r="J93" s="9"/>
      <c r="K93" s="9">
        <v>0.29819984346464912</v>
      </c>
    </row>
    <row r="94" spans="1:46">
      <c r="A94" s="62" t="s">
        <v>195</v>
      </c>
      <c r="B94">
        <v>2009</v>
      </c>
      <c r="C94" t="s">
        <v>30</v>
      </c>
      <c r="D94" s="9">
        <v>9.6419125208661765</v>
      </c>
      <c r="E94" s="9">
        <v>0.29265607112510011</v>
      </c>
      <c r="F94" s="9">
        <v>0.29265607112510011</v>
      </c>
      <c r="G94" s="9">
        <v>-5.5463275369841726E-2</v>
      </c>
      <c r="H94" s="9">
        <v>-9.0825330910978427E-2</v>
      </c>
      <c r="I94" s="9">
        <v>0.4719828704905269</v>
      </c>
      <c r="J94" s="9"/>
      <c r="K94" s="9">
        <v>0.29265607112510011</v>
      </c>
    </row>
    <row r="95" spans="1:46">
      <c r="A95" s="62" t="s">
        <v>94</v>
      </c>
      <c r="B95">
        <v>2010</v>
      </c>
      <c r="C95" t="s">
        <v>50</v>
      </c>
      <c r="D95" s="9">
        <v>8.041901692183723</v>
      </c>
      <c r="E95" s="9">
        <v>0.29204057744830275</v>
      </c>
      <c r="F95" s="9">
        <v>0.29204057744830275</v>
      </c>
      <c r="G95" s="9">
        <v>-3.1311154598826821E-3</v>
      </c>
      <c r="H95" s="9">
        <v>0.28884540117416829</v>
      </c>
      <c r="I95" s="9"/>
      <c r="J95" s="9"/>
      <c r="K95" s="9">
        <v>0.29204057744830275</v>
      </c>
    </row>
    <row r="96" spans="1:46">
      <c r="A96" s="68" t="s">
        <v>73</v>
      </c>
      <c r="B96">
        <v>2008</v>
      </c>
      <c r="C96" t="s">
        <v>51</v>
      </c>
      <c r="D96" s="49">
        <v>8.1687925912982706</v>
      </c>
      <c r="E96" s="9">
        <v>0.28992248062015502</v>
      </c>
      <c r="F96" s="9">
        <v>0.28992248062015502</v>
      </c>
      <c r="G96" s="9">
        <v>0.14836547571726014</v>
      </c>
      <c r="H96" s="9">
        <v>0.24053851067413398</v>
      </c>
      <c r="I96" s="9">
        <v>0.55622389205057288</v>
      </c>
      <c r="J96" s="9">
        <v>0.28967006097705333</v>
      </c>
      <c r="K96" s="9">
        <v>0.28992248062015502</v>
      </c>
    </row>
    <row r="97" spans="1:11">
      <c r="A97" s="68" t="s">
        <v>75</v>
      </c>
      <c r="B97">
        <v>2007</v>
      </c>
      <c r="C97" t="s">
        <v>51</v>
      </c>
      <c r="D97" s="49">
        <v>5.6543137446628187</v>
      </c>
      <c r="E97" s="9">
        <v>0.27628603280777181</v>
      </c>
      <c r="F97" s="9">
        <v>0.27628603280777181</v>
      </c>
      <c r="G97" s="9">
        <v>7.0963002440031245E-2</v>
      </c>
      <c r="H97" s="9">
        <v>5.1971641557730167E-2</v>
      </c>
      <c r="I97" s="9">
        <v>0.10527847901284293</v>
      </c>
      <c r="J97" s="9">
        <v>0.13919280833206271</v>
      </c>
      <c r="K97" s="9">
        <v>0.27628603280777181</v>
      </c>
    </row>
    <row r="98" spans="1:11">
      <c r="A98" s="62" t="s">
        <v>130</v>
      </c>
      <c r="B98">
        <v>2004</v>
      </c>
      <c r="C98" t="s">
        <v>50</v>
      </c>
      <c r="D98" s="9">
        <v>7.683447388034419</v>
      </c>
      <c r="E98" s="9">
        <v>0.27048300536672626</v>
      </c>
      <c r="F98" s="9">
        <v>0.27048300536672626</v>
      </c>
      <c r="G98" s="9">
        <v>0.20142857142857146</v>
      </c>
      <c r="H98" s="9">
        <v>0.10071428571428573</v>
      </c>
      <c r="I98" s="9">
        <v>0.15107142857142858</v>
      </c>
      <c r="J98" s="9">
        <v>0.12589285714285711</v>
      </c>
      <c r="K98" s="9">
        <v>0.27048300536672626</v>
      </c>
    </row>
    <row r="99" spans="1:11">
      <c r="A99" s="62" t="s">
        <v>75</v>
      </c>
      <c r="B99">
        <v>2005</v>
      </c>
      <c r="C99" t="s">
        <v>51</v>
      </c>
      <c r="D99" s="9">
        <v>5.7093401058441264</v>
      </c>
      <c r="E99" s="9">
        <v>0.27006711409395961</v>
      </c>
      <c r="F99" s="9">
        <v>0.27006711409395961</v>
      </c>
      <c r="G99" s="9">
        <v>-0.11903333146939062</v>
      </c>
      <c r="H99" s="9">
        <v>-0.16604892900761814</v>
      </c>
      <c r="I99" s="9">
        <v>-8.3302596013254696E-2</v>
      </c>
      <c r="J99" s="9">
        <v>-0.10544745203045905</v>
      </c>
      <c r="K99" s="9">
        <v>0.27006711409395961</v>
      </c>
    </row>
    <row r="100" spans="1:11" ht="16.8" customHeight="1">
      <c r="A100" s="68" t="s">
        <v>57</v>
      </c>
      <c r="B100">
        <v>2007</v>
      </c>
      <c r="C100" t="s">
        <v>30</v>
      </c>
      <c r="D100" s="49">
        <v>10.756278348238364</v>
      </c>
      <c r="E100" s="9">
        <v>0.26681957186544342</v>
      </c>
      <c r="F100" s="9">
        <v>0.26681957186544342</v>
      </c>
      <c r="G100" s="9">
        <v>6.1276592642204976E-3</v>
      </c>
      <c r="H100" s="9">
        <v>8.9846292803164488E-2</v>
      </c>
      <c r="I100" s="9">
        <v>0.12716288031840081</v>
      </c>
      <c r="J100" s="9">
        <v>0.13025977781361095</v>
      </c>
      <c r="K100" s="9">
        <v>0.26681957186544342</v>
      </c>
    </row>
    <row r="101" spans="1:11">
      <c r="A101" s="62" t="s">
        <v>57</v>
      </c>
      <c r="B101">
        <v>2004</v>
      </c>
      <c r="C101" t="s">
        <v>30</v>
      </c>
      <c r="D101" s="9">
        <v>10.051495079179738</v>
      </c>
      <c r="E101" s="9">
        <v>0.26588854885773255</v>
      </c>
      <c r="F101" s="9">
        <v>0.26588854885773255</v>
      </c>
      <c r="G101" s="9">
        <v>-5.0460404356915949E-2</v>
      </c>
      <c r="H101" s="9">
        <v>-0.16260390974799036</v>
      </c>
      <c r="I101" s="9">
        <v>-0.12709987383459601</v>
      </c>
      <c r="J101" s="9">
        <v>-0.12019338985099171</v>
      </c>
      <c r="K101" s="9">
        <v>0.26588854885773255</v>
      </c>
    </row>
    <row r="102" spans="1:11">
      <c r="A102" s="68" t="s">
        <v>57</v>
      </c>
      <c r="B102">
        <v>2006</v>
      </c>
      <c r="C102" t="s">
        <v>30</v>
      </c>
      <c r="D102" s="49">
        <v>10.750099441036699</v>
      </c>
      <c r="E102" s="9">
        <v>0.26503225806451614</v>
      </c>
      <c r="F102" s="9">
        <v>0.26503225806451614</v>
      </c>
      <c r="G102" s="9">
        <v>3.0538376497538457E-2</v>
      </c>
      <c r="H102" s="9">
        <v>3.6478906996099562E-2</v>
      </c>
      <c r="I102" s="9">
        <v>0.11764090938417182</v>
      </c>
      <c r="J102" s="9">
        <v>0.15381790890026453</v>
      </c>
      <c r="K102" s="9">
        <v>0.26503225806451614</v>
      </c>
    </row>
    <row r="103" spans="1:11">
      <c r="A103" s="64" t="s">
        <v>252</v>
      </c>
      <c r="B103" s="7">
        <v>2001</v>
      </c>
      <c r="C103" s="8" t="s">
        <v>50</v>
      </c>
      <c r="D103" s="9">
        <v>2.0690323785832687</v>
      </c>
      <c r="E103" s="9">
        <v>0.26250656266406658</v>
      </c>
      <c r="F103" s="9">
        <v>0.26250656266406658</v>
      </c>
      <c r="G103" s="9">
        <v>0.29645415743332865</v>
      </c>
      <c r="H103" s="9">
        <v>0.27221921534478521</v>
      </c>
      <c r="I103" s="9">
        <v>0.25300597882048942</v>
      </c>
      <c r="J103" s="9">
        <v>0.3182536192124239</v>
      </c>
      <c r="K103" s="9">
        <v>0.26250656266406658</v>
      </c>
    </row>
    <row r="104" spans="1:11" ht="16.8" customHeight="1">
      <c r="A104" s="68" t="s">
        <v>195</v>
      </c>
      <c r="B104">
        <v>2006</v>
      </c>
      <c r="C104" t="s">
        <v>30</v>
      </c>
      <c r="D104" s="49">
        <v>8.1835589620026123</v>
      </c>
      <c r="E104" s="9">
        <v>0.26039397649889368</v>
      </c>
      <c r="F104" s="9">
        <v>0.26039397649889368</v>
      </c>
      <c r="G104" s="9">
        <v>-3.5181664144451012E-3</v>
      </c>
      <c r="H104" s="9">
        <v>1.8767865688823372E-2</v>
      </c>
      <c r="I104" s="9">
        <v>3.2724121428479563E-3</v>
      </c>
      <c r="J104" s="9">
        <v>-5.2009364531191378E-2</v>
      </c>
      <c r="K104" s="9">
        <v>0.26039397649889368</v>
      </c>
    </row>
    <row r="105" spans="1:11">
      <c r="A105" s="68" t="s">
        <v>130</v>
      </c>
      <c r="B105">
        <v>2008</v>
      </c>
      <c r="C105" t="s">
        <v>51</v>
      </c>
      <c r="D105" s="49">
        <v>8.9707974795040304</v>
      </c>
      <c r="E105" s="9">
        <v>0.25903643922719494</v>
      </c>
      <c r="F105" s="9">
        <v>0.25903643922719494</v>
      </c>
      <c r="G105" s="9">
        <v>1.6121270452357863E-2</v>
      </c>
      <c r="H105" s="9">
        <v>3.2242540904715927E-2</v>
      </c>
      <c r="I105" s="9">
        <v>0.11934552454282968</v>
      </c>
      <c r="J105" s="9">
        <v>0.18046198267564958</v>
      </c>
      <c r="K105" s="9">
        <v>0.25903643922719494</v>
      </c>
    </row>
    <row r="106" spans="1:11">
      <c r="A106" s="64" t="s">
        <v>175</v>
      </c>
      <c r="B106" s="7">
        <v>2009</v>
      </c>
      <c r="C106" s="8" t="s">
        <v>30</v>
      </c>
      <c r="D106" s="9">
        <v>3.1773456513139227</v>
      </c>
      <c r="E106" s="9">
        <v>0.25588202183946862</v>
      </c>
      <c r="F106" s="9">
        <v>0.25588202183946862</v>
      </c>
      <c r="G106" s="9">
        <v>4.3810548977395024E-2</v>
      </c>
      <c r="H106" s="9">
        <v>2.0236813778256257E-2</v>
      </c>
      <c r="I106" s="9">
        <v>0.30279870828848227</v>
      </c>
      <c r="J106" s="9">
        <v>0.472443487621098</v>
      </c>
      <c r="K106" s="9">
        <v>0.25588202183946862</v>
      </c>
    </row>
    <row r="107" spans="1:11">
      <c r="A107" s="129" t="s">
        <v>84</v>
      </c>
      <c r="B107" s="7">
        <v>2006</v>
      </c>
      <c r="C107" s="8" t="s">
        <v>50</v>
      </c>
      <c r="D107" s="49">
        <v>2.9351995236195272</v>
      </c>
      <c r="E107" s="9">
        <v>0.24538600821325812</v>
      </c>
      <c r="F107" s="9">
        <v>0.24538600821325812</v>
      </c>
      <c r="G107" s="9">
        <v>1.6941340256612921E-2</v>
      </c>
      <c r="H107" s="9">
        <v>0.22293912199100341</v>
      </c>
      <c r="I107" s="9">
        <v>0.16762701106015876</v>
      </c>
      <c r="J107" s="9">
        <v>0.18263383913287148</v>
      </c>
      <c r="K107" s="9">
        <v>0.24538600821325812</v>
      </c>
    </row>
    <row r="108" spans="1:11">
      <c r="A108" s="67"/>
      <c r="B108"/>
      <c r="E108" s="9"/>
      <c r="F108" s="9"/>
      <c r="G108" s="9"/>
      <c r="H108" s="9"/>
      <c r="I108" s="9"/>
      <c r="J108" s="9"/>
      <c r="K108" s="9"/>
    </row>
    <row r="109" spans="1:11">
      <c r="A109" s="67"/>
      <c r="B109"/>
      <c r="E109" s="9"/>
      <c r="F109" s="9"/>
      <c r="G109" s="9"/>
      <c r="H109" s="9"/>
      <c r="I109" s="9"/>
      <c r="J109" s="9"/>
      <c r="K109" s="9"/>
    </row>
    <row r="110" spans="1:11">
      <c r="A110" s="67"/>
      <c r="B110"/>
      <c r="E110" s="9"/>
      <c r="F110" s="9"/>
      <c r="G110" s="9"/>
      <c r="H110" s="9"/>
      <c r="I110" s="9"/>
      <c r="J110" s="9"/>
      <c r="K110" s="9"/>
    </row>
    <row r="111" spans="1:11">
      <c r="A111" s="127"/>
      <c r="C111" s="8"/>
      <c r="E111" s="9"/>
      <c r="F111" s="9"/>
      <c r="G111" s="9"/>
      <c r="H111" s="9"/>
      <c r="I111" s="9"/>
      <c r="J111" s="9"/>
      <c r="K111" s="9"/>
    </row>
    <row r="112" spans="1:11">
      <c r="A112" s="67"/>
      <c r="B112"/>
      <c r="E112" s="9"/>
      <c r="F112" s="9"/>
      <c r="G112" s="9"/>
      <c r="H112" s="9"/>
      <c r="I112" s="9"/>
      <c r="J112" s="9"/>
      <c r="K112" s="9"/>
    </row>
    <row r="113" spans="1:38">
      <c r="A113" s="67"/>
      <c r="B113"/>
      <c r="E113" s="9"/>
      <c r="F113" s="9"/>
      <c r="G113" s="9"/>
      <c r="H113" s="9"/>
      <c r="I113" s="9"/>
      <c r="J113" s="9"/>
      <c r="K113" s="9"/>
    </row>
    <row r="114" spans="1:38">
      <c r="A114" s="127"/>
      <c r="C114" s="8"/>
      <c r="E114" s="9"/>
      <c r="F114" s="9"/>
      <c r="G114" s="9"/>
      <c r="H114" s="9"/>
      <c r="I114" s="9"/>
      <c r="J114" s="9"/>
      <c r="K114" s="9"/>
    </row>
    <row r="115" spans="1:38">
      <c r="A115" s="67"/>
      <c r="B115"/>
      <c r="E115" s="9"/>
      <c r="F115" s="9"/>
      <c r="G115" s="9"/>
      <c r="H115" s="9"/>
      <c r="I115" s="9"/>
      <c r="J115" s="9"/>
      <c r="K115" s="9"/>
    </row>
    <row r="116" spans="1:38">
      <c r="A116" s="83"/>
      <c r="B116"/>
      <c r="D116" s="49"/>
      <c r="E116" s="9"/>
      <c r="F116" s="9"/>
      <c r="G116" s="9"/>
      <c r="H116" s="9"/>
      <c r="I116" s="9"/>
      <c r="J116" s="9"/>
      <c r="K116" s="9"/>
    </row>
    <row r="117" spans="1:38">
      <c r="A117" s="68"/>
      <c r="B117"/>
      <c r="D117" s="49"/>
      <c r="E117" s="9"/>
      <c r="F117" s="9"/>
      <c r="G117" s="9"/>
      <c r="H117" s="9"/>
      <c r="I117" s="9"/>
      <c r="J117" s="9"/>
      <c r="K117" s="9"/>
      <c r="L117" s="62"/>
      <c r="O117" s="82"/>
      <c r="P117" s="82"/>
      <c r="Q117" s="82"/>
      <c r="R117" s="82"/>
      <c r="S117" s="82"/>
      <c r="T117" s="82"/>
      <c r="U117" s="82"/>
      <c r="V117" s="82"/>
    </row>
    <row r="118" spans="1:38">
      <c r="A118" s="64"/>
      <c r="C118" s="8"/>
      <c r="E118" s="9"/>
      <c r="F118" s="9"/>
      <c r="G118" s="9"/>
      <c r="H118" s="9"/>
      <c r="I118" s="9"/>
      <c r="J118" s="9"/>
      <c r="K118" s="9"/>
      <c r="L118" s="62"/>
      <c r="O118" s="82"/>
      <c r="P118" s="82"/>
      <c r="Q118" s="82"/>
      <c r="R118" s="82"/>
      <c r="S118" s="82"/>
      <c r="T118" s="82"/>
      <c r="U118" s="82"/>
      <c r="V118" s="82"/>
    </row>
    <row r="119" spans="1:38">
      <c r="A119" s="64"/>
      <c r="C119" s="8"/>
      <c r="E119" s="9"/>
      <c r="F119" s="9"/>
      <c r="G119" s="9"/>
      <c r="H119" s="9"/>
      <c r="I119" s="9"/>
      <c r="J119" s="9"/>
      <c r="K119" s="9"/>
      <c r="L119" s="62"/>
      <c r="O119" s="82"/>
      <c r="P119" s="82"/>
      <c r="Q119" s="82"/>
      <c r="R119" s="82"/>
      <c r="S119" s="82"/>
      <c r="T119" s="82"/>
      <c r="U119" s="82"/>
      <c r="V119" s="82"/>
    </row>
    <row r="120" spans="1:38" ht="16.8" customHeight="1">
      <c r="A120" s="68"/>
      <c r="B120"/>
      <c r="D120" s="49"/>
      <c r="E120" s="9"/>
      <c r="F120" s="9"/>
      <c r="G120" s="9"/>
      <c r="H120" s="9"/>
      <c r="I120" s="9"/>
      <c r="J120" s="9"/>
      <c r="K120" s="9"/>
    </row>
    <row r="121" spans="1:38">
      <c r="A121" s="64"/>
      <c r="C121" s="8"/>
      <c r="E121" s="9"/>
      <c r="F121" s="9"/>
      <c r="G121" s="9"/>
      <c r="H121" s="9"/>
      <c r="I121" s="9"/>
      <c r="J121" s="9"/>
      <c r="K121" s="9"/>
    </row>
    <row r="122" spans="1:38">
      <c r="A122" s="62"/>
      <c r="B122"/>
      <c r="E122" s="9"/>
      <c r="F122" s="9"/>
      <c r="G122" s="9"/>
      <c r="H122" s="9"/>
      <c r="I122" s="9"/>
      <c r="J122" s="9"/>
      <c r="K122" s="9"/>
    </row>
    <row r="123" spans="1:38">
      <c r="A123" s="129"/>
      <c r="C123" s="8"/>
      <c r="D123" s="49"/>
      <c r="E123" s="9"/>
      <c r="F123" s="9"/>
      <c r="G123" s="9"/>
      <c r="H123" s="9"/>
      <c r="I123" s="9"/>
      <c r="J123" s="9"/>
      <c r="K123" s="9"/>
    </row>
    <row r="124" spans="1:38" ht="16.8" customHeight="1">
      <c r="A124" s="62"/>
      <c r="B124"/>
      <c r="E124" s="9"/>
      <c r="F124" s="9"/>
      <c r="G124" s="9"/>
      <c r="H124" s="9"/>
      <c r="I124" s="9"/>
      <c r="J124" s="9"/>
      <c r="K124" s="9"/>
      <c r="AI124" s="8"/>
      <c r="AJ124" s="8"/>
      <c r="AK124" s="8"/>
      <c r="AL124" s="8"/>
    </row>
    <row r="125" spans="1:38" ht="16.8" customHeight="1">
      <c r="A125" s="129"/>
      <c r="C125" s="8"/>
      <c r="D125" s="49"/>
      <c r="E125" s="9"/>
      <c r="F125" s="9"/>
      <c r="G125" s="9"/>
      <c r="H125" s="9"/>
      <c r="I125" s="9"/>
      <c r="J125" s="9"/>
      <c r="K125" s="9"/>
    </row>
    <row r="126" spans="1:38">
      <c r="A126" s="83"/>
      <c r="B126"/>
      <c r="D126" s="49"/>
      <c r="E126" s="9"/>
      <c r="F126" s="9"/>
      <c r="G126" s="9"/>
      <c r="H126" s="9"/>
      <c r="I126" s="9"/>
      <c r="J126" s="9"/>
      <c r="K126" s="9"/>
    </row>
    <row r="127" spans="1:38">
      <c r="A127" s="83"/>
      <c r="B127"/>
      <c r="D127" s="49"/>
      <c r="E127" s="9"/>
      <c r="F127" s="9"/>
      <c r="G127" s="9"/>
      <c r="H127" s="9"/>
      <c r="I127" s="9"/>
      <c r="J127" s="9"/>
      <c r="K127" s="9"/>
    </row>
    <row r="128" spans="1:38">
      <c r="A128" s="83"/>
      <c r="B128"/>
      <c r="D128" s="49"/>
      <c r="E128" s="9"/>
      <c r="F128" s="9"/>
      <c r="G128" s="9"/>
      <c r="H128" s="9"/>
      <c r="I128" s="9"/>
      <c r="J128" s="9"/>
      <c r="K128" s="9"/>
    </row>
    <row r="129" spans="1:33">
      <c r="A129" s="127"/>
      <c r="C129" s="8"/>
      <c r="E129" s="9"/>
      <c r="F129" s="9"/>
      <c r="G129" s="9"/>
      <c r="H129" s="9"/>
      <c r="I129" s="9"/>
      <c r="J129" s="9"/>
      <c r="K129" s="9"/>
    </row>
    <row r="130" spans="1:33">
      <c r="A130" s="67"/>
      <c r="B130"/>
      <c r="E130" s="9"/>
      <c r="F130" s="9"/>
      <c r="G130" s="9"/>
      <c r="H130" s="9"/>
      <c r="I130" s="9"/>
      <c r="J130" s="9"/>
      <c r="K130" s="9"/>
    </row>
    <row r="131" spans="1:33">
      <c r="A131" s="83"/>
      <c r="B131"/>
      <c r="D131" s="49"/>
      <c r="E131" s="9"/>
      <c r="F131" s="9"/>
      <c r="G131" s="9"/>
      <c r="H131" s="9"/>
      <c r="I131" s="9"/>
      <c r="J131" s="9"/>
      <c r="K131" s="9"/>
    </row>
    <row r="132" spans="1:33">
      <c r="A132" s="127"/>
      <c r="C132" s="8"/>
      <c r="E132" s="9"/>
      <c r="F132" s="9"/>
      <c r="G132" s="9"/>
      <c r="H132" s="9"/>
      <c r="I132" s="9"/>
      <c r="J132" s="9"/>
      <c r="K132" s="9"/>
    </row>
    <row r="133" spans="1:33">
      <c r="A133" s="67"/>
      <c r="B133"/>
      <c r="E133" s="9"/>
      <c r="F133" s="9"/>
      <c r="G133" s="9"/>
      <c r="H133" s="9"/>
      <c r="I133" s="9"/>
      <c r="J133" s="9"/>
      <c r="K133" s="9"/>
      <c r="AD133" s="8"/>
      <c r="AE133" s="8"/>
      <c r="AF133" s="8"/>
      <c r="AG133" s="8"/>
    </row>
    <row r="134" spans="1:33">
      <c r="A134" s="127"/>
      <c r="C134" s="8"/>
      <c r="E134" s="9"/>
      <c r="F134" s="9"/>
      <c r="G134" s="9"/>
      <c r="H134" s="9"/>
      <c r="I134" s="9"/>
      <c r="J134" s="9"/>
      <c r="K134" s="9"/>
      <c r="AC134" s="8"/>
    </row>
    <row r="135" spans="1:33">
      <c r="A135" s="64"/>
      <c r="C135" s="8"/>
      <c r="E135" s="9"/>
      <c r="F135" s="9"/>
      <c r="G135" s="9"/>
      <c r="H135" s="9"/>
      <c r="I135" s="9"/>
      <c r="J135" s="9"/>
      <c r="K135" s="9"/>
      <c r="AD135" s="8"/>
      <c r="AE135" s="8"/>
      <c r="AF135" s="8"/>
      <c r="AG135" s="8"/>
    </row>
    <row r="136" spans="1:33">
      <c r="A136" s="64"/>
      <c r="C136" s="8"/>
      <c r="E136" s="9"/>
      <c r="F136" s="9"/>
      <c r="G136" s="9"/>
      <c r="H136" s="9"/>
      <c r="I136" s="9"/>
      <c r="J136" s="9"/>
      <c r="K136" s="9"/>
      <c r="AC136" s="8"/>
      <c r="AD136" s="8"/>
      <c r="AE136" s="8"/>
      <c r="AF136" s="8"/>
      <c r="AG136" s="8"/>
    </row>
    <row r="137" spans="1:33">
      <c r="A137" s="62"/>
      <c r="B137"/>
      <c r="E137" s="9"/>
      <c r="F137" s="9"/>
      <c r="G137" s="9"/>
      <c r="H137" s="9"/>
      <c r="I137" s="9"/>
      <c r="J137" s="9"/>
      <c r="K137" s="9"/>
      <c r="AC137" s="8"/>
      <c r="AD137" s="8"/>
      <c r="AE137" s="8"/>
      <c r="AF137" s="8"/>
      <c r="AG137" s="8"/>
    </row>
    <row r="138" spans="1:33">
      <c r="A138" s="129"/>
      <c r="C138" s="8"/>
      <c r="D138" s="49"/>
      <c r="E138" s="9"/>
      <c r="F138" s="9"/>
      <c r="G138" s="9"/>
      <c r="H138" s="9"/>
      <c r="I138" s="9"/>
      <c r="J138" s="9"/>
      <c r="K138" s="9"/>
      <c r="AC138" s="8"/>
    </row>
    <row r="139" spans="1:33">
      <c r="A139" s="64"/>
      <c r="C139" s="8"/>
      <c r="E139" s="9"/>
      <c r="F139" s="9"/>
      <c r="G139" s="9"/>
      <c r="H139" s="9"/>
      <c r="I139" s="9"/>
      <c r="J139" s="9"/>
      <c r="K139" s="9"/>
      <c r="AD139" s="8"/>
      <c r="AE139" s="8"/>
      <c r="AF139" s="8"/>
      <c r="AG139" s="8"/>
    </row>
    <row r="140" spans="1:33">
      <c r="A140" s="68"/>
      <c r="B140"/>
      <c r="D140" s="49"/>
      <c r="E140" s="9"/>
      <c r="F140" s="9"/>
      <c r="G140" s="9"/>
      <c r="H140" s="9"/>
      <c r="I140" s="9"/>
      <c r="J140" s="9"/>
      <c r="K140" s="9"/>
      <c r="AC140" s="8"/>
      <c r="AD140" s="8"/>
      <c r="AE140" s="8"/>
      <c r="AF140" s="8"/>
      <c r="AG140" s="8"/>
    </row>
    <row r="141" spans="1:33">
      <c r="A141" s="62"/>
      <c r="B141"/>
      <c r="E141" s="9"/>
      <c r="F141" s="9"/>
      <c r="G141" s="9"/>
      <c r="H141" s="9"/>
      <c r="I141" s="9"/>
      <c r="J141" s="9"/>
      <c r="K141" s="9"/>
      <c r="AC141" s="8"/>
      <c r="AD141" s="8"/>
      <c r="AE141" s="8"/>
      <c r="AF141" s="8"/>
      <c r="AG141" s="8"/>
    </row>
    <row r="142" spans="1:33">
      <c r="A142" s="62"/>
      <c r="B142"/>
      <c r="E142" s="9"/>
      <c r="F142" s="9"/>
      <c r="G142" s="9"/>
      <c r="H142" s="9"/>
      <c r="I142" s="9"/>
      <c r="J142" s="9"/>
      <c r="K142" s="9"/>
      <c r="AC142" s="8"/>
      <c r="AD142" s="8"/>
      <c r="AE142" s="8"/>
      <c r="AF142" s="8"/>
      <c r="AG142" s="8"/>
    </row>
    <row r="143" spans="1:33">
      <c r="A143" s="62"/>
      <c r="B143"/>
      <c r="E143" s="9"/>
      <c r="F143" s="9"/>
      <c r="G143" s="9"/>
      <c r="H143" s="9"/>
      <c r="I143" s="9"/>
      <c r="J143" s="9"/>
      <c r="K143" s="9"/>
      <c r="AC143" s="8"/>
    </row>
    <row r="144" spans="1:33" ht="16.8" customHeight="1">
      <c r="A144" s="64"/>
      <c r="C144" s="8"/>
      <c r="E144" s="9"/>
      <c r="F144" s="9"/>
      <c r="G144" s="9"/>
      <c r="H144" s="9"/>
      <c r="I144" s="9"/>
      <c r="J144" s="9"/>
      <c r="K144" s="9"/>
    </row>
    <row r="145" spans="1:46">
      <c r="A145" s="62"/>
      <c r="B145"/>
      <c r="E145" s="9"/>
      <c r="F145" s="9"/>
      <c r="G145" s="9"/>
      <c r="H145" s="9"/>
      <c r="I145" s="9"/>
      <c r="J145" s="9"/>
      <c r="K145" s="9"/>
      <c r="W145" s="67"/>
      <c r="X145"/>
      <c r="Y145"/>
      <c r="Z145" s="8"/>
      <c r="AA145" s="8"/>
      <c r="AB145" s="8"/>
    </row>
    <row r="146" spans="1:46">
      <c r="A146" s="64"/>
      <c r="C146" s="8"/>
      <c r="E146" s="9"/>
      <c r="F146" s="9"/>
      <c r="G146" s="9"/>
      <c r="H146" s="9"/>
      <c r="I146" s="9"/>
      <c r="J146" s="9"/>
      <c r="K146" s="9"/>
      <c r="AD146" s="8"/>
      <c r="AE146" s="8"/>
      <c r="AF146" s="8"/>
      <c r="AG146" s="8"/>
    </row>
    <row r="147" spans="1:46">
      <c r="A147" s="127"/>
      <c r="C147" s="8"/>
      <c r="E147" s="9"/>
      <c r="F147" s="9"/>
      <c r="G147" s="9"/>
      <c r="H147" s="9"/>
      <c r="I147" s="9"/>
      <c r="J147" s="9"/>
      <c r="K147" s="9"/>
      <c r="W147" s="67"/>
      <c r="X147"/>
      <c r="Y147"/>
      <c r="Z147" s="8"/>
      <c r="AA147" s="8"/>
      <c r="AB147" s="8"/>
      <c r="AC147" s="8"/>
    </row>
    <row r="148" spans="1:46">
      <c r="A148" s="83"/>
      <c r="B148"/>
      <c r="D148" s="49"/>
      <c r="E148" s="9"/>
      <c r="F148" s="9"/>
      <c r="G148" s="9"/>
      <c r="H148" s="9"/>
      <c r="I148" s="9"/>
      <c r="J148" s="9"/>
      <c r="K148" s="9"/>
      <c r="W148" s="67"/>
      <c r="X148"/>
      <c r="Y148"/>
      <c r="Z148" s="8"/>
      <c r="AA148" s="8"/>
      <c r="AB148" s="8"/>
      <c r="AD148" s="8"/>
      <c r="AE148" s="8"/>
      <c r="AF148" s="8"/>
      <c r="AG148" s="8"/>
    </row>
    <row r="149" spans="1:46">
      <c r="A149" s="83"/>
      <c r="B149"/>
      <c r="D149" s="49"/>
      <c r="E149" s="9"/>
      <c r="F149" s="9"/>
      <c r="G149" s="9"/>
      <c r="H149" s="9"/>
      <c r="I149" s="9"/>
      <c r="J149" s="9"/>
      <c r="K149" s="9"/>
      <c r="W149" s="67"/>
      <c r="X149"/>
      <c r="Y149"/>
      <c r="Z149" s="8"/>
      <c r="AA149" s="8"/>
      <c r="AB149" s="8"/>
      <c r="AC149" s="8"/>
    </row>
    <row r="150" spans="1:46">
      <c r="A150" s="83"/>
      <c r="B150"/>
      <c r="D150" s="49"/>
      <c r="E150" s="9"/>
      <c r="F150" s="9"/>
      <c r="G150" s="9"/>
      <c r="H150" s="9"/>
      <c r="I150" s="9"/>
      <c r="J150" s="9"/>
      <c r="K150" s="9"/>
    </row>
    <row r="151" spans="1:46">
      <c r="A151" s="138"/>
      <c r="C151" s="8"/>
      <c r="D151" s="49"/>
      <c r="E151" s="9"/>
      <c r="F151" s="9"/>
      <c r="G151" s="9"/>
      <c r="H151" s="9"/>
      <c r="I151" s="9"/>
      <c r="J151" s="9"/>
      <c r="K151" s="9"/>
    </row>
    <row r="152" spans="1:46">
      <c r="A152" s="83"/>
      <c r="B152"/>
      <c r="D152" s="49"/>
      <c r="E152" s="9"/>
      <c r="F152" s="9"/>
      <c r="G152" s="9"/>
      <c r="H152" s="9"/>
      <c r="I152" s="9"/>
      <c r="J152" s="9"/>
      <c r="K152" s="9"/>
      <c r="W152" s="67"/>
      <c r="X152"/>
      <c r="Y152"/>
      <c r="Z152" s="8"/>
      <c r="AA152" s="8"/>
      <c r="AB152" s="8"/>
    </row>
    <row r="153" spans="1:46" ht="16.8" customHeight="1">
      <c r="A153" s="67"/>
      <c r="B153"/>
      <c r="E153" s="9"/>
      <c r="F153" s="9"/>
      <c r="G153" s="9"/>
      <c r="H153" s="9"/>
      <c r="I153" s="9"/>
      <c r="J153" s="9"/>
      <c r="K153" s="9"/>
      <c r="W153" s="62"/>
      <c r="X153"/>
      <c r="Y153"/>
      <c r="Z153" s="8"/>
      <c r="AA153" s="8"/>
      <c r="AB153" s="8"/>
      <c r="AD153" s="8"/>
      <c r="AE153" s="8"/>
      <c r="AF153" s="8"/>
      <c r="AG153" s="8"/>
    </row>
    <row r="154" spans="1:46">
      <c r="A154" s="127"/>
      <c r="C154" s="8"/>
      <c r="E154" s="9"/>
      <c r="F154" s="9"/>
      <c r="G154" s="9"/>
      <c r="H154" s="9"/>
      <c r="I154" s="9"/>
      <c r="J154" s="9"/>
      <c r="K154" s="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 s="8"/>
      <c r="AB154" s="8"/>
      <c r="AC154" s="8"/>
    </row>
    <row r="155" spans="1:46">
      <c r="A155" s="67"/>
      <c r="B155"/>
      <c r="E155" s="9"/>
      <c r="F155" s="9"/>
      <c r="G155" s="9"/>
      <c r="H155" s="9"/>
      <c r="I155" s="9"/>
      <c r="J155" s="9"/>
      <c r="K155" s="9"/>
      <c r="W155"/>
      <c r="X155"/>
      <c r="Y155"/>
      <c r="Z155"/>
    </row>
    <row r="156" spans="1:46">
      <c r="A156" s="129"/>
      <c r="C156" s="8"/>
      <c r="D156" s="49"/>
      <c r="E156" s="9"/>
      <c r="F156" s="9"/>
      <c r="G156" s="9"/>
      <c r="H156" s="9"/>
      <c r="I156" s="9"/>
      <c r="J156" s="9"/>
      <c r="K156" s="9"/>
      <c r="W156"/>
      <c r="X156"/>
      <c r="Y156"/>
      <c r="Z156"/>
      <c r="AD156" s="8"/>
      <c r="AE156" s="8"/>
      <c r="AF156" s="8"/>
      <c r="AG156" s="8"/>
    </row>
    <row r="157" spans="1:46">
      <c r="A157" s="68"/>
      <c r="B157"/>
      <c r="D157" s="49"/>
      <c r="E157" s="9"/>
      <c r="F157" s="9"/>
      <c r="G157" s="9"/>
      <c r="H157" s="9"/>
      <c r="I157" s="9"/>
      <c r="J157" s="9"/>
      <c r="K157" s="9"/>
      <c r="W157"/>
      <c r="X157"/>
      <c r="Y157"/>
      <c r="Z157"/>
      <c r="AC157" s="8"/>
      <c r="AD157" s="8"/>
      <c r="AE157" s="8"/>
      <c r="AF157" s="8"/>
      <c r="AG157" s="8"/>
    </row>
    <row r="158" spans="1:46">
      <c r="A158" s="62"/>
      <c r="B158"/>
      <c r="E158" s="9"/>
      <c r="F158" s="9"/>
      <c r="G158" s="9"/>
      <c r="H158" s="9"/>
      <c r="I158" s="9"/>
      <c r="J158" s="9"/>
      <c r="K158" s="9"/>
      <c r="W158"/>
      <c r="X158"/>
      <c r="Y158"/>
      <c r="Z15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spans="1:46">
      <c r="A159" s="62"/>
      <c r="B159"/>
      <c r="E159" s="9"/>
      <c r="F159" s="9"/>
      <c r="G159" s="9"/>
      <c r="H159" s="9"/>
      <c r="I159" s="9"/>
      <c r="J159" s="9"/>
      <c r="K159" s="9"/>
      <c r="W159"/>
      <c r="X159"/>
      <c r="Y159"/>
      <c r="Z15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spans="1:46">
      <c r="A160" s="62"/>
      <c r="B160"/>
      <c r="E160" s="9"/>
      <c r="F160" s="9"/>
      <c r="G160" s="9"/>
      <c r="H160" s="9"/>
      <c r="I160" s="9"/>
      <c r="J160" s="9"/>
      <c r="K160" s="9"/>
      <c r="W160" s="62"/>
      <c r="X160"/>
      <c r="Y160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spans="1:46">
      <c r="A161" s="64"/>
      <c r="C161" s="8"/>
      <c r="E161" s="9"/>
      <c r="F161" s="9"/>
      <c r="G161" s="9"/>
      <c r="H161" s="9"/>
      <c r="I161" s="9"/>
      <c r="J161" s="9"/>
      <c r="K161" s="9"/>
      <c r="L161" s="64"/>
      <c r="M161" s="7"/>
      <c r="N161" s="8"/>
      <c r="O161" s="9"/>
      <c r="P161" s="9"/>
      <c r="Q161" s="9"/>
      <c r="R161" s="9"/>
      <c r="S161" s="9"/>
      <c r="T161" s="9"/>
      <c r="U161" s="9"/>
      <c r="V161" s="9"/>
      <c r="W161" s="8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1:46" ht="16.8" customHeight="1">
      <c r="A162" s="62"/>
      <c r="B162"/>
      <c r="E162" s="9"/>
      <c r="F162" s="9"/>
      <c r="G162" s="9"/>
      <c r="H162" s="9"/>
      <c r="I162" s="9"/>
      <c r="J162" s="9"/>
      <c r="K162" s="9"/>
      <c r="L162" s="64"/>
      <c r="M162" s="7"/>
      <c r="N162" s="8"/>
      <c r="O162" s="9"/>
      <c r="P162" s="9"/>
      <c r="Q162" s="9"/>
      <c r="R162" s="9"/>
      <c r="S162" s="9"/>
      <c r="T162" s="9"/>
      <c r="U162" s="9"/>
      <c r="V162" s="9"/>
      <c r="W162" s="89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spans="1:46">
      <c r="A163" s="62"/>
      <c r="B163"/>
      <c r="E163" s="9"/>
      <c r="F163" s="9"/>
      <c r="G163" s="9"/>
      <c r="H163" s="9"/>
      <c r="I163" s="9"/>
      <c r="J163" s="9"/>
      <c r="K163" s="9"/>
      <c r="L163" s="64"/>
      <c r="M163" s="7"/>
      <c r="N163" s="8"/>
      <c r="O163" s="9"/>
      <c r="P163" s="9"/>
      <c r="Q163" s="9"/>
      <c r="R163" s="9"/>
      <c r="S163" s="9"/>
      <c r="T163" s="9"/>
      <c r="U163" s="9"/>
      <c r="V163" s="9"/>
      <c r="W163" s="89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spans="1:46" s="8" customFormat="1" ht="16.8" customHeight="1">
      <c r="A164" s="64"/>
      <c r="B164" s="7"/>
      <c r="D164" s="9"/>
      <c r="E164" s="9"/>
      <c r="F164" s="9"/>
      <c r="G164" s="9"/>
      <c r="H164" s="9"/>
      <c r="I164" s="9"/>
      <c r="J164" s="9"/>
      <c r="K164" s="9"/>
    </row>
    <row r="165" spans="1:46" s="8" customFormat="1">
      <c r="A165" s="129"/>
      <c r="B165" s="7"/>
      <c r="D165" s="49"/>
      <c r="E165" s="9"/>
      <c r="F165" s="9"/>
      <c r="G165" s="9"/>
      <c r="H165" s="9"/>
      <c r="I165" s="9"/>
      <c r="J165" s="9"/>
      <c r="K165" s="9"/>
    </row>
    <row r="166" spans="1:46" s="8" customFormat="1">
      <c r="A166" s="64"/>
      <c r="B166" s="7"/>
      <c r="D166" s="9"/>
      <c r="E166" s="9"/>
      <c r="F166" s="9"/>
      <c r="G166" s="9"/>
      <c r="H166" s="9"/>
      <c r="I166" s="9"/>
      <c r="J166" s="9"/>
      <c r="K166" s="9"/>
    </row>
    <row r="167" spans="1:46" s="8" customFormat="1">
      <c r="A167" s="64"/>
      <c r="B167" s="7"/>
      <c r="D167" s="9"/>
      <c r="E167" s="9"/>
      <c r="F167" s="9"/>
      <c r="G167" s="9"/>
      <c r="H167" s="9"/>
      <c r="I167" s="9"/>
      <c r="J167" s="9"/>
      <c r="K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64"/>
      <c r="B168" s="7"/>
      <c r="D168" s="9"/>
      <c r="E168" s="9"/>
      <c r="F168" s="9"/>
      <c r="G168" s="9"/>
      <c r="H168" s="9"/>
      <c r="I168" s="9"/>
      <c r="J168" s="9"/>
      <c r="K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68"/>
      <c r="B169"/>
      <c r="C169"/>
      <c r="D169" s="49"/>
      <c r="E169" s="9"/>
      <c r="F169" s="9"/>
      <c r="G169" s="9"/>
      <c r="H169" s="9"/>
      <c r="I169" s="9"/>
      <c r="J169" s="9"/>
      <c r="K169" s="9"/>
      <c r="AD169" s="3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62"/>
      <c r="B170"/>
      <c r="C170"/>
      <c r="D170" s="9"/>
      <c r="E170" s="9"/>
      <c r="F170" s="9"/>
      <c r="G170" s="9"/>
      <c r="H170" s="9"/>
      <c r="I170" s="9"/>
      <c r="J170" s="9"/>
      <c r="K170" s="9"/>
      <c r="AC170"/>
      <c r="AD170" s="3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68"/>
      <c r="B171"/>
      <c r="C171"/>
      <c r="D171" s="49"/>
      <c r="E171" s="9"/>
      <c r="F171" s="9"/>
      <c r="G171" s="9"/>
      <c r="H171" s="9"/>
      <c r="I171" s="9"/>
      <c r="J171" s="9"/>
      <c r="K171" s="9"/>
      <c r="AC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129"/>
      <c r="B172" s="7"/>
      <c r="D172" s="49"/>
      <c r="E172" s="9"/>
      <c r="F172" s="9"/>
      <c r="G172" s="9"/>
      <c r="H172" s="9"/>
      <c r="I172" s="9"/>
      <c r="J172" s="9"/>
      <c r="K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129"/>
      <c r="C173" s="8"/>
      <c r="D173" s="49"/>
      <c r="E173" s="9"/>
      <c r="F173" s="9"/>
      <c r="G173" s="9"/>
      <c r="H173" s="9"/>
      <c r="I173" s="9"/>
      <c r="J173" s="9"/>
      <c r="K173" s="9"/>
      <c r="AC173" s="8"/>
      <c r="AD173" s="48"/>
      <c r="AI173" s="8"/>
      <c r="AJ173" s="8"/>
      <c r="AK173" s="8"/>
      <c r="AL173" s="8"/>
    </row>
    <row r="174" spans="1:46">
      <c r="A174" s="127"/>
      <c r="C174" s="8"/>
      <c r="E174" s="9"/>
      <c r="F174" s="9"/>
      <c r="G174" s="9"/>
      <c r="H174" s="9"/>
      <c r="I174" s="9"/>
      <c r="J174" s="9"/>
      <c r="K174" s="9"/>
    </row>
    <row r="175" spans="1:46">
      <c r="A175" s="127"/>
      <c r="C175" s="8"/>
      <c r="E175" s="9"/>
      <c r="F175" s="9"/>
      <c r="G175" s="9"/>
      <c r="H175" s="9"/>
      <c r="I175" s="9"/>
      <c r="J175" s="9"/>
      <c r="K175" s="9"/>
    </row>
    <row r="176" spans="1:46">
      <c r="A176" s="127"/>
      <c r="C176" s="8"/>
      <c r="E176" s="9"/>
      <c r="F176" s="9"/>
      <c r="G176" s="9"/>
      <c r="H176" s="9"/>
      <c r="I176" s="9"/>
      <c r="J176" s="9"/>
      <c r="K176" s="9"/>
      <c r="L176" s="67"/>
      <c r="M176"/>
      <c r="N176"/>
      <c r="O176" s="8"/>
      <c r="P176" s="8"/>
      <c r="Q176" s="8"/>
      <c r="R176" s="8"/>
      <c r="S176" s="8"/>
      <c r="T176" s="8"/>
      <c r="U176" s="8"/>
      <c r="V176" s="8"/>
      <c r="W176" s="67"/>
      <c r="X176"/>
      <c r="Y176"/>
      <c r="Z176" s="8"/>
      <c r="AA176" s="8"/>
      <c r="AB176" s="8"/>
    </row>
    <row r="177" spans="1:36">
      <c r="A177" s="67"/>
      <c r="B177"/>
      <c r="E177" s="9"/>
      <c r="F177" s="9"/>
      <c r="G177" s="9"/>
      <c r="H177" s="9"/>
      <c r="I177" s="9"/>
      <c r="J177" s="9"/>
      <c r="K177" s="9"/>
    </row>
    <row r="178" spans="1:36">
      <c r="A178" s="127"/>
      <c r="C178" s="8"/>
      <c r="E178" s="9"/>
      <c r="F178" s="9"/>
      <c r="G178" s="9"/>
      <c r="H178" s="9"/>
      <c r="I178" s="9"/>
      <c r="J178" s="9"/>
      <c r="K178" s="9"/>
      <c r="W178" s="67"/>
      <c r="X178"/>
      <c r="Y178"/>
      <c r="Z178" s="8"/>
      <c r="AA178" s="8"/>
      <c r="AB178" s="8"/>
    </row>
    <row r="179" spans="1:36">
      <c r="A179" s="127"/>
      <c r="C179" s="8"/>
      <c r="E179" s="9"/>
      <c r="F179" s="9"/>
      <c r="G179" s="9"/>
      <c r="H179" s="9"/>
      <c r="I179" s="9"/>
      <c r="J179" s="9"/>
      <c r="K179" s="9"/>
      <c r="L179" s="67"/>
      <c r="M179"/>
      <c r="N179" s="128"/>
      <c r="O179" s="8"/>
      <c r="P179" s="8"/>
      <c r="Q179" s="8"/>
      <c r="R179" s="8"/>
      <c r="S179" s="8"/>
      <c r="T179" s="8"/>
      <c r="U179" s="8"/>
      <c r="V179" s="8"/>
      <c r="W179" s="67"/>
      <c r="X179"/>
      <c r="Y179"/>
      <c r="Z179" s="8"/>
      <c r="AA179" s="8"/>
      <c r="AB179" s="8"/>
    </row>
    <row r="180" spans="1:36">
      <c r="A180" s="83"/>
      <c r="B180"/>
      <c r="D180" s="49"/>
      <c r="E180" s="9"/>
      <c r="F180" s="9"/>
      <c r="G180" s="9"/>
      <c r="H180" s="9"/>
      <c r="I180" s="9"/>
      <c r="J180" s="9"/>
      <c r="K180" s="9"/>
    </row>
    <row r="181" spans="1:36">
      <c r="A181" s="83"/>
      <c r="B181"/>
      <c r="D181" s="49"/>
      <c r="E181" s="9"/>
      <c r="F181" s="9"/>
      <c r="G181" s="9"/>
      <c r="H181" s="9"/>
      <c r="I181" s="9"/>
      <c r="J181" s="9"/>
      <c r="K181" s="9"/>
      <c r="AD181" s="8"/>
      <c r="AE181" s="8"/>
      <c r="AF181" s="8"/>
      <c r="AG181" s="8"/>
    </row>
    <row r="182" spans="1:36">
      <c r="A182" s="127"/>
      <c r="C182" s="8"/>
      <c r="E182" s="9"/>
      <c r="F182" s="9"/>
      <c r="G182" s="9"/>
      <c r="H182" s="9"/>
      <c r="I182" s="9"/>
      <c r="J182" s="9"/>
      <c r="K182" s="9"/>
      <c r="AC182" s="8"/>
      <c r="AD182" s="8"/>
      <c r="AE182" s="8"/>
      <c r="AF182" s="8"/>
      <c r="AG182" s="8"/>
    </row>
    <row r="183" spans="1:36">
      <c r="A183" s="127"/>
      <c r="C183" s="8"/>
      <c r="E183" s="9"/>
      <c r="F183" s="9"/>
      <c r="G183" s="9"/>
      <c r="H183" s="9"/>
      <c r="I183" s="9"/>
      <c r="J183" s="9"/>
      <c r="K183" s="9"/>
      <c r="W183" s="67"/>
      <c r="X183"/>
      <c r="Y183"/>
      <c r="Z183" s="8"/>
      <c r="AA183" s="8"/>
      <c r="AB183" s="8"/>
      <c r="AC183" s="8"/>
    </row>
    <row r="184" spans="1:36">
      <c r="A184" s="127"/>
      <c r="C184" s="8"/>
      <c r="E184" s="9"/>
      <c r="F184" s="9"/>
      <c r="G184" s="9"/>
      <c r="H184" s="9"/>
      <c r="I184" s="9"/>
      <c r="J184" s="9"/>
      <c r="K184" s="9"/>
      <c r="W184" s="67"/>
      <c r="X184"/>
      <c r="Y184"/>
      <c r="Z184" s="8"/>
      <c r="AA184" s="8"/>
      <c r="AB184" s="8"/>
    </row>
    <row r="185" spans="1:36">
      <c r="A185" s="138"/>
      <c r="C185" s="8"/>
      <c r="D185" s="49"/>
      <c r="E185" s="9"/>
      <c r="F185" s="9"/>
      <c r="G185" s="9"/>
      <c r="H185" s="9"/>
      <c r="I185" s="9"/>
      <c r="J185" s="9"/>
      <c r="K185" s="9"/>
      <c r="W185" s="67"/>
      <c r="X185"/>
      <c r="Y185"/>
      <c r="Z185" s="8"/>
      <c r="AA185" s="8"/>
      <c r="AB185" s="8"/>
      <c r="AG185" s="8"/>
      <c r="AH185" s="8"/>
      <c r="AI185" s="8"/>
      <c r="AJ185" s="8"/>
    </row>
    <row r="186" spans="1:36">
      <c r="A186" s="64"/>
      <c r="C186" s="8"/>
      <c r="E186" s="9"/>
      <c r="F186" s="9"/>
      <c r="G186" s="9"/>
      <c r="H186" s="9"/>
      <c r="I186" s="9"/>
      <c r="J186" s="9"/>
      <c r="K186" s="9"/>
      <c r="AD186" s="8"/>
      <c r="AE186" s="8"/>
      <c r="AF186" s="8"/>
      <c r="AG186" s="8"/>
    </row>
    <row r="187" spans="1:36">
      <c r="A187" s="129"/>
      <c r="C187" s="8"/>
      <c r="D187" s="49"/>
      <c r="E187" s="9"/>
      <c r="F187" s="9"/>
      <c r="G187" s="9"/>
      <c r="H187" s="9"/>
      <c r="I187" s="9"/>
      <c r="J187" s="9"/>
      <c r="K187" s="9"/>
      <c r="AC187" s="8"/>
    </row>
    <row r="188" spans="1:36">
      <c r="A188" s="129"/>
      <c r="C188" s="8"/>
      <c r="D188" s="49"/>
      <c r="E188" s="9"/>
      <c r="F188" s="9"/>
      <c r="G188" s="9"/>
      <c r="H188" s="9"/>
      <c r="I188" s="9"/>
      <c r="J188" s="9"/>
      <c r="K188" s="9"/>
      <c r="AD188" s="8"/>
      <c r="AE188" s="8"/>
      <c r="AF188" s="8"/>
      <c r="AG188" s="8"/>
    </row>
    <row r="189" spans="1:36">
      <c r="A189" s="64"/>
      <c r="C189" s="8"/>
      <c r="E189" s="9"/>
      <c r="F189" s="9"/>
      <c r="G189" s="9"/>
      <c r="H189" s="9"/>
      <c r="I189" s="9"/>
      <c r="J189" s="9"/>
      <c r="K189" s="9"/>
      <c r="AC189" s="8"/>
      <c r="AG189" s="8"/>
      <c r="AH189" s="8"/>
      <c r="AI189" s="8"/>
      <c r="AJ189" s="8"/>
    </row>
    <row r="190" spans="1:36">
      <c r="A190" s="64"/>
      <c r="C190" s="8"/>
      <c r="E190" s="9"/>
      <c r="F190" s="9"/>
      <c r="G190" s="9"/>
      <c r="H190" s="9"/>
      <c r="I190" s="9"/>
      <c r="J190" s="9"/>
      <c r="K190" s="9"/>
    </row>
    <row r="191" spans="1:36">
      <c r="A191" s="129"/>
      <c r="C191" s="8"/>
      <c r="D191" s="49"/>
      <c r="E191" s="9"/>
      <c r="F191" s="9"/>
      <c r="G191" s="9"/>
      <c r="H191" s="9"/>
      <c r="I191" s="9"/>
      <c r="J191" s="9"/>
      <c r="K191" s="9"/>
      <c r="AD191" s="8"/>
      <c r="AE191" s="8"/>
      <c r="AF191" s="8"/>
      <c r="AG191" s="8"/>
    </row>
    <row r="192" spans="1:36" ht="16.8" customHeight="1">
      <c r="A192" s="129"/>
      <c r="C192" s="8"/>
      <c r="D192" s="49"/>
      <c r="E192" s="9"/>
      <c r="F192" s="9"/>
      <c r="G192" s="9"/>
      <c r="H192" s="9"/>
      <c r="I192" s="9"/>
      <c r="J192" s="9"/>
      <c r="K192" s="9"/>
      <c r="W192" s="89"/>
      <c r="AC192" s="8"/>
      <c r="AD192" s="48"/>
    </row>
    <row r="193" spans="1:46">
      <c r="A193" s="62"/>
      <c r="B193"/>
      <c r="E193" s="9"/>
      <c r="F193" s="9"/>
      <c r="G193" s="9"/>
      <c r="H193" s="9"/>
      <c r="I193" s="9"/>
      <c r="J193" s="9"/>
      <c r="K193" s="9"/>
      <c r="W193" s="62"/>
      <c r="X193"/>
      <c r="Y193"/>
      <c r="Z193" s="8"/>
      <c r="AA193" s="8"/>
      <c r="AB193" s="8"/>
      <c r="AD193" s="8"/>
      <c r="AE193" s="8"/>
      <c r="AF193" s="8"/>
      <c r="AG193" s="8"/>
    </row>
    <row r="194" spans="1:46">
      <c r="A194" s="129"/>
      <c r="C194" s="8"/>
      <c r="D194" s="49"/>
      <c r="E194" s="9"/>
      <c r="F194" s="9"/>
      <c r="G194" s="9"/>
      <c r="H194" s="9"/>
      <c r="I194" s="9"/>
      <c r="J194" s="9"/>
      <c r="K194" s="9"/>
      <c r="W194" s="62"/>
      <c r="X194"/>
      <c r="Y194"/>
      <c r="Z194" s="8"/>
      <c r="AA194" s="8"/>
      <c r="AB194" s="8"/>
    </row>
    <row r="195" spans="1:46">
      <c r="A195" s="129"/>
      <c r="C195" s="8"/>
      <c r="D195" s="49"/>
      <c r="E195" s="9"/>
      <c r="F195" s="9"/>
      <c r="G195" s="9"/>
      <c r="H195" s="9"/>
      <c r="I195" s="9"/>
      <c r="J195" s="9"/>
      <c r="K195" s="9"/>
      <c r="L195" s="8"/>
      <c r="W195" s="89"/>
    </row>
    <row r="196" spans="1:46">
      <c r="A196" s="129"/>
      <c r="C196" s="8"/>
      <c r="D196" s="49"/>
      <c r="E196" s="9"/>
      <c r="F196" s="9"/>
      <c r="G196" s="9"/>
      <c r="H196" s="9"/>
      <c r="I196" s="9"/>
      <c r="J196" s="9"/>
      <c r="K196" s="9"/>
      <c r="W196" s="89"/>
    </row>
    <row r="197" spans="1:46">
      <c r="A197" s="62"/>
      <c r="B197"/>
      <c r="E197" s="9"/>
      <c r="F197" s="9"/>
      <c r="G197" s="9"/>
      <c r="H197" s="9"/>
      <c r="I197" s="9"/>
      <c r="J197" s="9"/>
      <c r="K197" s="9"/>
      <c r="W197" s="89"/>
    </row>
    <row r="198" spans="1:46">
      <c r="A198" s="129"/>
      <c r="C198" s="8"/>
      <c r="D198" s="49"/>
      <c r="E198" s="9"/>
      <c r="F198" s="9"/>
      <c r="G198" s="9"/>
      <c r="H198" s="9"/>
      <c r="I198" s="9"/>
      <c r="J198" s="9"/>
      <c r="K198" s="9"/>
      <c r="L198" s="62"/>
      <c r="M198"/>
      <c r="N198"/>
      <c r="O198" s="8"/>
      <c r="P198" s="8"/>
      <c r="Q198" s="8"/>
      <c r="R198" s="8"/>
      <c r="S198" s="8"/>
      <c r="T198" s="8"/>
      <c r="U198" s="8"/>
      <c r="V198" s="8"/>
      <c r="W198" s="62"/>
      <c r="X198"/>
      <c r="Y198"/>
      <c r="Z198" s="8"/>
      <c r="AA198" s="8"/>
      <c r="AB198" s="8"/>
      <c r="AC198" s="81"/>
      <c r="AD198" s="81"/>
      <c r="AE198" s="81"/>
      <c r="AG198" s="33"/>
    </row>
    <row r="199" spans="1:46">
      <c r="A199" s="64"/>
      <c r="C199" s="8"/>
      <c r="E199" s="9"/>
      <c r="F199" s="9"/>
      <c r="G199" s="9"/>
      <c r="H199" s="9"/>
      <c r="I199" s="9"/>
      <c r="J199" s="9"/>
      <c r="K199" s="9"/>
      <c r="L199" s="62"/>
      <c r="W199" s="89"/>
      <c r="AC199" s="81"/>
      <c r="AD199" s="81"/>
      <c r="AE199" s="81"/>
      <c r="AG199" s="33"/>
    </row>
    <row r="200" spans="1:46">
      <c r="A200" s="62"/>
      <c r="B200"/>
      <c r="E200" s="9"/>
      <c r="F200" s="9"/>
      <c r="G200" s="9"/>
      <c r="H200" s="9"/>
      <c r="I200" s="9"/>
      <c r="J200" s="9"/>
      <c r="K200" s="9"/>
    </row>
    <row r="201" spans="1:46">
      <c r="A201" s="129"/>
      <c r="C201" s="8"/>
      <c r="D201" s="49"/>
      <c r="E201" s="9"/>
      <c r="F201" s="9"/>
      <c r="G201" s="9"/>
      <c r="H201" s="9"/>
      <c r="I201" s="9"/>
      <c r="J201" s="9"/>
      <c r="K201" s="9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spans="1:46">
      <c r="A202" s="129"/>
      <c r="C202" s="8"/>
      <c r="D202" s="49"/>
      <c r="E202" s="9"/>
      <c r="F202" s="9"/>
      <c r="G202" s="9"/>
      <c r="H202" s="9"/>
      <c r="I202" s="9"/>
      <c r="J202" s="9"/>
      <c r="K202" s="9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spans="1:46">
      <c r="A203" s="129"/>
      <c r="C203" s="8"/>
      <c r="D203" s="49"/>
      <c r="E203" s="9"/>
      <c r="F203" s="9"/>
      <c r="G203" s="9"/>
      <c r="H203" s="9"/>
      <c r="I203" s="9"/>
      <c r="J203" s="9"/>
      <c r="K203" s="9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spans="1:46"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spans="1:46"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spans="1:46"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spans="1:46" s="8" customFormat="1" ht="16.8" customHeight="1">
      <c r="A207"/>
      <c r="B207" s="7"/>
      <c r="C207"/>
      <c r="D207" s="9"/>
      <c r="E207" s="147"/>
      <c r="F207" s="147"/>
      <c r="G207" s="147"/>
      <c r="H207" s="147"/>
      <c r="I207" s="147"/>
      <c r="J207" s="147"/>
      <c r="K207" s="147"/>
    </row>
    <row r="208" spans="1:46" s="8" customFormat="1">
      <c r="A208"/>
      <c r="B208" s="7"/>
      <c r="C208"/>
      <c r="D208" s="9"/>
      <c r="E208" s="147"/>
      <c r="F208" s="147"/>
      <c r="G208" s="147"/>
      <c r="H208" s="147"/>
      <c r="I208" s="147"/>
      <c r="J208" s="147"/>
      <c r="K208" s="147"/>
    </row>
    <row r="209" spans="1:46" s="8" customFormat="1">
      <c r="A209"/>
      <c r="B209" s="7"/>
      <c r="C209"/>
      <c r="D209" s="9"/>
      <c r="E209" s="147"/>
      <c r="F209" s="147"/>
      <c r="G209" s="147"/>
      <c r="H209" s="147"/>
      <c r="I209" s="147"/>
      <c r="J209" s="147"/>
      <c r="K209" s="147"/>
    </row>
    <row r="210" spans="1:46" s="8" customFormat="1">
      <c r="A210"/>
      <c r="B210" s="7"/>
      <c r="C210"/>
      <c r="D210" s="9"/>
      <c r="E210" s="147"/>
      <c r="F210" s="147"/>
      <c r="G210" s="147"/>
      <c r="H210" s="147"/>
      <c r="I210" s="147"/>
      <c r="J210" s="147"/>
      <c r="K210" s="147"/>
      <c r="AC210"/>
      <c r="AD210" s="3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/>
      <c r="B211" s="7"/>
      <c r="C211"/>
      <c r="D211" s="9"/>
      <c r="E211" s="147"/>
      <c r="F211" s="147"/>
      <c r="G211" s="147"/>
      <c r="H211" s="147"/>
      <c r="I211" s="147"/>
      <c r="J211" s="147"/>
      <c r="K211" s="147"/>
      <c r="AC211"/>
      <c r="AD211" s="3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/>
      <c r="B212" s="7"/>
      <c r="C212"/>
      <c r="D212" s="9"/>
      <c r="E212" s="147"/>
      <c r="F212" s="147"/>
      <c r="G212" s="147"/>
      <c r="H212" s="147"/>
      <c r="I212" s="147"/>
      <c r="J212" s="147"/>
      <c r="K212" s="147"/>
      <c r="AC212"/>
      <c r="AD212" s="3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/>
      <c r="B213" s="7"/>
      <c r="C213"/>
      <c r="D213" s="9"/>
      <c r="E213" s="147"/>
      <c r="F213" s="147"/>
      <c r="G213" s="147"/>
      <c r="H213" s="147"/>
      <c r="I213" s="147"/>
      <c r="J213" s="147"/>
      <c r="K213" s="147"/>
      <c r="AC213"/>
      <c r="AD213" s="3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/>
      <c r="B214" s="7"/>
      <c r="C214"/>
      <c r="D214" s="9"/>
      <c r="E214" s="147"/>
      <c r="F214" s="147"/>
      <c r="G214" s="147"/>
      <c r="H214" s="147"/>
      <c r="I214" s="147"/>
      <c r="J214" s="147"/>
      <c r="K214" s="147"/>
      <c r="AC214"/>
      <c r="AD214" s="3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 s="8" customFormat="1">
      <c r="A215"/>
      <c r="B215" s="7"/>
      <c r="C215"/>
      <c r="D215" s="9"/>
      <c r="E215" s="147"/>
      <c r="F215" s="147"/>
      <c r="G215" s="147"/>
      <c r="H215" s="147"/>
      <c r="I215" s="147"/>
      <c r="J215" s="147"/>
      <c r="K215" s="147"/>
      <c r="AC215"/>
      <c r="AD215" s="3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45" ht="16.8" customHeight="1"/>
    <row r="249" ht="16.8" customHeight="1"/>
    <row r="270" spans="1:11" s="8" customFormat="1" ht="16.8" customHeight="1">
      <c r="A270"/>
      <c r="B270" s="7"/>
      <c r="C270"/>
      <c r="D270" s="9"/>
      <c r="E270" s="147"/>
      <c r="F270" s="147"/>
      <c r="G270" s="147"/>
      <c r="H270" s="147"/>
      <c r="I270" s="147"/>
      <c r="J270" s="147"/>
      <c r="K270" s="147"/>
    </row>
    <row r="271" spans="1:11" s="8" customFormat="1">
      <c r="A271"/>
      <c r="B271" s="7"/>
      <c r="C271"/>
      <c r="D271" s="9"/>
      <c r="E271" s="147"/>
      <c r="F271" s="147"/>
      <c r="G271" s="147"/>
      <c r="H271" s="147"/>
      <c r="I271" s="147"/>
      <c r="J271" s="147"/>
      <c r="K271" s="147"/>
    </row>
    <row r="272" spans="1:11" s="8" customFormat="1">
      <c r="A272"/>
      <c r="B272" s="7"/>
      <c r="C272"/>
      <c r="D272" s="9"/>
      <c r="E272" s="147"/>
      <c r="F272" s="147"/>
      <c r="G272" s="147"/>
      <c r="H272" s="147"/>
      <c r="I272" s="147"/>
      <c r="J272" s="147"/>
      <c r="K272" s="147"/>
    </row>
    <row r="273" spans="1:11" s="8" customFormat="1">
      <c r="A273"/>
      <c r="B273" s="7"/>
      <c r="C273"/>
      <c r="D273" s="9"/>
      <c r="E273" s="147"/>
      <c r="F273" s="147"/>
      <c r="G273" s="147"/>
      <c r="H273" s="147"/>
      <c r="I273" s="147"/>
      <c r="J273" s="147"/>
      <c r="K273" s="147"/>
    </row>
    <row r="274" spans="1:11" s="8" customFormat="1">
      <c r="A274"/>
      <c r="B274" s="7"/>
      <c r="C274"/>
      <c r="D274" s="9"/>
      <c r="E274" s="147"/>
      <c r="F274" s="147"/>
      <c r="G274" s="147"/>
      <c r="H274" s="147"/>
      <c r="I274" s="147"/>
      <c r="J274" s="147"/>
      <c r="K274" s="147"/>
    </row>
    <row r="275" spans="1:11" s="8" customFormat="1">
      <c r="A275"/>
      <c r="B275" s="7"/>
      <c r="C275"/>
      <c r="D275" s="9"/>
      <c r="E275" s="147"/>
      <c r="F275" s="147"/>
      <c r="G275" s="147"/>
      <c r="H275" s="147"/>
      <c r="I275" s="147"/>
      <c r="J275" s="147"/>
      <c r="K275" s="147"/>
    </row>
    <row r="276" spans="1:11" s="8" customFormat="1">
      <c r="A276"/>
      <c r="B276" s="7"/>
      <c r="C276"/>
      <c r="D276" s="9"/>
      <c r="E276" s="147"/>
      <c r="F276" s="147"/>
      <c r="G276" s="147"/>
      <c r="H276" s="147"/>
      <c r="I276" s="147"/>
      <c r="J276" s="147"/>
      <c r="K276" s="147"/>
    </row>
    <row r="277" spans="1:11" s="8" customFormat="1">
      <c r="A277"/>
      <c r="B277" s="7"/>
      <c r="C277"/>
      <c r="D277" s="9"/>
      <c r="E277" s="147"/>
      <c r="F277" s="147"/>
      <c r="G277" s="147"/>
      <c r="H277" s="147"/>
      <c r="I277" s="147"/>
      <c r="J277" s="147"/>
      <c r="K277" s="147"/>
    </row>
    <row r="278" spans="1:11" s="8" customFormat="1">
      <c r="A278"/>
      <c r="B278" s="7"/>
      <c r="C278"/>
      <c r="D278" s="9"/>
      <c r="E278" s="147"/>
      <c r="F278" s="147"/>
      <c r="G278" s="147"/>
      <c r="H278" s="147"/>
      <c r="I278" s="147"/>
      <c r="J278" s="147"/>
      <c r="K278" s="147"/>
    </row>
    <row r="300" spans="1:11" s="8" customFormat="1" ht="16.8" customHeight="1">
      <c r="A300"/>
      <c r="B300" s="7"/>
      <c r="C300"/>
      <c r="D300" s="9"/>
      <c r="E300" s="147"/>
      <c r="F300" s="147"/>
      <c r="G300" s="147"/>
      <c r="H300" s="147"/>
      <c r="I300" s="147"/>
      <c r="J300" s="147"/>
      <c r="K300" s="147"/>
    </row>
    <row r="301" spans="1:11" s="8" customFormat="1">
      <c r="A301"/>
      <c r="B301" s="7"/>
      <c r="C301"/>
      <c r="D301" s="9"/>
      <c r="E301" s="147"/>
      <c r="F301" s="147"/>
      <c r="G301" s="147"/>
      <c r="H301" s="147"/>
      <c r="I301" s="147"/>
      <c r="J301" s="147"/>
      <c r="K301" s="147"/>
    </row>
    <row r="302" spans="1:11" s="8" customFormat="1">
      <c r="A302"/>
      <c r="B302" s="7"/>
      <c r="C302"/>
      <c r="D302" s="9"/>
      <c r="E302" s="147"/>
      <c r="F302" s="147"/>
      <c r="G302" s="147"/>
      <c r="H302" s="147"/>
      <c r="I302" s="147"/>
      <c r="J302" s="147"/>
      <c r="K302" s="147"/>
    </row>
    <row r="303" spans="1:11" s="8" customFormat="1">
      <c r="A303"/>
      <c r="B303" s="7"/>
      <c r="C303"/>
      <c r="D303" s="9"/>
      <c r="E303" s="147"/>
      <c r="F303" s="147"/>
      <c r="G303" s="147"/>
      <c r="H303" s="147"/>
      <c r="I303" s="147"/>
      <c r="J303" s="147"/>
      <c r="K303" s="147"/>
    </row>
    <row r="304" spans="1:11" s="8" customFormat="1">
      <c r="A304"/>
      <c r="B304" s="7"/>
      <c r="C304"/>
      <c r="D304" s="9"/>
      <c r="E304" s="147"/>
      <c r="F304" s="147"/>
      <c r="G304" s="147"/>
      <c r="H304" s="147"/>
      <c r="I304" s="147"/>
      <c r="J304" s="147"/>
      <c r="K304" s="147"/>
    </row>
    <row r="305" spans="1:11" s="8" customFormat="1">
      <c r="A305"/>
      <c r="B305" s="7"/>
      <c r="C305"/>
      <c r="D305" s="9"/>
      <c r="E305" s="147"/>
      <c r="F305" s="147"/>
      <c r="G305" s="147"/>
      <c r="H305" s="147"/>
      <c r="I305" s="147"/>
      <c r="J305" s="147"/>
      <c r="K305" s="147"/>
    </row>
    <row r="306" spans="1:11" s="8" customFormat="1">
      <c r="A306"/>
      <c r="B306" s="7"/>
      <c r="C306"/>
      <c r="D306" s="9"/>
      <c r="E306" s="147"/>
      <c r="F306" s="147"/>
      <c r="G306" s="147"/>
      <c r="H306" s="147"/>
      <c r="I306" s="147"/>
      <c r="J306" s="147"/>
      <c r="K306" s="147"/>
    </row>
    <row r="307" spans="1:11" s="8" customFormat="1">
      <c r="A307"/>
      <c r="B307" s="7"/>
      <c r="C307"/>
      <c r="D307" s="9"/>
      <c r="E307" s="147"/>
      <c r="F307" s="147"/>
      <c r="G307" s="147"/>
      <c r="H307" s="147"/>
      <c r="I307" s="147"/>
      <c r="J307" s="147"/>
      <c r="K307" s="147"/>
    </row>
    <row r="308" spans="1:11" s="8" customFormat="1">
      <c r="A308"/>
      <c r="B308" s="7"/>
      <c r="C308"/>
      <c r="D308" s="9"/>
      <c r="E308" s="147"/>
      <c r="F308" s="147"/>
      <c r="G308" s="147"/>
      <c r="H308" s="147"/>
      <c r="I308" s="147"/>
      <c r="J308" s="147"/>
      <c r="K308" s="147"/>
    </row>
  </sheetData>
  <sortState ref="A2:K326">
    <sortCondition descending="1" ref="K2:K326"/>
  </sortState>
  <conditionalFormatting sqref="AK12:AN12">
    <cfRule type="cellIs" dxfId="315" priority="53" operator="between">
      <formula>0.5</formula>
      <formula>0.99</formula>
    </cfRule>
    <cfRule type="top10" dxfId="314" priority="54" percent="1" bottom="1" rank="10"/>
  </conditionalFormatting>
  <conditionalFormatting sqref="AM29:AN29">
    <cfRule type="cellIs" dxfId="313" priority="55" operator="between">
      <formula>0.5</formula>
      <formula>0.99</formula>
    </cfRule>
    <cfRule type="top10" dxfId="312" priority="56" percent="1" bottom="1" rank="10"/>
  </conditionalFormatting>
  <conditionalFormatting sqref="AL36:AN36 AM35:AN35">
    <cfRule type="cellIs" dxfId="311" priority="57" operator="between">
      <formula>0.5</formula>
      <formula>0.99</formula>
    </cfRule>
    <cfRule type="top10" dxfId="310" priority="58" percent="1" bottom="1" rank="10"/>
  </conditionalFormatting>
  <conditionalFormatting sqref="AK47:AN47 AJ48:AL48 AN48">
    <cfRule type="cellIs" dxfId="309" priority="59" operator="between">
      <formula>0.5</formula>
      <formula>0.99</formula>
    </cfRule>
    <cfRule type="top10" dxfId="308" priority="60" percent="1" bottom="1" rank="10"/>
  </conditionalFormatting>
  <conditionalFormatting sqref="AK42:AL42 AN42">
    <cfRule type="cellIs" dxfId="307" priority="61" operator="between">
      <formula>0.5</formula>
      <formula>0.99</formula>
    </cfRule>
    <cfRule type="top10" dxfId="306" priority="62" percent="1" bottom="1" rank="10"/>
  </conditionalFormatting>
  <conditionalFormatting sqref="AK54:AM54">
    <cfRule type="cellIs" dxfId="305" priority="63" operator="between">
      <formula>0.5</formula>
      <formula>0.99</formula>
    </cfRule>
    <cfRule type="top10" dxfId="304" priority="64" percent="1" bottom="1" rank="10"/>
  </conditionalFormatting>
  <conditionalFormatting sqref="AH18 AH12">
    <cfRule type="cellIs" dxfId="303" priority="52" operator="between">
      <formula>0.5</formula>
      <formula>0.99</formula>
    </cfRule>
  </conditionalFormatting>
  <conditionalFormatting sqref="E95:H96 E76 M1:O1 M26:P46 M60:P62 M72:P86 M98:P99 M143:P143 M180:P184 B71:E75 M198:P199 B77:E81 M203:P206 E93 M227:P230 B117:E121 M258:P269 M279:P299 M309:P1048576 B186:E194 B156:E158 B140:E140 C126:E133 C108:E112 C84:E85 M6:P8 M216:P217 B94:E94 C97:E98">
    <cfRule type="top10" dxfId="302" priority="51" percent="1" rank="25"/>
  </conditionalFormatting>
  <conditionalFormatting sqref="AF24:AH24">
    <cfRule type="top10" dxfId="301" priority="50" percent="1" rank="25"/>
  </conditionalFormatting>
  <conditionalFormatting sqref="M2:AC5">
    <cfRule type="top10" dxfId="300" priority="49" percent="1" rank="10"/>
  </conditionalFormatting>
  <conditionalFormatting sqref="AM41:AN41">
    <cfRule type="cellIs" dxfId="299" priority="65" operator="between">
      <formula>0.5</formula>
      <formula>0.99</formula>
    </cfRule>
    <cfRule type="top10" dxfId="298" priority="66" percent="1" bottom="1" rank="10"/>
  </conditionalFormatting>
  <conditionalFormatting sqref="M3:AB3">
    <cfRule type="top10" dxfId="297" priority="46" rank="1"/>
  </conditionalFormatting>
  <conditionalFormatting sqref="Q1:S1">
    <cfRule type="top10" dxfId="296" priority="45" percent="1" rank="25"/>
  </conditionalFormatting>
  <conditionalFormatting sqref="U1:W1">
    <cfRule type="top10" dxfId="295" priority="44" percent="1" rank="25"/>
  </conditionalFormatting>
  <conditionalFormatting sqref="Y1:AA1">
    <cfRule type="top10" dxfId="294" priority="43" percent="1" rank="25"/>
  </conditionalFormatting>
  <conditionalFormatting sqref="AE1:AG1">
    <cfRule type="top10" dxfId="293" priority="42" percent="1" rank="25"/>
  </conditionalFormatting>
  <conditionalFormatting sqref="AI1:AK1">
    <cfRule type="top10" dxfId="292" priority="41" percent="1" rank="25"/>
  </conditionalFormatting>
  <conditionalFormatting sqref="AM1:AO1">
    <cfRule type="top10" dxfId="291" priority="40" percent="1" rank="25"/>
  </conditionalFormatting>
  <conditionalFormatting sqref="AQ1:AS1">
    <cfRule type="top10" dxfId="290" priority="39" percent="1" rank="25"/>
  </conditionalFormatting>
  <conditionalFormatting sqref="AE2:AT5">
    <cfRule type="top10" dxfId="289" priority="38" percent="1" rank="15"/>
  </conditionalFormatting>
  <conditionalFormatting sqref="AE2:AT5">
    <cfRule type="top10" dxfId="288" priority="37" rank="5"/>
  </conditionalFormatting>
  <conditionalFormatting sqref="AE3:AT3">
    <cfRule type="top10" dxfId="287" priority="36" rank="1"/>
  </conditionalFormatting>
  <conditionalFormatting sqref="AE2:AT5">
    <cfRule type="cellIs" dxfId="286" priority="35" stopIfTrue="1" operator="greaterThanOrEqual">
      <formula>0.99</formula>
    </cfRule>
  </conditionalFormatting>
  <conditionalFormatting sqref="AE8:AT11">
    <cfRule type="top10" dxfId="285" priority="34" percent="1" rank="15"/>
  </conditionalFormatting>
  <conditionalFormatting sqref="AE8:AT11">
    <cfRule type="top10" dxfId="284" priority="33" rank="5"/>
  </conditionalFormatting>
  <conditionalFormatting sqref="AE9:AT9">
    <cfRule type="top10" dxfId="283" priority="32" rank="1"/>
  </conditionalFormatting>
  <conditionalFormatting sqref="AE13:AT16">
    <cfRule type="top10" dxfId="282" priority="31" percent="1" rank="15"/>
  </conditionalFormatting>
  <conditionalFormatting sqref="AE13:AT16">
    <cfRule type="top10" dxfId="281" priority="30" rank="5"/>
  </conditionalFormatting>
  <conditionalFormatting sqref="AE14:AT14">
    <cfRule type="top10" dxfId="280" priority="29" rank="1"/>
  </conditionalFormatting>
  <conditionalFormatting sqref="AE19:AT22">
    <cfRule type="top10" dxfId="279" priority="28" percent="1" rank="10"/>
  </conditionalFormatting>
  <conditionalFormatting sqref="AE20:AT20">
    <cfRule type="top10" dxfId="278" priority="27" rank="1"/>
  </conditionalFormatting>
  <conditionalFormatting sqref="AE25:AT28">
    <cfRule type="top10" dxfId="277" priority="26" percent="1" rank="10"/>
  </conditionalFormatting>
  <conditionalFormatting sqref="AE26:AT26">
    <cfRule type="top10" dxfId="276" priority="25" rank="1"/>
  </conditionalFormatting>
  <conditionalFormatting sqref="AE31:AT34">
    <cfRule type="top10" dxfId="275" priority="24" percent="1" rank="10"/>
  </conditionalFormatting>
  <conditionalFormatting sqref="AE32:AT32">
    <cfRule type="top10" dxfId="274" priority="23" rank="1"/>
  </conditionalFormatting>
  <conditionalFormatting sqref="AE37:AT40">
    <cfRule type="top10" dxfId="273" priority="22" percent="1" rank="10"/>
  </conditionalFormatting>
  <conditionalFormatting sqref="AE38:AT38">
    <cfRule type="top10" dxfId="272" priority="21" rank="1"/>
  </conditionalFormatting>
  <conditionalFormatting sqref="AE43:AT46">
    <cfRule type="top10" dxfId="271" priority="20" percent="1" rank="10"/>
  </conditionalFormatting>
  <conditionalFormatting sqref="AE44:AT44">
    <cfRule type="top10" dxfId="270" priority="19" rank="1"/>
  </conditionalFormatting>
  <conditionalFormatting sqref="AE49:AT52">
    <cfRule type="top10" dxfId="269" priority="18" percent="1" rank="10"/>
  </conditionalFormatting>
  <conditionalFormatting sqref="AE50:AT50">
    <cfRule type="top10" dxfId="268" priority="17" rank="1"/>
  </conditionalFormatting>
  <conditionalFormatting sqref="AE55:AT58">
    <cfRule type="top10" dxfId="267" priority="16" percent="1" rank="10"/>
  </conditionalFormatting>
  <conditionalFormatting sqref="AE56:AT56">
    <cfRule type="top10" dxfId="266" priority="15" rank="1"/>
  </conditionalFormatting>
  <conditionalFormatting sqref="AE61:AT64">
    <cfRule type="top10" dxfId="265" priority="14" percent="1" rank="10"/>
  </conditionalFormatting>
  <conditionalFormatting sqref="AE62:AT62">
    <cfRule type="top10" dxfId="264" priority="13" rank="1"/>
  </conditionalFormatting>
  <conditionalFormatting sqref="AE67:AT70">
    <cfRule type="top10" dxfId="263" priority="12" percent="1" rank="10"/>
  </conditionalFormatting>
  <conditionalFormatting sqref="AE68:AT68">
    <cfRule type="top10" dxfId="262" priority="11" rank="1"/>
  </conditionalFormatting>
  <conditionalFormatting sqref="AE73:AT76">
    <cfRule type="top10" dxfId="261" priority="10" percent="1" rank="10"/>
  </conditionalFormatting>
  <conditionalFormatting sqref="AE74:AT74">
    <cfRule type="top10" dxfId="260" priority="9" rank="1"/>
  </conditionalFormatting>
  <conditionalFormatting sqref="AE79:AG79">
    <cfRule type="top10" dxfId="259" priority="8" percent="1" rank="25"/>
  </conditionalFormatting>
  <conditionalFormatting sqref="AE80:AT83">
    <cfRule type="top10" dxfId="258" priority="7" percent="1" rank="10"/>
  </conditionalFormatting>
  <conditionalFormatting sqref="AE81:AT81">
    <cfRule type="top10" dxfId="257" priority="6" rank="1"/>
  </conditionalFormatting>
  <conditionalFormatting sqref="AI79:AK79">
    <cfRule type="top10" dxfId="256" priority="5" percent="1" rank="25"/>
  </conditionalFormatting>
  <conditionalFormatting sqref="AM79:AO79">
    <cfRule type="top10" dxfId="255" priority="4" percent="1" rank="25"/>
  </conditionalFormatting>
  <conditionalFormatting sqref="AQ79:AS79">
    <cfRule type="top10" dxfId="254" priority="3" percent="1" rank="25"/>
  </conditionalFormatting>
  <conditionalFormatting sqref="AE86:AT89">
    <cfRule type="top10" dxfId="253" priority="2" percent="1" rank="10"/>
  </conditionalFormatting>
  <conditionalFormatting sqref="AE87:AT87">
    <cfRule type="top10" dxfId="252" priority="1" rank="1"/>
  </conditionalFormatting>
  <conditionalFormatting sqref="J1">
    <cfRule type="top10" dxfId="251" priority="265" percent="1" rank="10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11" sqref="A11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 t="str">
        <f>A11</f>
        <v>Transylvania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Transylvania</v>
      </c>
      <c r="B2" s="7">
        <f>K13</f>
        <v>2006</v>
      </c>
      <c r="C2" s="8" t="s">
        <v>50</v>
      </c>
      <c r="D2" s="48">
        <f>LOOKUP($B2,$E$13:$Q$13,$E$20:$Q$20)</f>
        <v>19.643396796615292</v>
      </c>
      <c r="E2" s="9">
        <f>LOOKUP($B2,$E$13:$Q$13,E$21:Q$21)</f>
        <v>1.9696969696969697</v>
      </c>
      <c r="F2" s="9">
        <f>LOOKUP($B2,$E$13:$Q$13,E$22:Q$22)</f>
        <v>2.4778761061946901</v>
      </c>
      <c r="G2" s="9">
        <f>LOOKUP($B2,$E$13:$Q$13,E$23:Q$23)</f>
        <v>-0.68367346938775508</v>
      </c>
      <c r="H2" s="9">
        <f>LOOKUP($B2,$E$13:$Q$13,E$24:Q$24)</f>
        <v>-0.1989795918367348</v>
      </c>
      <c r="I2" s="9">
        <f>LOOKUP($B2,$E$13:$Q$13,E$25:Q$25)</f>
        <v>-0.42346938775510229</v>
      </c>
      <c r="J2" s="9">
        <f>LOOKUP($B2,$E$13:$Q$13,E$26:Q$26)</f>
        <v>-1.0561224489795917</v>
      </c>
      <c r="K2" s="9">
        <f>LOOKUP($B2,$E$13:$Q$13,E$27:Q$27)</f>
        <v>2.4585308056872037</v>
      </c>
      <c r="L2" s="64" t="str">
        <f>A2</f>
        <v>Transylvania</v>
      </c>
      <c r="M2" s="7">
        <f>N13</f>
        <v>2009</v>
      </c>
      <c r="N2" s="8" t="s">
        <v>50</v>
      </c>
      <c r="O2" s="9">
        <f>LOOKUP($M2,$E$13:$Q$13,$E$20:$Q$20)</f>
        <v>0</v>
      </c>
      <c r="P2" s="9">
        <f>LOOKUP($M2,$E$13:$Q$13,E$21:Q$21)</f>
        <v>0</v>
      </c>
      <c r="Q2" s="9">
        <f>LOOKUP($M2,$E$13:$Q$13,E$22:Q$22)</f>
        <v>0</v>
      </c>
      <c r="R2" s="9">
        <f>LOOKUP($M2,$E$13:$Q$13,E$23:Q$23)</f>
        <v>-0.4444444444444442</v>
      </c>
      <c r="S2" s="9">
        <f>LOOKUP($M2,$E$13:$Q$13,E$24:Q$24)</f>
        <v>-0.22939068100358409</v>
      </c>
      <c r="T2" s="9">
        <f>LOOKUP($M2,$E$13:$Q$13,E$25:Q$25)</f>
        <v>-0.45519713261648725</v>
      </c>
      <c r="U2" s="9">
        <f>LOOKUP($M2,$E$13:$Q$13,E$26:Q$26)</f>
        <v>1</v>
      </c>
      <c r="V2" s="9">
        <f>LOOKUP($M2,$E$13:$Q$13,E$27:Q$27)</f>
        <v>0</v>
      </c>
      <c r="W2" s="64" t="str">
        <f t="shared" ref="W2:W10" si="0">L2</f>
        <v>Transylvania</v>
      </c>
      <c r="X2" s="7">
        <f>H13</f>
        <v>2003</v>
      </c>
      <c r="Y2" s="8" t="s">
        <v>50</v>
      </c>
      <c r="Z2" s="8">
        <f>LOOKUP($X2,$E$13:$Q$13,$E$20:$Q$20)</f>
        <v>10.577213659715927</v>
      </c>
      <c r="AA2" s="8">
        <f>LOOKUP($X2,$E$13:$Q$13,E$21:Q$21)</f>
        <v>0.91623036649214662</v>
      </c>
      <c r="AB2" s="8">
        <f>LOOKUP($X2,$E$13:$Q$13,E$22:Q$22)</f>
        <v>0.81168831168831168</v>
      </c>
      <c r="AC2" s="8">
        <f>LOOKUP($X2,$E$13:$Q$13,$E$23:$Q$23)</f>
        <v>7.7922077922076673E-3</v>
      </c>
      <c r="AD2" s="8">
        <f>LOOKUP($X2,$E$13:$Q$13,$E$24:$Q$24)</f>
        <v>-7.79220779220782E-3</v>
      </c>
      <c r="AE2" s="8">
        <f>LOOKUP($X2,$E$13:$Q$13,$E$25:$Q$25)</f>
        <v>0.49090909090909091</v>
      </c>
      <c r="AF2" s="8">
        <f>LOOKUP($X2,$E$13:$Q$13,$E$26:$Q$26)</f>
        <v>0.14285714285714285</v>
      </c>
      <c r="AG2" s="8">
        <f>LOOKUP($X2,$E$13:$Q$13,$E$27:$Q$27)</f>
        <v>1.1387163561076605</v>
      </c>
    </row>
    <row r="3" spans="1:33" s="8" customFormat="1">
      <c r="A3" s="43" t="str">
        <f t="shared" ref="A3:A10" si="1">A2</f>
        <v>Transylvania</v>
      </c>
      <c r="B3" s="7">
        <f>K13</f>
        <v>2006</v>
      </c>
      <c r="C3" s="8" t="s">
        <v>51</v>
      </c>
      <c r="D3" s="48">
        <f>LOOKUP($B3,$E$13:$Q$13,$E$37:$Q$37)</f>
        <v>18.132366273798731</v>
      </c>
      <c r="E3" s="9">
        <f>LOOKUP($B3,$E$13:$Q$13,$E$38:$Q$38)</f>
        <v>0.98846787479406917</v>
      </c>
      <c r="F3" s="9">
        <f>LOOKUP($B3,$E$13:$Q$13,$E$39:$Q$39)</f>
        <v>1.0642919200695047</v>
      </c>
      <c r="G3" s="9">
        <f>LOOKUP($B3,$E$13:$Q$13,$E$40:$Q$40)</f>
        <v>-0.45215311004784708</v>
      </c>
      <c r="H3" s="9">
        <f>LOOKUP($B3,$E$13:$Q$13,$E$41:$Q$41)</f>
        <v>-0.30143540669856483</v>
      </c>
      <c r="I3" s="9">
        <f>LOOKUP($B3,$E$13:$Q$13,$E$42:$Q$42)</f>
        <v>-0.45454545454545486</v>
      </c>
      <c r="J3" s="9">
        <f>LOOKUP($B3,$E$13:$Q$13,$E$43:$Q$43)</f>
        <v>-0.60526315789473717</v>
      </c>
      <c r="K3" s="9">
        <f>LOOKUP($B3,$E$13:$Q$13,$E$44:$Q$44)</f>
        <v>1.0375213189312109</v>
      </c>
      <c r="L3" s="64" t="str">
        <f t="shared" ref="L3:L10" si="2">A3</f>
        <v>Transylvania</v>
      </c>
      <c r="M3" s="7">
        <f>M2</f>
        <v>2009</v>
      </c>
      <c r="N3" s="8" t="s">
        <v>51</v>
      </c>
      <c r="O3" s="9">
        <f>LOOKUP($M3,$E$13:$Q$13,$E$37:$Q$37)</f>
        <v>0</v>
      </c>
      <c r="P3" s="9">
        <f>LOOKUP($M3,$E$13:$Q$13,$E$38:$Q$38)</f>
        <v>0</v>
      </c>
      <c r="Q3" s="9">
        <f>LOOKUP($M3,$E$13:$Q$13,$E$39:$Q$39)</f>
        <v>0</v>
      </c>
      <c r="R3" s="9">
        <f>LOOKUP($M3,$E$13:$Q$13,$E$40:$Q$40)</f>
        <v>-0.10361842105263154</v>
      </c>
      <c r="S3" s="9">
        <f>LOOKUP($M3,$E$13:$Q$13,$E$41:$Q$41)</f>
        <v>-4.9342105263157868E-2</v>
      </c>
      <c r="T3" s="9">
        <f>LOOKUP($M3,$E$13:$Q$13,$E$42:$Q$42)</f>
        <v>-3.618421052631559E-2</v>
      </c>
      <c r="U3" s="9">
        <f>LOOKUP($M3,$E$13:$Q$13,$E$43:$Q$43)</f>
        <v>1</v>
      </c>
      <c r="V3" s="9">
        <f>LOOKUP($M3,$E$13:$Q$13,$E$44:$Q$44)</f>
        <v>0</v>
      </c>
      <c r="W3" s="64" t="str">
        <f t="shared" si="0"/>
        <v>Transylvania</v>
      </c>
      <c r="X3" s="7">
        <f>X2</f>
        <v>2003</v>
      </c>
      <c r="Y3" s="8" t="s">
        <v>51</v>
      </c>
      <c r="Z3" s="8">
        <f>LOOKUP($X3,$E$13:$Q$13,$E$37:$Q$37)</f>
        <v>7.1925052886068297</v>
      </c>
      <c r="AA3" s="8">
        <f>LOOKUP($X3,$E$13:$Q$13,$E$38:$Q$38)</f>
        <v>0.29899497487437188</v>
      </c>
      <c r="AB3" s="8">
        <f>LOOKUP($X3,$E$13:$Q$13,$E$39:$Q$39)</f>
        <v>0.29141716566866266</v>
      </c>
      <c r="AC3" s="8">
        <f>LOOKUP($X3,$E$13:$Q$13,$E$40:$Q$40)</f>
        <v>3.5151515151515225E-2</v>
      </c>
      <c r="AD3" s="8">
        <f>LOOKUP($X3,$E$13:$Q$13,$E$41:$Q$41)</f>
        <v>0.14303030303030315</v>
      </c>
      <c r="AE3" s="8">
        <f>LOOKUP($X3,$E$13:$Q$13,$E$42:$Q$42)</f>
        <v>0.4933333333333334</v>
      </c>
      <c r="AF3" s="8">
        <f>LOOKUP($X3,$E$13:$Q$13,$E$43:$Q$43)</f>
        <v>0.26424242424242422</v>
      </c>
      <c r="AG3" s="8">
        <f>LOOKUP($X3,$E$13:$Q$13,$E$44:$Q$44)</f>
        <v>0.43623112961998961</v>
      </c>
    </row>
    <row r="4" spans="1:33" s="8" customFormat="1">
      <c r="A4" s="43" t="str">
        <f t="shared" si="1"/>
        <v>Transylvania</v>
      </c>
      <c r="B4" s="7">
        <f>K13</f>
        <v>2006</v>
      </c>
      <c r="C4" s="8" t="s">
        <v>30</v>
      </c>
      <c r="D4" s="48">
        <f>LOOKUP($B4,$E$13:$Q$13,$E$52:$Q$52)</f>
        <v>37.775763070414023</v>
      </c>
      <c r="E4" s="9">
        <f>LOOKUP($B4,$E$13:$Q$13,$E$53:$Q$53)</f>
        <v>1.3340448239060831</v>
      </c>
      <c r="F4" s="9">
        <f>LOOKUP($B4,$E$13:$Q$13,$E$54:$Q$54)</f>
        <v>1.5297202797202798</v>
      </c>
      <c r="G4" s="9">
        <f>LOOKUP($B4,$E$13:$Q$13,$E$55:$Q$55)</f>
        <v>-0.52605863192182412</v>
      </c>
      <c r="H4" s="9">
        <f>LOOKUP($B4,$E$13:$Q$13,$E$56:$Q$56)</f>
        <v>-0.26872964169381108</v>
      </c>
      <c r="I4" s="9">
        <f>LOOKUP($B4,$E$13:$Q$13,$E$57:$Q$57)</f>
        <v>-0.44462540716612381</v>
      </c>
      <c r="J4" s="9">
        <f>LOOKUP($B4,$E$13:$Q$13,$E$58:$Q$58)</f>
        <v>-0.749185667752443</v>
      </c>
      <c r="K4" s="9">
        <f>LOOKUP($B4,$E$13:$Q$13,$E$59:$Q$59)</f>
        <v>1.498271225509028</v>
      </c>
      <c r="L4" s="64" t="str">
        <f t="shared" si="2"/>
        <v>Transylvania</v>
      </c>
      <c r="M4" s="7">
        <f>M3</f>
        <v>2009</v>
      </c>
      <c r="N4" s="8" t="s">
        <v>30</v>
      </c>
      <c r="O4" s="9">
        <f>LOOKUP($M4,$E$13:$Q$13,$E$52:$Q$52)</f>
        <v>0</v>
      </c>
      <c r="P4" s="9">
        <f>LOOKUP($M4,$E$13:$Q$13,$E$53:$Q$53)</f>
        <v>0</v>
      </c>
      <c r="Q4" s="9">
        <f>LOOKUP($M4,$E$13:$Q$13,$E$54:$Q$54)</f>
        <v>0</v>
      </c>
      <c r="R4" s="9">
        <f>LOOKUP(M4,$E$13:$Q$13,$E$55:$Q$55)</f>
        <v>-0.21082299887260428</v>
      </c>
      <c r="S4" s="9">
        <f>LOOKUP(M4,$E$13:$Q$13,$E$56:$Q$56)</f>
        <v>-0.1059751972942503</v>
      </c>
      <c r="T4" s="9">
        <f>LOOKUP(M4,$E$13:$Q$13,$E$57:$Q$57)</f>
        <v>-0.16798196166854568</v>
      </c>
      <c r="U4" s="9">
        <f>LOOKUP(M4,$E$13:$Q$13,$E$58:$Q$58)</f>
        <v>1</v>
      </c>
      <c r="V4" s="9">
        <f>LOOKUP(M4,$E$13:$Q$13,$E$59:$Q$59)</f>
        <v>0</v>
      </c>
      <c r="W4" s="64" t="str">
        <f t="shared" si="0"/>
        <v>Transylvania</v>
      </c>
      <c r="X4" s="7">
        <f>X3</f>
        <v>2003</v>
      </c>
      <c r="Y4" s="8" t="s">
        <v>30</v>
      </c>
      <c r="Z4" s="8">
        <f>LOOKUP($X4,$E$13:$Q$13,$E$52:$Q$52)</f>
        <v>17.769718948322758</v>
      </c>
      <c r="AA4" s="8">
        <f>LOOKUP(X4,$E$13:$Q$13,$E$53:$Q$53)</f>
        <v>0.49915110356536502</v>
      </c>
      <c r="AB4" s="8">
        <f>LOOKUP($X4,$E$13:$Q$13,$E$54:$Q$54)</f>
        <v>0.46766388033435985</v>
      </c>
      <c r="AC4" s="8">
        <f>LOOKUP($X4,$E$13:$Q$13,$E$55:$Q$55)</f>
        <v>2.6446280991735693E-2</v>
      </c>
      <c r="AD4" s="8">
        <f>LOOKUP($X4,$E$13:$Q$13,$E$56:$Q$56)</f>
        <v>9.5041322314049742E-2</v>
      </c>
      <c r="AE4" s="8">
        <f>LOOKUP($X4,$E$13:$Q$13,$E$57:$Q$57)</f>
        <v>0.49256198347107444</v>
      </c>
      <c r="AF4" s="8">
        <f>LOOKUP($X4,$E$13:$Q$13,$E$58:$Q$58)</f>
        <v>0.22561983471074387</v>
      </c>
      <c r="AG4" s="8">
        <f>LOOKUP($X4,$E$13:$Q$13,$E$59:$Q$59)</f>
        <v>0.67128507100796675</v>
      </c>
    </row>
    <row r="5" spans="1:33" s="8" customFormat="1">
      <c r="A5" s="43" t="str">
        <f t="shared" si="1"/>
        <v>Transylvania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22.665457842248415</v>
      </c>
      <c r="E5" s="9">
        <f>LOOKUP($B5,$E$13:$Q$13,E$21:Q$21)</f>
        <v>3.1914893617021276</v>
      </c>
      <c r="F5" s="9">
        <f>LOOKUP($B5,$E$13:$Q$13,E$22:Q$22)</f>
        <v>2.772373540856031</v>
      </c>
      <c r="G5" s="9">
        <f>LOOKUP($B5,$E$13:$Q$13,E$23:Q$23)</f>
        <v>0.28787878787878779</v>
      </c>
      <c r="H5" s="9">
        <f>LOOKUP($B5,$E$13:$Q$13,E$24:Q$24)</f>
        <v>0.15454545454545437</v>
      </c>
      <c r="I5" s="9">
        <f>LOOKUP($B5,$E$13:$Q$13,E$25:Q$25)</f>
        <v>-0.22121212121212122</v>
      </c>
      <c r="J5" s="9">
        <f>LOOKUP($B5,$E$13:$Q$13,E$26:Q$26)</f>
        <v>-3.9393939393939474E-2</v>
      </c>
      <c r="K5" s="9">
        <f>LOOKUP($B5,$E$13:$Q$13,F$27:R$27)</f>
        <v>0.65853658536585369</v>
      </c>
      <c r="L5" s="64" t="str">
        <f t="shared" si="2"/>
        <v>Transylvania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0</v>
      </c>
      <c r="P5" s="9">
        <f ca="1">LOOKUP($M5,$E$13:$Q$13,E$21:Y$21)</f>
        <v>0</v>
      </c>
      <c r="Q5" s="9">
        <f>LOOKUP($M5,$E$13:$Q$13,E$22:Q$22)</f>
        <v>0</v>
      </c>
      <c r="R5" s="9">
        <f>LOOKUP($M5,$E$13:$Q$13,E$23:Q$23)</f>
        <v>0.14888337468982624</v>
      </c>
      <c r="S5" s="9">
        <f>LOOKUP($M5,$E$13:$Q$13,E$24:Q$24)</f>
        <v>-7.4441687344913412E-3</v>
      </c>
      <c r="T5" s="9">
        <f>LOOKUP($M5,$E$13:$Q$13,E$25:Q$25)</f>
        <v>1</v>
      </c>
      <c r="U5" s="9">
        <f>LOOKUP($M5,$E$13:$Q$13,E$26:Q$26)</f>
        <v>0</v>
      </c>
      <c r="V5" s="9">
        <f>LOOKUP($M5,$E$13:$Q$13,E$27:Q$27)</f>
        <v>0</v>
      </c>
      <c r="W5" s="64" t="str">
        <f t="shared" si="0"/>
        <v>Transylvania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8.3106678754910845</v>
      </c>
      <c r="AA5" s="8">
        <f>LOOKUP($X5,$E$13:$Q$13,E$21:Q$21)</f>
        <v>0.70876288659793818</v>
      </c>
      <c r="AB5" s="8">
        <f>LOOKUP($X5,$E$13:$Q$13,E$22:Q$22)</f>
        <v>1.2842465753424657</v>
      </c>
      <c r="AC5" s="8">
        <f>LOOKUP($X5,$E$13:$Q$13,$E$23:$Q$23)</f>
        <v>-1.5706806282722412E-2</v>
      </c>
      <c r="AD5" s="8">
        <f>LOOKUP($X5,$E$13:$Q$13,$E$24:$Q$24)</f>
        <v>0.48691099476439798</v>
      </c>
      <c r="AE5" s="8">
        <f>LOOKUP($X5,$E$13:$Q$13,$E$25:$Q$25)</f>
        <v>0.1361256544502619</v>
      </c>
      <c r="AF5" s="8">
        <f>LOOKUP($X5,$E$13:$Q$13,$E$26:$Q$26)</f>
        <v>0.38481675392670156</v>
      </c>
      <c r="AG5" s="8">
        <f>LOOKUP($X5,$E$13:$Q$13,$E$27:$Q$27)</f>
        <v>1.5317286652078774</v>
      </c>
    </row>
    <row r="6" spans="1:33" s="8" customFormat="1">
      <c r="A6" s="43" t="str">
        <f t="shared" si="1"/>
        <v>Transylvania</v>
      </c>
      <c r="B6" s="7">
        <f>B5</f>
        <v>2007</v>
      </c>
      <c r="C6" s="8" t="str">
        <f t="shared" si="3"/>
        <v>dog</v>
      </c>
      <c r="D6" s="48">
        <f>LOOKUP($B6,$E$13:$Q$13,$E$37:$Q$37)</f>
        <v>18.887881535207011</v>
      </c>
      <c r="E6" s="9">
        <f>LOOKUP($B6,$E$13:$Q$13,$E$38:$Q$38)</f>
        <v>1.1488970588235294</v>
      </c>
      <c r="F6" s="9">
        <f>LOOKUP($B6,$E$13:$Q$13,$E$39:$Q$39)</f>
        <v>1.0633680555555556</v>
      </c>
      <c r="G6" s="9">
        <f>LOOKUP($B6,$E$13:$Q$13,$E$40:$Q$40)</f>
        <v>0.10378912685337724</v>
      </c>
      <c r="H6" s="9">
        <f>LOOKUP($B6,$E$13:$Q$13,$E$41:$Q$41)</f>
        <v>-1.6474464579901856E-3</v>
      </c>
      <c r="I6" s="9">
        <f>LOOKUP($B6,$E$13:$Q$13,$E$42:$Q$42)</f>
        <v>-0.10543657331136742</v>
      </c>
      <c r="J6" s="9">
        <f>LOOKUP($B6,$E$13:$Q$13,$E$43:$Q$43)</f>
        <v>-5.1070840197693618E-2</v>
      </c>
      <c r="K6" s="9">
        <f>LOOKUP($B6,$E$13:$Q$13,$E$44:$Q$44)</f>
        <v>0.6719692814042787</v>
      </c>
      <c r="L6" s="64" t="str">
        <f t="shared" si="2"/>
        <v>Transylvania</v>
      </c>
      <c r="M6" s="7">
        <f>M5</f>
        <v>2010</v>
      </c>
      <c r="N6" s="8" t="str">
        <f t="shared" si="4"/>
        <v>dog</v>
      </c>
      <c r="O6" s="9">
        <f>LOOKUP($M6,$E$13:$Q$13,$E$37:$Q$37)</f>
        <v>0</v>
      </c>
      <c r="P6" s="9">
        <f>LOOKUP($M6,$E$13:$Q$13,$E$38:$Q$38)</f>
        <v>0</v>
      </c>
      <c r="Q6" s="9">
        <f>LOOKUP($M6,$E$13:$Q$13,$E$39:$Q$39)</f>
        <v>0</v>
      </c>
      <c r="R6" s="9">
        <f>LOOKUP($M6,$E$13:$Q$13,$E$40:$Q$40)</f>
        <v>4.9180327868852451E-2</v>
      </c>
      <c r="S6" s="9">
        <f>LOOKUP($M6,$E$13:$Q$13,$E$41:$Q$41)</f>
        <v>6.1102831594635025E-2</v>
      </c>
      <c r="T6" s="9">
        <f>LOOKUP($M6,$E$13:$Q$13,$E$42:$Q$42)</f>
        <v>1</v>
      </c>
      <c r="U6" s="9">
        <f>LOOKUP($M6,$E$13:$Q$13,$E$43:$Q$43)</f>
        <v>0</v>
      </c>
      <c r="V6" s="9">
        <f>LOOKUP($M6,$E$13:$Q$13,$E$44:$Q$44)</f>
        <v>0</v>
      </c>
      <c r="W6" s="64" t="str">
        <f t="shared" si="0"/>
        <v>Transylvania</v>
      </c>
      <c r="X6" s="7">
        <f>X5</f>
        <v>2004</v>
      </c>
      <c r="Y6" s="8" t="str">
        <f t="shared" si="5"/>
        <v>dog</v>
      </c>
      <c r="Z6" s="8">
        <f>LOOKUP($X6,$E$13:$Q$13,$E$37:$Q$37)</f>
        <v>6.0441220912662432</v>
      </c>
      <c r="AA6" s="8">
        <f>LOOKUP($X6,$E$13:$Q$13,$E$38:$Q$38)</f>
        <v>0.28288543140028288</v>
      </c>
      <c r="AB6" s="8">
        <f>LOOKUP($X6,$E$13:$Q$13,$E$39:$Q$39)</f>
        <v>0.53333333333333333</v>
      </c>
      <c r="AC6" s="8">
        <f>LOOKUP($X6,$E$13:$Q$13,$E$40:$Q$40)</f>
        <v>0.11180904522613069</v>
      </c>
      <c r="AD6" s="8">
        <f>LOOKUP($X6,$E$13:$Q$13,$E$41:$Q$41)</f>
        <v>0.47487437185929654</v>
      </c>
      <c r="AE6" s="8">
        <f>LOOKUP($X6,$E$13:$Q$13,$E$42:$Q$42)</f>
        <v>0.23743718592964819</v>
      </c>
      <c r="AF6" s="8">
        <f>LOOKUP($X6,$E$13:$Q$13,$E$43:$Q$43)</f>
        <v>0.31658291457286425</v>
      </c>
      <c r="AG6" s="8">
        <f>LOOKUP($X6,$E$13:$Q$13,$E$44:$Q$44)</f>
        <v>0.69284064665127021</v>
      </c>
    </row>
    <row r="7" spans="1:33" s="8" customFormat="1">
      <c r="A7" s="43" t="str">
        <f t="shared" si="1"/>
        <v>Transylvania</v>
      </c>
      <c r="B7" s="7">
        <f>B6</f>
        <v>2007</v>
      </c>
      <c r="C7" s="8" t="str">
        <f t="shared" si="3"/>
        <v>total</v>
      </c>
      <c r="D7" s="48">
        <f>LOOKUP($B7,$E$13:$Q$13,$E$52:$Q$52)</f>
        <v>41.553339377455423</v>
      </c>
      <c r="E7" s="9">
        <f>LOOKUP($B7,$E$13:$Q$13,$E$53:$Q$53)</f>
        <v>1.7650834403080873</v>
      </c>
      <c r="F7" s="9">
        <f>LOOKUP($B7,$E$13:$Q$13,$E$54:$Q$54)</f>
        <v>1.5906362545018007</v>
      </c>
      <c r="G7" s="9">
        <f>LOOKUP($B7,$E$13:$Q$13,$E$55:$Q$55)</f>
        <v>0.16862326574172895</v>
      </c>
      <c r="H7" s="9">
        <f>LOOKUP($B7,$E$13:$Q$13,$E$56:$Q$56)</f>
        <v>5.3361792956243347E-2</v>
      </c>
      <c r="I7" s="9">
        <f>LOOKUP($B7,$E$13:$Q$13,$E$57:$Q$57)</f>
        <v>-0.14621131270010668</v>
      </c>
      <c r="J7" s="9">
        <f>LOOKUP($B7,$E$13:$Q$13,$E$58:$Q$58)</f>
        <v>-4.6958377801494124E-2</v>
      </c>
      <c r="K7" s="9">
        <f>LOOKUP($B7,$E$13:$Q$13,$E$59:$Q$59)</f>
        <v>0.96715328467153283</v>
      </c>
      <c r="L7" s="64" t="str">
        <f t="shared" si="2"/>
        <v>Transylvania</v>
      </c>
      <c r="M7" s="7">
        <f>M6</f>
        <v>2010</v>
      </c>
      <c r="N7" s="8" t="str">
        <f t="shared" si="4"/>
        <v>total</v>
      </c>
      <c r="O7" s="9">
        <f>LOOKUP($M7,$E$13:$Q$13,$E$52:$Q$52)</f>
        <v>0</v>
      </c>
      <c r="P7" s="9">
        <f>LOOKUP($M7,$E$13:$Q$13,$E$53:$Q$53)</f>
        <v>0</v>
      </c>
      <c r="Q7" s="9">
        <f>LOOKUP($M7,$E$13:$Q$13,$E$54:$Q$54)</f>
        <v>0</v>
      </c>
      <c r="R7" s="9">
        <f>LOOKUP($M7,$E$13:$Q$13,$E$55:$Q$55)</f>
        <v>8.6592178770949699E-2</v>
      </c>
      <c r="S7" s="9">
        <f>LOOKUP($M7,$E$13:$Q$13,$E$56:$Q$56)</f>
        <v>3.5381750465549325E-2</v>
      </c>
      <c r="T7" s="9">
        <f>LOOKUP($M7,$E$13:$Q$13,$E$57:$Q$57)</f>
        <v>1</v>
      </c>
      <c r="U7" s="9">
        <f>LOOKUP($M7,$E$13:$Q$13,$E$58:$Q$58)</f>
        <v>0</v>
      </c>
      <c r="V7" s="9">
        <f>LOOKUP($M7,$E$13:$Q$13,$E$59:$Q$59)</f>
        <v>0</v>
      </c>
      <c r="W7" s="64" t="str">
        <f t="shared" si="0"/>
        <v>Transylvania</v>
      </c>
      <c r="X7" s="7">
        <f>X6</f>
        <v>2004</v>
      </c>
      <c r="Y7" s="8" t="str">
        <f t="shared" si="5"/>
        <v>total</v>
      </c>
      <c r="Z7" s="8">
        <f>LOOKUP($X7,$E$13:$Q$13,$E$52:$Q$52)</f>
        <v>14.354789966757329</v>
      </c>
      <c r="AA7" s="8">
        <f>LOOKUP($X7,$E$13:$Q$13,$E$53:$Q$53)</f>
        <v>0.43378995433789952</v>
      </c>
      <c r="AB7" s="8">
        <f>LOOKUP($X7,$E$13:$Q$13,$E$54:$Q$54)</f>
        <v>0.78993563487419549</v>
      </c>
      <c r="AC7" s="8">
        <f>LOOKUP($X7,$E$13:$Q$13,$E$55:$Q$55)</f>
        <v>7.0458404074702899E-2</v>
      </c>
      <c r="AD7" s="8">
        <f>LOOKUP($X7,$E$13:$Q$13,$E$56:$Q$56)</f>
        <v>0.4787775891341256</v>
      </c>
      <c r="AE7" s="8">
        <f>LOOKUP($X7,$E$13:$Q$13,$E$57:$Q$57)</f>
        <v>0.20458404074702882</v>
      </c>
      <c r="AF7" s="8">
        <f>LOOKUP($X7,$E$13:$Q$13,$E$58:$Q$58)</f>
        <v>0.33870967741935482</v>
      </c>
      <c r="AG7" s="8">
        <f>LOOKUP($X7,$E$13:$Q$13,$E$59:$Q$59)</f>
        <v>0.98261526832955404</v>
      </c>
    </row>
    <row r="8" spans="1:33" s="8" customFormat="1">
      <c r="A8" s="43" t="str">
        <f t="shared" si="1"/>
        <v>Transylvania</v>
      </c>
      <c r="B8" s="7">
        <f>M13</f>
        <v>2008</v>
      </c>
      <c r="C8" s="8" t="str">
        <f t="shared" si="3"/>
        <v>cat</v>
      </c>
      <c r="D8" s="48">
        <f>LOOKUP($B8,$E$13:$Q$13,$E$20:$Q$20)</f>
        <v>20.398912058023573</v>
      </c>
      <c r="E8" s="9">
        <f>LOOKUP($B8,$E$13:$Q$13,E$21:Q$21)</f>
        <v>2.4193548387096775</v>
      </c>
      <c r="F8" s="9">
        <f>LOOKUP($B8,$E$13:$Q$13,E$22:Q$22)</f>
        <v>0.98973607038123168</v>
      </c>
      <c r="G8" s="9">
        <f>LOOKUP($B8,$E$13:$Q$13,E$23:Q$23)</f>
        <v>-0.18723404255319159</v>
      </c>
      <c r="H8" s="9">
        <f>LOOKUP($B8,$E$13:$Q$13,E$24:Q$24)</f>
        <v>-0.71489361702127641</v>
      </c>
      <c r="I8" s="9">
        <f>LOOKUP($B8,$E$13:$Q$13,E$25:Q$25)</f>
        <v>-0.45957446808510632</v>
      </c>
      <c r="J8" s="9">
        <f>LOOKUP($B8,$E$13:$Q$13,E$26:Q$26)</f>
        <v>-0.72765957446808505</v>
      </c>
      <c r="K8" s="9">
        <f>LOOKUP($B8,$E$13:$Q$13,E$27:Q$27)</f>
        <v>0.65853658536585369</v>
      </c>
      <c r="L8" s="64" t="str">
        <f t="shared" si="2"/>
        <v>Transylvania</v>
      </c>
      <c r="M8" s="7">
        <f>P13</f>
        <v>2011</v>
      </c>
      <c r="N8" s="8" t="str">
        <f t="shared" si="4"/>
        <v>cat</v>
      </c>
      <c r="O8" s="9">
        <f>LOOKUP($M8,$E$13:$Q$13,$E$20:$Q$20)</f>
        <v>0</v>
      </c>
      <c r="P8" s="9">
        <f>LOOKUP($M8,$E$13:$Q$13,E$21:Q$21)</f>
        <v>0</v>
      </c>
      <c r="Q8" s="9">
        <f>LOOKUP($M8,$E$13:$Q$13,E$22:Q$22)</f>
        <v>0</v>
      </c>
      <c r="R8" s="9">
        <f>LOOKUP($M8,$E$13:$Q$13,E$23:Q$23)</f>
        <v>-0.18367346938775506</v>
      </c>
      <c r="S8" s="9">
        <f>LOOKUP($M8,$E$13:$Q$13,E$24:Q$24)</f>
        <v>1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Transylvania</v>
      </c>
      <c r="X8" s="7">
        <f>J13</f>
        <v>2005</v>
      </c>
      <c r="Y8" s="8" t="str">
        <f t="shared" si="5"/>
        <v>cat</v>
      </c>
      <c r="Z8" s="8">
        <f>LOOKUP($X8,$E$13:$Q$13,$E$20:$Q$20)</f>
        <v>14.354789966757329</v>
      </c>
      <c r="AA8" s="8">
        <f>LOOKUP($X8,$E$13:$Q$13,E$21:Q$21)</f>
        <v>2.4234693877551021</v>
      </c>
      <c r="AB8" s="8">
        <f>LOOKUP($X8,$E$13:$Q$13,E$22:Q$22)</f>
        <v>2.1387832699619773</v>
      </c>
      <c r="AC8" s="8">
        <f>LOOKUP($X8,$E$13:$Q$13,$E$23:$Q$23)</f>
        <v>0.49484536082474229</v>
      </c>
      <c r="AD8" s="8">
        <f>LOOKUP($X8,$E$13:$Q$13,$E$24:$Q$24)</f>
        <v>0.14948453608247425</v>
      </c>
      <c r="AE8" s="8">
        <f>LOOKUP($X8,$E$13:$Q$13,$E$25:$Q$25)</f>
        <v>0.39432989690721643</v>
      </c>
      <c r="AF8" s="8">
        <f>LOOKUP($X8,$E$13:$Q$13,$E$26:$Q$26)</f>
        <v>0.28092783505154628</v>
      </c>
      <c r="AG8" s="8">
        <f>LOOKUP($X8,$E$13:$Q$13,$E$27:$Q$27)</f>
        <v>2.4638633377135348</v>
      </c>
    </row>
    <row r="9" spans="1:33" s="8" customFormat="1">
      <c r="A9" s="43" t="str">
        <f t="shared" si="1"/>
        <v>Transylvania</v>
      </c>
      <c r="B9" s="7">
        <f>B8</f>
        <v>2008</v>
      </c>
      <c r="C9" s="8" t="str">
        <f t="shared" si="3"/>
        <v>dog</v>
      </c>
      <c r="D9" s="48">
        <f>LOOKUP($B9,$E$13:$Q$13,$E$37:$Q$37)</f>
        <v>18.132366273798731</v>
      </c>
      <c r="E9" s="9">
        <f>LOOKUP($B9,$E$13:$Q$13,$E$38:$Q$38)</f>
        <v>0.98684210526315785</v>
      </c>
      <c r="F9" s="9">
        <f>LOOKUP($B9,$E$13:$Q$13,$E$39:$Q$39)</f>
        <v>0.46911649726348709</v>
      </c>
      <c r="G9" s="9">
        <f>LOOKUP($B9,$E$13:$Q$13,$E$40:$Q$40)</f>
        <v>-0.11764705882352945</v>
      </c>
      <c r="H9" s="9">
        <f>LOOKUP($B9,$E$13:$Q$13,$E$41:$Q$41)</f>
        <v>-0.23345588235294118</v>
      </c>
      <c r="I9" s="9">
        <f>LOOKUP($B9,$E$13:$Q$13,$E$42:$Q$42)</f>
        <v>-0.17279411764705882</v>
      </c>
      <c r="J9" s="9">
        <f>LOOKUP($B9,$E$13:$Q$13,$E$43:$Q$43)</f>
        <v>-0.15808823529411747</v>
      </c>
      <c r="K9" s="9">
        <f>LOOKUP($B9,$E$13:$Q$13,$E$44:$Q$44)</f>
        <v>0.3129890453834116</v>
      </c>
      <c r="L9" s="64" t="str">
        <f t="shared" si="2"/>
        <v>Transylvania</v>
      </c>
      <c r="M9" s="7">
        <f>M8</f>
        <v>2011</v>
      </c>
      <c r="N9" s="8" t="str">
        <f t="shared" si="4"/>
        <v>dog</v>
      </c>
      <c r="O9" s="9">
        <f>LOOKUP($M9,$E$13:$Q$13,$E$37:$Q$37)</f>
        <v>0</v>
      </c>
      <c r="P9" s="9">
        <f>LOOKUP($M9,$E$13:$Q$13,$E$38:$Q$38)</f>
        <v>0</v>
      </c>
      <c r="Q9" s="9">
        <f>LOOKUP($M9,$E$13:$Q$13,$E$39:$Q$39)</f>
        <v>0</v>
      </c>
      <c r="R9" s="9">
        <f>LOOKUP($M9,$E$13:$Q$13,$E$40:$Q$40)</f>
        <v>1.2539184952978222E-2</v>
      </c>
      <c r="S9" s="9">
        <f>LOOKUP($M9,$E$13:$Q$13,$E$41:$Q$41)</f>
        <v>1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Transylvania</v>
      </c>
      <c r="X9" s="7">
        <f>X8</f>
        <v>2005</v>
      </c>
      <c r="Y9" s="8" t="str">
        <f t="shared" si="5"/>
        <v>dog</v>
      </c>
      <c r="Z9" s="8">
        <f>LOOKUP($X9,$E$13:$Q$13,$E$37:$Q$37)</f>
        <v>12.088244182532486</v>
      </c>
      <c r="AA9" s="8">
        <f>LOOKUP($X9,$E$13:$Q$13,$E$38:$Q$38)</f>
        <v>0.9569377990430622</v>
      </c>
      <c r="AB9" s="8">
        <f>LOOKUP($X9,$E$13:$Q$13,$E$39:$Q$39)</f>
        <v>0.97560975609756095</v>
      </c>
      <c r="AC9" s="8">
        <f>LOOKUP($X9,$E$13:$Q$13,$E$40:$Q$40)</f>
        <v>0.40876944837340878</v>
      </c>
      <c r="AD9" s="8">
        <f>LOOKUP($X9,$E$13:$Q$13,$E$41:$Q$41)</f>
        <v>0.14144271570014133</v>
      </c>
      <c r="AE9" s="8">
        <f>LOOKUP($X9,$E$13:$Q$13,$E$42:$Q$42)</f>
        <v>0.23055162659123044</v>
      </c>
      <c r="AF9" s="8">
        <f>LOOKUP($X9,$E$13:$Q$13,$E$43:$Q$43)</f>
        <v>0.14002828854313987</v>
      </c>
      <c r="AG9" s="8">
        <f>LOOKUP($X9,$E$13:$Q$13,$E$44:$Q$44)</f>
        <v>1.0356915232632249</v>
      </c>
    </row>
    <row r="10" spans="1:33" s="8" customFormat="1">
      <c r="A10" s="43" t="str">
        <f t="shared" si="1"/>
        <v>Transylvania</v>
      </c>
      <c r="B10" s="7">
        <f>B9</f>
        <v>2008</v>
      </c>
      <c r="C10" s="8" t="str">
        <f t="shared" si="3"/>
        <v>total</v>
      </c>
      <c r="D10" s="48">
        <f>LOOKUP($B10,$E$13:$Q$13,$E$52:$Q$52)</f>
        <v>38.5312783318223</v>
      </c>
      <c r="E10" s="9">
        <f>LOOKUP($B10,$E$13:$Q$13,$E$53:$Q$53)</f>
        <v>1.4374295377677564</v>
      </c>
      <c r="F10" s="9">
        <f>LOOKUP($B10,$E$13:$Q$13,$E$54:$Q$54)</f>
        <v>0.65017848036715964</v>
      </c>
      <c r="G10" s="9">
        <f>LOOKUP($B10,$E$13:$Q$13,$E$55:$Q$55)</f>
        <v>-0.13863928112965343</v>
      </c>
      <c r="H10" s="9">
        <f>LOOKUP($B10,$E$13:$Q$13,$E$56:$Q$56)</f>
        <v>-0.37869062901155331</v>
      </c>
      <c r="I10" s="9">
        <f>LOOKUP($B10,$E$13:$Q$13,$E$57:$Q$57)</f>
        <v>-0.25930680359435176</v>
      </c>
      <c r="J10" s="9">
        <f>LOOKUP($B10,$E$13:$Q$13,$E$58:$Q$58)</f>
        <v>-0.32991014120667528</v>
      </c>
      <c r="K10" s="9">
        <f>LOOKUP($B10,$E$13:$Q$13,$E$59:$Q$59)</f>
        <v>0.43337865397688646</v>
      </c>
      <c r="L10" s="64" t="str">
        <f t="shared" si="2"/>
        <v>Transylvania</v>
      </c>
      <c r="M10" s="7">
        <f>M9</f>
        <v>2011</v>
      </c>
      <c r="N10" s="8" t="str">
        <f t="shared" si="4"/>
        <v>total</v>
      </c>
      <c r="O10" s="9">
        <f>LOOKUP($M10,$E$13:$Q$13,$E$52:$Q$52)</f>
        <v>0</v>
      </c>
      <c r="P10" s="9">
        <f>LOOKUP($M10,$E$13:$Q$13,$E$53:$Q$53)</f>
        <v>0</v>
      </c>
      <c r="Q10" s="9">
        <f>LOOKUP($M10,$E$13:$Q$13,$E$54:$Q$54)</f>
        <v>0</v>
      </c>
      <c r="R10" s="9">
        <f>LOOKUP($M10,$E$13:$Q$13,$E$55:$Q$55)</f>
        <v>-5.6065239551478081E-2</v>
      </c>
      <c r="S10" s="9">
        <f>LOOKUP($M10,$E$13:$Q$13,$E$56:$Q$56)</f>
        <v>1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Transylvania</v>
      </c>
      <c r="X10" s="7">
        <f>X9</f>
        <v>2005</v>
      </c>
      <c r="Y10" s="8" t="str">
        <f t="shared" si="5"/>
        <v>total</v>
      </c>
      <c r="Z10" s="8">
        <f>LOOKUP($X10,$E$13:$Q$13,$E$52:$Q$52)</f>
        <v>26.443034149289819</v>
      </c>
      <c r="AA10" s="8">
        <f>LOOKUP($X10,$E$13:$Q$13,$E$53:$Q$53)</f>
        <v>1.4250814332247557</v>
      </c>
      <c r="AB10" s="8">
        <f>LOOKUP($X10,$E$13:$Q$13,$E$54:$Q$54)</f>
        <v>1.3700838168923275</v>
      </c>
      <c r="AC10" s="8">
        <f>LOOKUP($X10,$E$13:$Q$13,$E$55:$Q$55)</f>
        <v>0.43926940639269407</v>
      </c>
      <c r="AD10" s="8">
        <f>LOOKUP($X10,$E$13:$Q$13,$E$56:$Q$56)</f>
        <v>0.1442922374429223</v>
      </c>
      <c r="AE10" s="8">
        <f>LOOKUP($X10,$E$13:$Q$13,$E$57:$Q$57)</f>
        <v>0.28858447488584471</v>
      </c>
      <c r="AF10" s="8">
        <f>LOOKUP($X10,$E$13:$Q$13,$E$58:$Q$58)</f>
        <v>0.18995433789954333</v>
      </c>
      <c r="AG10" s="8">
        <f>LOOKUP($X10,$E$13:$Q$13,$E$59:$Q$59)</f>
        <v>1.502145922746781</v>
      </c>
    </row>
    <row r="11" spans="1:33" ht="15.6">
      <c r="A11" s="239" t="s">
        <v>333</v>
      </c>
    </row>
    <row r="12" spans="1:33">
      <c r="A12" s="43"/>
    </row>
    <row r="13" spans="1:33">
      <c r="A13" s="4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4">
        <v>2007</v>
      </c>
      <c r="M13" s="7">
        <v>2008</v>
      </c>
      <c r="N13">
        <v>2009</v>
      </c>
      <c r="O13">
        <v>2010</v>
      </c>
      <c r="P13">
        <v>2011</v>
      </c>
      <c r="Q13">
        <v>2012</v>
      </c>
    </row>
    <row r="14" spans="1:33">
      <c r="A14" s="43"/>
      <c r="D14" s="33" t="s">
        <v>28</v>
      </c>
      <c r="F14" t="s">
        <v>334</v>
      </c>
      <c r="G14" t="s">
        <v>334</v>
      </c>
      <c r="H14" t="s">
        <v>334</v>
      </c>
      <c r="I14" t="s">
        <v>334</v>
      </c>
      <c r="J14" t="s">
        <v>334</v>
      </c>
      <c r="K14" t="s">
        <v>334</v>
      </c>
      <c r="L14" s="64" t="s">
        <v>334</v>
      </c>
      <c r="M14" s="7" t="s">
        <v>334</v>
      </c>
      <c r="N14" t="s">
        <v>334</v>
      </c>
      <c r="O14" t="s">
        <v>334</v>
      </c>
      <c r="P14" t="s">
        <v>334</v>
      </c>
      <c r="Q14" t="s">
        <v>334</v>
      </c>
    </row>
    <row r="15" spans="1:33">
      <c r="A15" s="43"/>
      <c r="D15" s="33" t="s">
        <v>37</v>
      </c>
      <c r="F15">
        <v>384</v>
      </c>
      <c r="G15">
        <v>385</v>
      </c>
      <c r="H15">
        <v>382</v>
      </c>
      <c r="I15">
        <v>388</v>
      </c>
      <c r="J15" s="7">
        <v>196</v>
      </c>
      <c r="K15" s="7">
        <v>330</v>
      </c>
      <c r="L15" s="64">
        <v>235</v>
      </c>
      <c r="M15" s="7">
        <v>279</v>
      </c>
      <c r="N15" s="7">
        <v>403</v>
      </c>
      <c r="O15" s="7">
        <v>343</v>
      </c>
      <c r="P15" s="7">
        <v>406</v>
      </c>
    </row>
    <row r="16" spans="1:33">
      <c r="A16" s="43"/>
      <c r="D16" s="33" t="s">
        <v>38</v>
      </c>
      <c r="F16">
        <v>337</v>
      </c>
      <c r="G16">
        <v>387</v>
      </c>
      <c r="H16">
        <v>329</v>
      </c>
      <c r="I16">
        <v>349</v>
      </c>
      <c r="J16" s="7">
        <v>140</v>
      </c>
      <c r="K16" s="7">
        <v>180</v>
      </c>
      <c r="L16" s="64">
        <v>201</v>
      </c>
      <c r="M16" s="7">
        <v>247</v>
      </c>
      <c r="N16" s="7">
        <v>369</v>
      </c>
      <c r="O16" s="7">
        <v>236</v>
      </c>
      <c r="P16" s="7">
        <v>269</v>
      </c>
    </row>
    <row r="17" spans="1:23">
      <c r="A17" s="43"/>
      <c r="D17" s="33" t="s">
        <v>56</v>
      </c>
      <c r="F17">
        <v>272</v>
      </c>
      <c r="G17">
        <v>272</v>
      </c>
      <c r="H17">
        <v>350</v>
      </c>
      <c r="I17">
        <v>275</v>
      </c>
      <c r="J17">
        <v>475</v>
      </c>
      <c r="K17">
        <v>650</v>
      </c>
      <c r="L17" s="64">
        <v>750</v>
      </c>
      <c r="M17" s="7">
        <v>675</v>
      </c>
      <c r="N17" s="7"/>
      <c r="O17" s="7"/>
    </row>
    <row r="18" spans="1:23">
      <c r="A18" s="43"/>
      <c r="D18" s="33" t="s">
        <v>121</v>
      </c>
      <c r="E18" s="130" t="e">
        <f t="shared" ref="E18:Q20" si="6">E15/E$14*1000</f>
        <v>#DIV/0!</v>
      </c>
      <c r="F18" s="130">
        <f t="shared" si="6"/>
        <v>11.604714415231188</v>
      </c>
      <c r="G18" s="130">
        <f t="shared" si="6"/>
        <v>11.634935025687518</v>
      </c>
      <c r="H18" s="130">
        <f t="shared" si="6"/>
        <v>11.544273194318526</v>
      </c>
      <c r="I18" s="130">
        <f t="shared" si="6"/>
        <v>11.725596857056512</v>
      </c>
      <c r="J18" s="130">
        <f t="shared" si="6"/>
        <v>5.9232396494409185</v>
      </c>
      <c r="K18" s="130">
        <f t="shared" si="6"/>
        <v>9.9728014505893015</v>
      </c>
      <c r="L18" s="131">
        <f t="shared" si="6"/>
        <v>7.1018434572378366</v>
      </c>
      <c r="M18" s="130">
        <f t="shared" si="6"/>
        <v>8.431550317316411</v>
      </c>
      <c r="N18" s="130">
        <f t="shared" si="6"/>
        <v>12.17890601390148</v>
      </c>
      <c r="O18" s="130">
        <f t="shared" si="6"/>
        <v>10.365669386521608</v>
      </c>
      <c r="P18" s="130">
        <f t="shared" si="6"/>
        <v>12.269567845270474</v>
      </c>
      <c r="Q18" s="130">
        <f t="shared" si="6"/>
        <v>0</v>
      </c>
    </row>
    <row r="19" spans="1:23">
      <c r="A19" s="43"/>
      <c r="D19" s="33" t="s">
        <v>43</v>
      </c>
      <c r="E19" s="130" t="e">
        <f t="shared" si="6"/>
        <v>#DIV/0!</v>
      </c>
      <c r="F19" s="130">
        <f t="shared" si="6"/>
        <v>10.18434572378362</v>
      </c>
      <c r="G19" s="130">
        <f t="shared" si="6"/>
        <v>11.695376246600182</v>
      </c>
      <c r="H19" s="130">
        <f t="shared" si="6"/>
        <v>9.9425808401329707</v>
      </c>
      <c r="I19" s="130">
        <f t="shared" si="6"/>
        <v>10.546993049259596</v>
      </c>
      <c r="J19" s="130">
        <f t="shared" si="6"/>
        <v>4.2308854638863709</v>
      </c>
      <c r="K19" s="130">
        <f t="shared" si="6"/>
        <v>5.4397098821396188</v>
      </c>
      <c r="L19" s="131">
        <f t="shared" si="6"/>
        <v>6.0743427017225748</v>
      </c>
      <c r="M19" s="130">
        <f t="shared" si="6"/>
        <v>7.4644907827138107</v>
      </c>
      <c r="N19" s="130">
        <f t="shared" si="6"/>
        <v>11.15140525838622</v>
      </c>
      <c r="O19" s="130">
        <f t="shared" si="6"/>
        <v>7.1320640676941673</v>
      </c>
      <c r="P19" s="130">
        <f t="shared" si="6"/>
        <v>8.1293442127530984</v>
      </c>
      <c r="Q19" s="130">
        <f t="shared" si="6"/>
        <v>0</v>
      </c>
    </row>
    <row r="20" spans="1:23">
      <c r="A20" s="43"/>
      <c r="D20" s="33" t="s">
        <v>107</v>
      </c>
      <c r="E20" s="130" t="e">
        <f t="shared" si="6"/>
        <v>#DIV/0!</v>
      </c>
      <c r="F20" s="130">
        <f t="shared" si="6"/>
        <v>8.2200060441220923</v>
      </c>
      <c r="G20" s="130">
        <f t="shared" si="6"/>
        <v>8.2200060441220923</v>
      </c>
      <c r="H20" s="130">
        <f t="shared" si="6"/>
        <v>10.577213659715927</v>
      </c>
      <c r="I20" s="130">
        <f t="shared" si="6"/>
        <v>8.3106678754910845</v>
      </c>
      <c r="J20" s="130">
        <f t="shared" si="6"/>
        <v>14.354789966757329</v>
      </c>
      <c r="K20" s="130">
        <f t="shared" si="6"/>
        <v>19.643396796615292</v>
      </c>
      <c r="L20" s="130">
        <f t="shared" si="6"/>
        <v>22.665457842248415</v>
      </c>
      <c r="M20" s="130">
        <f t="shared" si="6"/>
        <v>20.398912058023573</v>
      </c>
      <c r="N20" s="130">
        <f t="shared" si="6"/>
        <v>0</v>
      </c>
      <c r="O20" s="130">
        <f t="shared" si="6"/>
        <v>0</v>
      </c>
      <c r="P20" s="130">
        <f t="shared" si="6"/>
        <v>0</v>
      </c>
      <c r="Q20" s="130">
        <f t="shared" si="6"/>
        <v>0</v>
      </c>
    </row>
    <row r="21" spans="1:23">
      <c r="D21" s="33" t="s">
        <v>203</v>
      </c>
      <c r="E21" s="130" t="e">
        <f>E17/E15</f>
        <v>#DIV/0!</v>
      </c>
      <c r="F21" s="130">
        <f t="shared" ref="F21:Q21" si="7">F17/F15</f>
        <v>0.70833333333333337</v>
      </c>
      <c r="G21" s="130">
        <f t="shared" si="7"/>
        <v>0.70649350649350651</v>
      </c>
      <c r="H21" s="130">
        <f t="shared" si="7"/>
        <v>0.91623036649214662</v>
      </c>
      <c r="I21" s="130">
        <f t="shared" si="7"/>
        <v>0.70876288659793818</v>
      </c>
      <c r="J21" s="130">
        <f t="shared" si="7"/>
        <v>2.4234693877551021</v>
      </c>
      <c r="K21" s="130">
        <f t="shared" si="7"/>
        <v>1.9696969696969697</v>
      </c>
      <c r="L21" s="130">
        <f t="shared" si="7"/>
        <v>3.1914893617021276</v>
      </c>
      <c r="M21" s="130">
        <f t="shared" si="7"/>
        <v>2.4193548387096775</v>
      </c>
      <c r="N21" s="130">
        <f t="shared" si="7"/>
        <v>0</v>
      </c>
      <c r="O21" s="130">
        <f t="shared" si="7"/>
        <v>0</v>
      </c>
      <c r="P21" s="130">
        <f t="shared" si="7"/>
        <v>0</v>
      </c>
      <c r="Q21" s="130" t="e">
        <f t="shared" si="7"/>
        <v>#DIV/0!</v>
      </c>
    </row>
    <row r="22" spans="1:23">
      <c r="A22" s="43"/>
      <c r="D22" s="33" t="s">
        <v>204</v>
      </c>
      <c r="E22" s="130">
        <f>SUM(E17:F17)/SUM(E15:F15)</f>
        <v>0.70833333333333337</v>
      </c>
      <c r="F22" s="130">
        <f t="shared" ref="F22:Q22" si="8">SUM(F17:G17)/SUM(F15:G15)</f>
        <v>0.7074122236671001</v>
      </c>
      <c r="G22" s="130">
        <f t="shared" si="8"/>
        <v>0.81095176010430248</v>
      </c>
      <c r="H22" s="130">
        <f t="shared" si="8"/>
        <v>0.81168831168831168</v>
      </c>
      <c r="I22" s="130">
        <f t="shared" si="8"/>
        <v>1.2842465753424657</v>
      </c>
      <c r="J22" s="130">
        <f t="shared" si="8"/>
        <v>2.1387832699619773</v>
      </c>
      <c r="K22" s="130">
        <f t="shared" si="8"/>
        <v>2.4778761061946901</v>
      </c>
      <c r="L22" s="130">
        <f t="shared" si="8"/>
        <v>2.772373540856031</v>
      </c>
      <c r="M22" s="130">
        <f t="shared" si="8"/>
        <v>0.98973607038123168</v>
      </c>
      <c r="N22" s="130">
        <f t="shared" si="8"/>
        <v>0</v>
      </c>
      <c r="O22" s="130">
        <f t="shared" si="8"/>
        <v>0</v>
      </c>
      <c r="P22" s="130">
        <f t="shared" si="8"/>
        <v>0</v>
      </c>
      <c r="Q22" s="130" t="e">
        <f t="shared" si="8"/>
        <v>#DIV/0!</v>
      </c>
    </row>
    <row r="23" spans="1:23">
      <c r="A23" s="43"/>
      <c r="D23" s="49" t="s">
        <v>209</v>
      </c>
      <c r="E23" s="130"/>
      <c r="F23" s="130" t="e">
        <f>(E18-F18)/E18</f>
        <v>#DIV/0!</v>
      </c>
      <c r="G23" s="130">
        <f t="shared" ref="G23:Q23" si="9">(F18-G18)/F18</f>
        <v>-2.6041666666666249E-3</v>
      </c>
      <c r="H23" s="130">
        <f t="shared" si="9"/>
        <v>7.7922077922076673E-3</v>
      </c>
      <c r="I23" s="130">
        <f t="shared" si="9"/>
        <v>-1.5706806282722412E-2</v>
      </c>
      <c r="J23" s="130">
        <f t="shared" si="9"/>
        <v>0.49484536082474229</v>
      </c>
      <c r="K23" s="130">
        <f t="shared" si="9"/>
        <v>-0.68367346938775508</v>
      </c>
      <c r="L23" s="130">
        <f>(K18-L18)/K18</f>
        <v>0.28787878787878779</v>
      </c>
      <c r="M23" s="130">
        <f t="shared" si="9"/>
        <v>-0.18723404255319159</v>
      </c>
      <c r="N23" s="130">
        <f t="shared" si="9"/>
        <v>-0.4444444444444442</v>
      </c>
      <c r="O23" s="130">
        <f t="shared" si="9"/>
        <v>0.14888337468982624</v>
      </c>
      <c r="P23" s="130">
        <f t="shared" si="9"/>
        <v>-0.18367346938775506</v>
      </c>
      <c r="Q23" s="130">
        <f t="shared" si="9"/>
        <v>1</v>
      </c>
    </row>
    <row r="24" spans="1:23" s="9" customFormat="1">
      <c r="A24" s="43"/>
      <c r="B24" s="7"/>
      <c r="D24" s="49" t="s">
        <v>210</v>
      </c>
      <c r="E24" s="130"/>
      <c r="F24" s="130" t="e">
        <f>(E18-G18)/E18</f>
        <v>#DIV/0!</v>
      </c>
      <c r="G24" s="130">
        <f t="shared" ref="G24:P24" si="10">(F18-H18)/F18</f>
        <v>5.2083333333332498E-3</v>
      </c>
      <c r="H24" s="130">
        <f t="shared" si="10"/>
        <v>-7.79220779220782E-3</v>
      </c>
      <c r="I24" s="130">
        <f t="shared" si="10"/>
        <v>0.48691099476439798</v>
      </c>
      <c r="J24" s="130">
        <f t="shared" si="10"/>
        <v>0.14948453608247425</v>
      </c>
      <c r="K24" s="130">
        <f t="shared" si="10"/>
        <v>-0.1989795918367348</v>
      </c>
      <c r="L24" s="130">
        <f t="shared" si="10"/>
        <v>0.15454545454545437</v>
      </c>
      <c r="M24" s="130">
        <f t="shared" si="10"/>
        <v>-0.71489361702127641</v>
      </c>
      <c r="N24" s="130">
        <f t="shared" si="10"/>
        <v>-0.22939068100358409</v>
      </c>
      <c r="O24" s="130">
        <f t="shared" si="10"/>
        <v>-7.4441687344913412E-3</v>
      </c>
      <c r="P24" s="130">
        <f t="shared" si="10"/>
        <v>1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 t="e">
        <f>(E18-H18)/E18</f>
        <v>#DIV/0!</v>
      </c>
      <c r="G25" s="130">
        <f t="shared" ref="G25:O25" si="11">(F18-I18)/F18</f>
        <v>-1.0416666666666652E-2</v>
      </c>
      <c r="H25" s="130">
        <f t="shared" si="11"/>
        <v>0.49090909090909091</v>
      </c>
      <c r="I25" s="130">
        <f t="shared" si="11"/>
        <v>0.1361256544502619</v>
      </c>
      <c r="J25" s="130">
        <f t="shared" si="11"/>
        <v>0.39432989690721643</v>
      </c>
      <c r="K25" s="130">
        <f t="shared" si="11"/>
        <v>-0.42346938775510229</v>
      </c>
      <c r="L25" s="130">
        <f t="shared" si="11"/>
        <v>-0.22121212121212122</v>
      </c>
      <c r="M25" s="130">
        <f t="shared" si="11"/>
        <v>-0.45957446808510632</v>
      </c>
      <c r="N25" s="130">
        <f t="shared" si="11"/>
        <v>-0.45519713261648725</v>
      </c>
      <c r="O25" s="130">
        <f t="shared" si="11"/>
        <v>1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 t="e">
        <f>(E18-I18)/E18</f>
        <v>#DIV/0!</v>
      </c>
      <c r="G26" s="130">
        <f t="shared" ref="G26:N26" si="12">(F18-J18)/F18</f>
        <v>0.48958333333333337</v>
      </c>
      <c r="H26" s="130">
        <f t="shared" si="12"/>
        <v>0.14285714285714285</v>
      </c>
      <c r="I26" s="130">
        <f t="shared" si="12"/>
        <v>0.38481675392670156</v>
      </c>
      <c r="J26" s="130">
        <f t="shared" si="12"/>
        <v>0.28092783505154628</v>
      </c>
      <c r="K26" s="130">
        <f t="shared" si="12"/>
        <v>-1.0561224489795917</v>
      </c>
      <c r="L26" s="130">
        <f t="shared" si="12"/>
        <v>-3.9393939393939474E-2</v>
      </c>
      <c r="M26" s="130">
        <f t="shared" si="12"/>
        <v>-0.72765957446808505</v>
      </c>
      <c r="N26" s="130">
        <f t="shared" si="12"/>
        <v>1</v>
      </c>
      <c r="O26" s="130"/>
      <c r="P26" s="130"/>
      <c r="Q26" s="130"/>
      <c r="W26" s="63"/>
    </row>
    <row r="27" spans="1:23">
      <c r="A27" s="43"/>
      <c r="D27" s="33" t="s">
        <v>213</v>
      </c>
      <c r="E27" s="130">
        <f>SUM(E17:G17)/SUM(E15:G15)</f>
        <v>0.7074122236671001</v>
      </c>
      <c r="F27" s="130">
        <f t="shared" ref="F27:O27" si="13">SUM(F17:H17)/SUM(F15:H15)</f>
        <v>0.77671589921807127</v>
      </c>
      <c r="G27" s="130">
        <f t="shared" si="13"/>
        <v>0.77662337662337666</v>
      </c>
      <c r="H27" s="130">
        <f t="shared" si="13"/>
        <v>1.1387163561076605</v>
      </c>
      <c r="I27" s="130">
        <f t="shared" si="13"/>
        <v>1.5317286652078774</v>
      </c>
      <c r="J27" s="130">
        <f t="shared" si="13"/>
        <v>2.4638633377135348</v>
      </c>
      <c r="K27" s="130">
        <f t="shared" si="13"/>
        <v>2.4585308056872037</v>
      </c>
      <c r="L27" s="130">
        <f t="shared" si="13"/>
        <v>1.5539803707742639</v>
      </c>
      <c r="M27" s="130">
        <f t="shared" si="13"/>
        <v>0.65853658536585369</v>
      </c>
      <c r="N27" s="130">
        <f t="shared" si="13"/>
        <v>0</v>
      </c>
      <c r="O27" s="130">
        <f t="shared" si="13"/>
        <v>0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>
        <f>E14</f>
        <v>0</v>
      </c>
      <c r="F31" s="7" t="str">
        <f t="shared" ref="F31:Q31" si="14">F14</f>
        <v>33,090</v>
      </c>
      <c r="G31" s="7" t="str">
        <f t="shared" si="14"/>
        <v>33,090</v>
      </c>
      <c r="H31" s="7" t="str">
        <f t="shared" si="14"/>
        <v>33,090</v>
      </c>
      <c r="I31" s="7" t="str">
        <f t="shared" si="14"/>
        <v>33,090</v>
      </c>
      <c r="J31" s="7" t="str">
        <f t="shared" si="14"/>
        <v>33,090</v>
      </c>
      <c r="K31" s="7" t="str">
        <f t="shared" si="14"/>
        <v>33,090</v>
      </c>
      <c r="L31" s="64" t="str">
        <f t="shared" si="14"/>
        <v>33,090</v>
      </c>
      <c r="M31" s="7" t="str">
        <f t="shared" si="14"/>
        <v>33,090</v>
      </c>
      <c r="N31" s="7" t="str">
        <f t="shared" si="14"/>
        <v>33,090</v>
      </c>
      <c r="O31" s="7" t="str">
        <f t="shared" si="14"/>
        <v>33,090</v>
      </c>
      <c r="P31" s="7" t="str">
        <f t="shared" si="14"/>
        <v>33,090</v>
      </c>
      <c r="Q31" s="7" t="str">
        <f t="shared" si="14"/>
        <v>33,090</v>
      </c>
      <c r="W31" s="64"/>
    </row>
    <row r="32" spans="1:23">
      <c r="A32" s="43"/>
      <c r="D32" s="33" t="s">
        <v>40</v>
      </c>
      <c r="E32" s="7"/>
      <c r="F32" s="7">
        <v>973</v>
      </c>
      <c r="G32" s="7">
        <v>825</v>
      </c>
      <c r="H32" s="7">
        <v>796</v>
      </c>
      <c r="I32" s="7">
        <v>707</v>
      </c>
      <c r="J32" s="7">
        <v>418</v>
      </c>
      <c r="K32" s="7">
        <v>607</v>
      </c>
      <c r="L32" s="64">
        <v>544</v>
      </c>
      <c r="M32" s="7">
        <v>608</v>
      </c>
      <c r="N32" s="7">
        <v>671</v>
      </c>
      <c r="O32" s="7">
        <v>638</v>
      </c>
      <c r="P32" s="7">
        <v>630</v>
      </c>
    </row>
    <row r="33" spans="1:23">
      <c r="A33" s="43"/>
      <c r="D33" s="33" t="s">
        <v>41</v>
      </c>
      <c r="E33" s="7"/>
      <c r="F33" s="7">
        <v>759</v>
      </c>
      <c r="G33" s="7">
        <v>680</v>
      </c>
      <c r="H33" s="7">
        <v>623</v>
      </c>
      <c r="I33" s="7">
        <v>532</v>
      </c>
      <c r="J33" s="7">
        <v>214</v>
      </c>
      <c r="K33" s="7">
        <v>342</v>
      </c>
      <c r="L33" s="64">
        <v>393</v>
      </c>
      <c r="M33" s="7">
        <v>432</v>
      </c>
      <c r="N33" s="7">
        <v>331</v>
      </c>
      <c r="O33" s="7">
        <v>156</v>
      </c>
      <c r="P33" s="7">
        <v>123</v>
      </c>
    </row>
    <row r="34" spans="1:23">
      <c r="A34" s="43"/>
      <c r="D34" s="33" t="s">
        <v>42</v>
      </c>
      <c r="F34">
        <v>238</v>
      </c>
      <c r="G34">
        <v>238</v>
      </c>
      <c r="H34">
        <v>238</v>
      </c>
      <c r="I34" s="7">
        <v>200</v>
      </c>
      <c r="J34" s="7">
        <v>400</v>
      </c>
      <c r="K34">
        <v>600</v>
      </c>
      <c r="L34" s="64">
        <v>625</v>
      </c>
      <c r="M34" s="7">
        <v>600</v>
      </c>
      <c r="N34" s="7"/>
      <c r="O34" s="7"/>
    </row>
    <row r="35" spans="1:23">
      <c r="A35" s="43"/>
      <c r="D35" s="33" t="s">
        <v>122</v>
      </c>
      <c r="E35" s="130" t="e">
        <f t="shared" ref="E35:Q37" si="15">E32/E$14*1000</f>
        <v>#DIV/0!</v>
      </c>
      <c r="F35" s="130">
        <f t="shared" si="15"/>
        <v>29.404653974010273</v>
      </c>
      <c r="G35" s="130">
        <f t="shared" si="15"/>
        <v>24.932003626473257</v>
      </c>
      <c r="H35" s="130">
        <f t="shared" si="15"/>
        <v>24.05560592323965</v>
      </c>
      <c r="I35" s="130">
        <f t="shared" si="15"/>
        <v>21.36597159262617</v>
      </c>
      <c r="J35" s="130">
        <f t="shared" si="15"/>
        <v>12.632215170746449</v>
      </c>
      <c r="K35" s="130">
        <f t="shared" si="15"/>
        <v>18.343910546993051</v>
      </c>
      <c r="L35" s="131">
        <f t="shared" si="15"/>
        <v>16.440012088244185</v>
      </c>
      <c r="M35" s="130">
        <f t="shared" si="15"/>
        <v>18.374131157449384</v>
      </c>
      <c r="N35" s="130">
        <f t="shared" si="15"/>
        <v>20.27802961619825</v>
      </c>
      <c r="O35" s="130">
        <f t="shared" si="15"/>
        <v>19.28074947113932</v>
      </c>
      <c r="P35" s="130">
        <f t="shared" si="15"/>
        <v>19.038984587488667</v>
      </c>
      <c r="Q35" s="130">
        <f t="shared" si="15"/>
        <v>0</v>
      </c>
    </row>
    <row r="36" spans="1:23">
      <c r="A36" s="43"/>
      <c r="D36" s="33" t="s">
        <v>45</v>
      </c>
      <c r="E36" s="130" t="e">
        <f t="shared" si="15"/>
        <v>#DIV/0!</v>
      </c>
      <c r="F36" s="130">
        <f t="shared" si="15"/>
        <v>22.937443336355393</v>
      </c>
      <c r="G36" s="130">
        <f t="shared" si="15"/>
        <v>20.550015110305228</v>
      </c>
      <c r="H36" s="130">
        <f t="shared" si="15"/>
        <v>18.82744031429435</v>
      </c>
      <c r="I36" s="130">
        <f t="shared" si="15"/>
        <v>16.077364762768205</v>
      </c>
      <c r="J36" s="130">
        <f t="shared" si="15"/>
        <v>6.4672106376548806</v>
      </c>
      <c r="K36" s="130">
        <f t="shared" si="15"/>
        <v>10.335448776065277</v>
      </c>
      <c r="L36" s="131">
        <f t="shared" si="15"/>
        <v>11.876699909338168</v>
      </c>
      <c r="M36" s="130">
        <f t="shared" si="15"/>
        <v>13.055303717135086</v>
      </c>
      <c r="N36" s="130">
        <f t="shared" si="15"/>
        <v>10.003022061045632</v>
      </c>
      <c r="O36" s="130">
        <f t="shared" si="15"/>
        <v>4.7144152311876706</v>
      </c>
      <c r="P36" s="130">
        <f t="shared" si="15"/>
        <v>3.71713508612874</v>
      </c>
      <c r="Q36" s="130">
        <f t="shared" si="15"/>
        <v>0</v>
      </c>
    </row>
    <row r="37" spans="1:23">
      <c r="A37" s="43"/>
      <c r="D37" s="33" t="s">
        <v>108</v>
      </c>
      <c r="E37" s="130" t="e">
        <f t="shared" si="15"/>
        <v>#DIV/0!</v>
      </c>
      <c r="F37" s="130">
        <f t="shared" si="15"/>
        <v>7.1925052886068297</v>
      </c>
      <c r="G37" s="130">
        <f t="shared" si="15"/>
        <v>7.1925052886068297</v>
      </c>
      <c r="H37" s="130">
        <f t="shared" si="15"/>
        <v>7.1925052886068297</v>
      </c>
      <c r="I37" s="130">
        <f t="shared" si="15"/>
        <v>6.0441220912662432</v>
      </c>
      <c r="J37" s="130">
        <f t="shared" si="15"/>
        <v>12.088244182532486</v>
      </c>
      <c r="K37" s="130">
        <f t="shared" si="15"/>
        <v>18.132366273798731</v>
      </c>
      <c r="L37" s="130">
        <f t="shared" si="15"/>
        <v>18.887881535207011</v>
      </c>
      <c r="M37" s="130">
        <f t="shared" si="15"/>
        <v>18.132366273798731</v>
      </c>
      <c r="N37" s="130">
        <f t="shared" si="15"/>
        <v>0</v>
      </c>
      <c r="O37" s="130">
        <f t="shared" si="15"/>
        <v>0</v>
      </c>
      <c r="P37" s="130">
        <f t="shared" si="15"/>
        <v>0</v>
      </c>
      <c r="Q37" s="130">
        <f t="shared" si="15"/>
        <v>0</v>
      </c>
    </row>
    <row r="38" spans="1:23">
      <c r="A38" s="43"/>
      <c r="D38" s="33" t="s">
        <v>214</v>
      </c>
      <c r="E38" s="130" t="e">
        <f>E34/E32</f>
        <v>#DIV/0!</v>
      </c>
      <c r="F38" s="130">
        <f t="shared" ref="F38:Q38" si="16">F34/F32</f>
        <v>0.2446043165467626</v>
      </c>
      <c r="G38" s="130">
        <f t="shared" si="16"/>
        <v>0.28848484848484851</v>
      </c>
      <c r="H38" s="130">
        <f t="shared" si="16"/>
        <v>0.29899497487437188</v>
      </c>
      <c r="I38" s="130">
        <f t="shared" si="16"/>
        <v>0.28288543140028288</v>
      </c>
      <c r="J38" s="130">
        <f t="shared" si="16"/>
        <v>0.9569377990430622</v>
      </c>
      <c r="K38" s="130">
        <f t="shared" si="16"/>
        <v>0.98846787479406917</v>
      </c>
      <c r="L38" s="130">
        <f t="shared" si="16"/>
        <v>1.1488970588235294</v>
      </c>
      <c r="M38" s="130">
        <f t="shared" si="16"/>
        <v>0.98684210526315785</v>
      </c>
      <c r="N38" s="130">
        <f t="shared" si="16"/>
        <v>0</v>
      </c>
      <c r="O38" s="130">
        <f t="shared" si="16"/>
        <v>0</v>
      </c>
      <c r="P38" s="130">
        <f t="shared" si="16"/>
        <v>0</v>
      </c>
      <c r="Q38" s="130" t="e">
        <f t="shared" si="16"/>
        <v>#DIV/0!</v>
      </c>
    </row>
    <row r="39" spans="1:23">
      <c r="A39" s="43"/>
      <c r="D39" s="33" t="s">
        <v>215</v>
      </c>
      <c r="E39" s="130">
        <f>SUM(E34:F34)/SUM(E32:F32)</f>
        <v>0.2446043165467626</v>
      </c>
      <c r="F39" s="130">
        <f t="shared" ref="F39:Q39" si="17">SUM(F34:G34)/SUM(F32:G32)</f>
        <v>0.26473859844271413</v>
      </c>
      <c r="G39" s="130">
        <f t="shared" si="17"/>
        <v>0.29364589759407772</v>
      </c>
      <c r="H39" s="130">
        <f t="shared" si="17"/>
        <v>0.29141716566866266</v>
      </c>
      <c r="I39" s="130">
        <f t="shared" si="17"/>
        <v>0.53333333333333333</v>
      </c>
      <c r="J39" s="130">
        <f t="shared" si="17"/>
        <v>0.97560975609756095</v>
      </c>
      <c r="K39" s="130">
        <f t="shared" si="17"/>
        <v>1.0642919200695047</v>
      </c>
      <c r="L39" s="130">
        <f t="shared" si="17"/>
        <v>1.0633680555555556</v>
      </c>
      <c r="M39" s="130">
        <f t="shared" si="17"/>
        <v>0.46911649726348709</v>
      </c>
      <c r="N39" s="130">
        <f t="shared" si="17"/>
        <v>0</v>
      </c>
      <c r="O39" s="130">
        <f t="shared" si="17"/>
        <v>0</v>
      </c>
      <c r="P39" s="130">
        <f t="shared" si="17"/>
        <v>0</v>
      </c>
      <c r="Q39" s="130" t="e">
        <f t="shared" si="17"/>
        <v>#DIV/0!</v>
      </c>
    </row>
    <row r="40" spans="1:23">
      <c r="A40" s="43"/>
      <c r="D40" s="49" t="s">
        <v>208</v>
      </c>
      <c r="E40" s="130"/>
      <c r="F40" s="130" t="e">
        <f>(E35-F35)/E35</f>
        <v>#DIV/0!</v>
      </c>
      <c r="G40" s="130">
        <f t="shared" ref="G40:K40" si="18">(F35-G35)/F35</f>
        <v>0.15210688591983543</v>
      </c>
      <c r="H40" s="130">
        <f t="shared" si="18"/>
        <v>3.5151515151515225E-2</v>
      </c>
      <c r="I40" s="130">
        <f t="shared" si="18"/>
        <v>0.11180904522613069</v>
      </c>
      <c r="J40" s="130">
        <f t="shared" si="18"/>
        <v>0.40876944837340878</v>
      </c>
      <c r="K40" s="130">
        <f t="shared" si="18"/>
        <v>-0.45215311004784708</v>
      </c>
      <c r="L40" s="130">
        <f>(K35-L35)/K35</f>
        <v>0.10378912685337724</v>
      </c>
      <c r="M40" s="130">
        <f t="shared" ref="M40:Q40" si="19">(L35-M35)/L35</f>
        <v>-0.11764705882352945</v>
      </c>
      <c r="N40" s="130">
        <f t="shared" si="19"/>
        <v>-0.10361842105263154</v>
      </c>
      <c r="O40" s="130">
        <f t="shared" si="19"/>
        <v>4.9180327868852451E-2</v>
      </c>
      <c r="P40" s="130">
        <f t="shared" si="19"/>
        <v>1.2539184952978222E-2</v>
      </c>
      <c r="Q40" s="130">
        <f t="shared" si="19"/>
        <v>1</v>
      </c>
    </row>
    <row r="41" spans="1:23" s="9" customFormat="1">
      <c r="A41" s="43"/>
      <c r="B41" s="7"/>
      <c r="D41" s="49" t="s">
        <v>216</v>
      </c>
      <c r="E41" s="130"/>
      <c r="F41" s="130" t="e">
        <f>(E35-G35)/E35</f>
        <v>#DIV/0!</v>
      </c>
      <c r="G41" s="130">
        <f t="shared" ref="G41:P41" si="20">(F35-H35)/F35</f>
        <v>0.18191161356628976</v>
      </c>
      <c r="H41" s="130">
        <f t="shared" si="20"/>
        <v>0.14303030303030315</v>
      </c>
      <c r="I41" s="130">
        <f t="shared" si="20"/>
        <v>0.47487437185929654</v>
      </c>
      <c r="J41" s="130">
        <f t="shared" si="20"/>
        <v>0.14144271570014133</v>
      </c>
      <c r="K41" s="130">
        <f t="shared" si="20"/>
        <v>-0.30143540669856483</v>
      </c>
      <c r="L41" s="130">
        <f t="shared" si="20"/>
        <v>-1.6474464579901856E-3</v>
      </c>
      <c r="M41" s="130">
        <f t="shared" si="20"/>
        <v>-0.23345588235294118</v>
      </c>
      <c r="N41" s="130">
        <f t="shared" si="20"/>
        <v>-4.9342105263157868E-2</v>
      </c>
      <c r="O41" s="130">
        <f t="shared" si="20"/>
        <v>6.1102831594635025E-2</v>
      </c>
      <c r="P41" s="130">
        <f t="shared" si="20"/>
        <v>1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 t="e">
        <f>(E35-H35)/E35</f>
        <v>#DIV/0!</v>
      </c>
      <c r="G42" s="130">
        <f t="shared" ref="G42:O42" si="21">(F35-I35)/F35</f>
        <v>0.27338129496402874</v>
      </c>
      <c r="H42" s="130">
        <f t="shared" si="21"/>
        <v>0.4933333333333334</v>
      </c>
      <c r="I42" s="130">
        <f t="shared" si="21"/>
        <v>0.23743718592964819</v>
      </c>
      <c r="J42" s="130">
        <f t="shared" si="21"/>
        <v>0.23055162659123044</v>
      </c>
      <c r="K42" s="130">
        <f t="shared" si="21"/>
        <v>-0.45454545454545486</v>
      </c>
      <c r="L42" s="130">
        <f t="shared" si="21"/>
        <v>-0.10543657331136742</v>
      </c>
      <c r="M42" s="130">
        <f t="shared" si="21"/>
        <v>-0.17279411764705882</v>
      </c>
      <c r="N42" s="130">
        <f t="shared" si="21"/>
        <v>-3.618421052631559E-2</v>
      </c>
      <c r="O42" s="130">
        <f t="shared" si="21"/>
        <v>1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 t="e">
        <f>(E35-I35)/E35</f>
        <v>#DIV/0!</v>
      </c>
      <c r="G43" s="130">
        <f t="shared" ref="G43:N43" si="22">(F35-J35)/F35</f>
        <v>0.57040082219938337</v>
      </c>
      <c r="H43" s="130">
        <f t="shared" si="22"/>
        <v>0.26424242424242422</v>
      </c>
      <c r="I43" s="130">
        <f t="shared" si="22"/>
        <v>0.31658291457286425</v>
      </c>
      <c r="J43" s="130">
        <f t="shared" si="22"/>
        <v>0.14002828854313987</v>
      </c>
      <c r="K43" s="130">
        <f t="shared" si="22"/>
        <v>-0.60526315789473717</v>
      </c>
      <c r="L43" s="130">
        <f t="shared" si="22"/>
        <v>-5.1070840197693618E-2</v>
      </c>
      <c r="M43" s="130">
        <f t="shared" si="22"/>
        <v>-0.15808823529411747</v>
      </c>
      <c r="N43" s="130">
        <f t="shared" si="22"/>
        <v>1</v>
      </c>
      <c r="O43" s="130"/>
      <c r="P43" s="130"/>
      <c r="Q43" s="130"/>
      <c r="W43" s="63"/>
    </row>
    <row r="44" spans="1:23">
      <c r="A44" s="43"/>
      <c r="D44" s="33" t="s">
        <v>219</v>
      </c>
      <c r="E44" s="130">
        <f>SUM(E34:G34)/SUM(E32:G32)</f>
        <v>0.26473859844271413</v>
      </c>
      <c r="F44" s="130">
        <f t="shared" ref="F44" si="23">SUM(F34:H34)/SUM(F32:H32)</f>
        <v>0.27525057825751736</v>
      </c>
      <c r="G44" s="130">
        <f t="shared" ref="G44" si="24">SUM(G34:I34)/SUM(G32:I32)</f>
        <v>0.29037800687285226</v>
      </c>
      <c r="H44" s="130">
        <f t="shared" ref="H44:O44" si="25">SUM(H34:J34)/SUM(H32:J32)</f>
        <v>0.43623112961998961</v>
      </c>
      <c r="I44" s="130">
        <f t="shared" si="25"/>
        <v>0.69284064665127021</v>
      </c>
      <c r="J44" s="130">
        <f t="shared" si="25"/>
        <v>1.0356915232632249</v>
      </c>
      <c r="K44" s="130">
        <f t="shared" si="25"/>
        <v>1.0375213189312109</v>
      </c>
      <c r="L44" s="130">
        <f t="shared" si="25"/>
        <v>0.6719692814042787</v>
      </c>
      <c r="M44" s="130">
        <f t="shared" si="25"/>
        <v>0.3129890453834116</v>
      </c>
      <c r="N44" s="130">
        <f t="shared" si="25"/>
        <v>0</v>
      </c>
      <c r="O44" s="130">
        <f t="shared" si="25"/>
        <v>0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>
        <f>E31</f>
        <v>0</v>
      </c>
      <c r="F46" s="7" t="str">
        <f t="shared" ref="F46:Q46" si="26">F31</f>
        <v>33,090</v>
      </c>
      <c r="G46" s="7" t="str">
        <f t="shared" si="26"/>
        <v>33,090</v>
      </c>
      <c r="H46" s="7" t="str">
        <f t="shared" si="26"/>
        <v>33,090</v>
      </c>
      <c r="I46" s="7" t="str">
        <f t="shared" si="26"/>
        <v>33,090</v>
      </c>
      <c r="J46" s="7" t="str">
        <f t="shared" si="26"/>
        <v>33,090</v>
      </c>
      <c r="K46" s="7" t="str">
        <f t="shared" si="26"/>
        <v>33,090</v>
      </c>
      <c r="L46" s="64" t="str">
        <f t="shared" si="26"/>
        <v>33,090</v>
      </c>
      <c r="M46" s="7" t="str">
        <f t="shared" si="26"/>
        <v>33,090</v>
      </c>
      <c r="N46" s="7" t="str">
        <f t="shared" si="26"/>
        <v>33,090</v>
      </c>
      <c r="O46" s="7" t="str">
        <f t="shared" si="26"/>
        <v>33,090</v>
      </c>
      <c r="P46" s="7" t="str">
        <f t="shared" si="26"/>
        <v>33,090</v>
      </c>
      <c r="Q46" s="7" t="str">
        <f t="shared" si="26"/>
        <v>33,090</v>
      </c>
      <c r="W46" s="64"/>
    </row>
    <row r="47" spans="1:23" s="7" customFormat="1">
      <c r="A47" s="43"/>
      <c r="D47" s="69" t="s">
        <v>32</v>
      </c>
      <c r="E47" s="7">
        <f t="shared" ref="E47:Q49" si="27">E32+E15</f>
        <v>0</v>
      </c>
      <c r="F47" s="7">
        <f t="shared" si="27"/>
        <v>1357</v>
      </c>
      <c r="G47" s="7">
        <f t="shared" si="27"/>
        <v>1210</v>
      </c>
      <c r="H47" s="7">
        <f t="shared" si="27"/>
        <v>1178</v>
      </c>
      <c r="I47" s="7">
        <f t="shared" si="27"/>
        <v>1095</v>
      </c>
      <c r="J47" s="7">
        <f t="shared" si="27"/>
        <v>614</v>
      </c>
      <c r="K47" s="7">
        <f t="shared" si="27"/>
        <v>937</v>
      </c>
      <c r="L47" s="64">
        <f t="shared" si="27"/>
        <v>779</v>
      </c>
      <c r="M47" s="7">
        <f t="shared" si="27"/>
        <v>887</v>
      </c>
      <c r="N47" s="7">
        <f t="shared" si="27"/>
        <v>1074</v>
      </c>
      <c r="O47" s="7">
        <f t="shared" si="27"/>
        <v>981</v>
      </c>
      <c r="P47" s="7">
        <f t="shared" si="27"/>
        <v>1036</v>
      </c>
      <c r="Q47" s="7">
        <f t="shared" si="27"/>
        <v>0</v>
      </c>
      <c r="W47" s="64"/>
    </row>
    <row r="48" spans="1:23" s="7" customFormat="1">
      <c r="A48" s="43"/>
      <c r="D48" s="69" t="s">
        <v>33</v>
      </c>
      <c r="E48" s="7">
        <f t="shared" si="27"/>
        <v>0</v>
      </c>
      <c r="F48" s="7">
        <f t="shared" si="27"/>
        <v>1096</v>
      </c>
      <c r="G48" s="7">
        <f t="shared" si="27"/>
        <v>1067</v>
      </c>
      <c r="H48" s="7">
        <f t="shared" si="27"/>
        <v>952</v>
      </c>
      <c r="I48" s="7">
        <f t="shared" si="27"/>
        <v>881</v>
      </c>
      <c r="J48" s="7">
        <f t="shared" si="27"/>
        <v>354</v>
      </c>
      <c r="K48" s="7">
        <f t="shared" si="27"/>
        <v>522</v>
      </c>
      <c r="L48" s="64">
        <f t="shared" si="27"/>
        <v>594</v>
      </c>
      <c r="M48" s="7">
        <f t="shared" si="27"/>
        <v>679</v>
      </c>
      <c r="N48" s="7">
        <f t="shared" si="27"/>
        <v>700</v>
      </c>
      <c r="O48" s="7">
        <f t="shared" si="27"/>
        <v>392</v>
      </c>
      <c r="P48" s="7">
        <f t="shared" si="27"/>
        <v>392</v>
      </c>
      <c r="Q48" s="7">
        <f t="shared" si="27"/>
        <v>0</v>
      </c>
      <c r="W48" s="64"/>
    </row>
    <row r="49" spans="1:23" s="7" customFormat="1">
      <c r="A49" s="43"/>
      <c r="D49" s="69" t="s">
        <v>34</v>
      </c>
      <c r="E49" s="7">
        <f t="shared" si="27"/>
        <v>0</v>
      </c>
      <c r="F49" s="7">
        <f t="shared" si="27"/>
        <v>510</v>
      </c>
      <c r="G49" s="7">
        <f t="shared" si="27"/>
        <v>510</v>
      </c>
      <c r="H49" s="7">
        <f t="shared" si="27"/>
        <v>588</v>
      </c>
      <c r="I49" s="7">
        <f t="shared" si="27"/>
        <v>475</v>
      </c>
      <c r="J49" s="7">
        <f t="shared" si="27"/>
        <v>875</v>
      </c>
      <c r="K49" s="7">
        <f t="shared" si="27"/>
        <v>1250</v>
      </c>
      <c r="L49" s="64">
        <f t="shared" si="27"/>
        <v>1375</v>
      </c>
      <c r="M49" s="7">
        <f t="shared" si="27"/>
        <v>1275</v>
      </c>
      <c r="N49" s="7">
        <f t="shared" si="27"/>
        <v>0</v>
      </c>
      <c r="O49" s="7">
        <f t="shared" si="27"/>
        <v>0</v>
      </c>
      <c r="P49" s="7">
        <f t="shared" si="27"/>
        <v>0</v>
      </c>
      <c r="Q49" s="7">
        <f t="shared" si="27"/>
        <v>0</v>
      </c>
      <c r="W49" s="64"/>
    </row>
    <row r="50" spans="1:23" s="7" customFormat="1">
      <c r="A50" s="43"/>
      <c r="D50" s="69" t="s">
        <v>123</v>
      </c>
      <c r="E50" s="130" t="e">
        <f t="shared" ref="E50:Q52" si="28">E47/E$14*1000</f>
        <v>#DIV/0!</v>
      </c>
      <c r="F50" s="130">
        <f t="shared" si="28"/>
        <v>41.009368389241466</v>
      </c>
      <c r="G50" s="130">
        <f t="shared" si="28"/>
        <v>36.566938652160779</v>
      </c>
      <c r="H50" s="130">
        <f t="shared" si="28"/>
        <v>35.599879117558174</v>
      </c>
      <c r="I50" s="130">
        <f t="shared" si="28"/>
        <v>33.091568449682683</v>
      </c>
      <c r="J50" s="130">
        <f t="shared" si="28"/>
        <v>18.555454820187368</v>
      </c>
      <c r="K50" s="130">
        <f t="shared" si="28"/>
        <v>28.316711997582352</v>
      </c>
      <c r="L50" s="131">
        <f t="shared" si="28"/>
        <v>23.541855545482019</v>
      </c>
      <c r="M50" s="130">
        <f t="shared" si="28"/>
        <v>26.805681474765791</v>
      </c>
      <c r="N50" s="130">
        <f t="shared" si="28"/>
        <v>32.456935630099728</v>
      </c>
      <c r="O50" s="130">
        <f t="shared" si="28"/>
        <v>29.646418857660926</v>
      </c>
      <c r="P50" s="130">
        <f t="shared" si="28"/>
        <v>31.308552432759143</v>
      </c>
      <c r="Q50" s="130">
        <f t="shared" si="28"/>
        <v>0</v>
      </c>
      <c r="W50" s="64"/>
    </row>
    <row r="51" spans="1:23" s="7" customFormat="1">
      <c r="A51" s="43"/>
      <c r="D51" s="69" t="s">
        <v>47</v>
      </c>
      <c r="E51" s="130" t="e">
        <f t="shared" si="28"/>
        <v>#DIV/0!</v>
      </c>
      <c r="F51" s="130">
        <f t="shared" si="28"/>
        <v>33.121789060139015</v>
      </c>
      <c r="G51" s="130">
        <f t="shared" si="28"/>
        <v>32.245391356905408</v>
      </c>
      <c r="H51" s="130">
        <f t="shared" si="28"/>
        <v>28.770021154427319</v>
      </c>
      <c r="I51" s="130">
        <f t="shared" si="28"/>
        <v>26.624357812027803</v>
      </c>
      <c r="J51" s="130">
        <f t="shared" si="28"/>
        <v>10.698096101541251</v>
      </c>
      <c r="K51" s="130">
        <f t="shared" si="28"/>
        <v>15.775158658204894</v>
      </c>
      <c r="L51" s="131">
        <f t="shared" si="28"/>
        <v>17.951042611060743</v>
      </c>
      <c r="M51" s="130">
        <f t="shared" si="28"/>
        <v>20.519794499848896</v>
      </c>
      <c r="N51" s="130">
        <f t="shared" si="28"/>
        <v>21.154427319431854</v>
      </c>
      <c r="O51" s="130">
        <f t="shared" si="28"/>
        <v>11.846479298881837</v>
      </c>
      <c r="P51" s="130">
        <f t="shared" si="28"/>
        <v>11.846479298881837</v>
      </c>
      <c r="Q51" s="130">
        <f t="shared" si="28"/>
        <v>0</v>
      </c>
      <c r="W51" s="64"/>
    </row>
    <row r="52" spans="1:23" s="8" customFormat="1">
      <c r="A52" s="43"/>
      <c r="B52" s="7"/>
      <c r="D52" s="48" t="s">
        <v>48</v>
      </c>
      <c r="E52" s="130" t="e">
        <f t="shared" si="28"/>
        <v>#DIV/0!</v>
      </c>
      <c r="F52" s="130">
        <f t="shared" si="28"/>
        <v>15.41251133272892</v>
      </c>
      <c r="G52" s="130">
        <f t="shared" si="28"/>
        <v>15.41251133272892</v>
      </c>
      <c r="H52" s="130">
        <f t="shared" si="28"/>
        <v>17.769718948322758</v>
      </c>
      <c r="I52" s="130">
        <f t="shared" si="28"/>
        <v>14.354789966757329</v>
      </c>
      <c r="J52" s="130">
        <f t="shared" si="28"/>
        <v>26.443034149289819</v>
      </c>
      <c r="K52" s="130">
        <f t="shared" si="28"/>
        <v>37.775763070414023</v>
      </c>
      <c r="L52" s="130">
        <f t="shared" si="28"/>
        <v>41.553339377455423</v>
      </c>
      <c r="M52" s="130">
        <f t="shared" si="28"/>
        <v>38.5312783318223</v>
      </c>
      <c r="N52" s="130">
        <f t="shared" si="28"/>
        <v>0</v>
      </c>
      <c r="O52" s="130">
        <f t="shared" si="28"/>
        <v>0</v>
      </c>
      <c r="P52" s="130">
        <f t="shared" si="28"/>
        <v>0</v>
      </c>
      <c r="Q52" s="130">
        <f t="shared" si="28"/>
        <v>0</v>
      </c>
      <c r="W52" s="65"/>
    </row>
    <row r="53" spans="1:23" s="8" customFormat="1">
      <c r="A53" s="7"/>
      <c r="B53" s="7"/>
      <c r="D53" s="33" t="s">
        <v>220</v>
      </c>
      <c r="E53" s="130" t="e">
        <f>E49/E47</f>
        <v>#DIV/0!</v>
      </c>
      <c r="F53" s="130">
        <f t="shared" ref="F53:Q53" si="29">F49/F47</f>
        <v>0.37582903463522477</v>
      </c>
      <c r="G53" s="130">
        <f t="shared" si="29"/>
        <v>0.42148760330578511</v>
      </c>
      <c r="H53" s="130">
        <f t="shared" si="29"/>
        <v>0.49915110356536502</v>
      </c>
      <c r="I53" s="130">
        <f t="shared" si="29"/>
        <v>0.43378995433789952</v>
      </c>
      <c r="J53" s="130">
        <f t="shared" si="29"/>
        <v>1.4250814332247557</v>
      </c>
      <c r="K53" s="130">
        <f t="shared" si="29"/>
        <v>1.3340448239060831</v>
      </c>
      <c r="L53" s="130">
        <f t="shared" si="29"/>
        <v>1.7650834403080873</v>
      </c>
      <c r="M53" s="130">
        <f t="shared" si="29"/>
        <v>1.4374295377677564</v>
      </c>
      <c r="N53" s="130">
        <f t="shared" si="29"/>
        <v>0</v>
      </c>
      <c r="O53" s="130">
        <f t="shared" si="29"/>
        <v>0</v>
      </c>
      <c r="P53" s="130">
        <f t="shared" si="29"/>
        <v>0</v>
      </c>
      <c r="Q53" s="130" t="e">
        <f t="shared" si="29"/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0.37582903463522477</v>
      </c>
      <c r="F54" s="130">
        <f t="shared" ref="F54:Q54" si="30">SUM(F49:G49)/SUM(F47:G47)</f>
        <v>0.39735099337748342</v>
      </c>
      <c r="G54" s="130">
        <f t="shared" si="30"/>
        <v>0.45979899497487436</v>
      </c>
      <c r="H54" s="130">
        <f t="shared" si="30"/>
        <v>0.46766388033435985</v>
      </c>
      <c r="I54" s="130">
        <f t="shared" si="30"/>
        <v>0.78993563487419549</v>
      </c>
      <c r="J54" s="130">
        <f t="shared" si="30"/>
        <v>1.3700838168923275</v>
      </c>
      <c r="K54" s="130">
        <f t="shared" si="30"/>
        <v>1.5297202797202798</v>
      </c>
      <c r="L54" s="130">
        <f t="shared" si="30"/>
        <v>1.5906362545018007</v>
      </c>
      <c r="M54" s="130">
        <f t="shared" si="30"/>
        <v>0.65017848036715964</v>
      </c>
      <c r="N54" s="130">
        <f t="shared" si="30"/>
        <v>0</v>
      </c>
      <c r="O54" s="130">
        <f t="shared" si="30"/>
        <v>0</v>
      </c>
      <c r="P54" s="130">
        <f t="shared" si="30"/>
        <v>0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 t="e">
        <f>(E50-F50)/E50</f>
        <v>#DIV/0!</v>
      </c>
      <c r="G55" s="130">
        <f t="shared" ref="G55:K55" si="31">(F50-G50)/F50</f>
        <v>0.10832719233603531</v>
      </c>
      <c r="H55" s="130">
        <f t="shared" si="31"/>
        <v>2.6446280991735693E-2</v>
      </c>
      <c r="I55" s="130">
        <f t="shared" si="31"/>
        <v>7.0458404074702899E-2</v>
      </c>
      <c r="J55" s="130">
        <f t="shared" si="31"/>
        <v>0.43926940639269407</v>
      </c>
      <c r="K55" s="130">
        <f t="shared" si="31"/>
        <v>-0.52605863192182412</v>
      </c>
      <c r="L55" s="130">
        <f>(K50-L50)/K50</f>
        <v>0.16862326574172895</v>
      </c>
      <c r="M55" s="130">
        <f t="shared" ref="M55:Q55" si="32">(L50-M50)/L50</f>
        <v>-0.13863928112965343</v>
      </c>
      <c r="N55" s="130">
        <f t="shared" si="32"/>
        <v>-0.21082299887260428</v>
      </c>
      <c r="O55" s="130">
        <f t="shared" si="32"/>
        <v>8.6592178770949699E-2</v>
      </c>
      <c r="P55" s="130">
        <f t="shared" si="32"/>
        <v>-5.6065239551478081E-2</v>
      </c>
      <c r="Q55" s="130">
        <f t="shared" si="32"/>
        <v>1</v>
      </c>
      <c r="W55" s="63"/>
    </row>
    <row r="56" spans="1:23" s="9" customFormat="1">
      <c r="A56" s="43"/>
      <c r="B56" s="7"/>
      <c r="D56" s="49" t="s">
        <v>223</v>
      </c>
      <c r="E56" s="130"/>
      <c r="F56" s="130" t="e">
        <f>(E50-G50)/E50</f>
        <v>#DIV/0!</v>
      </c>
      <c r="G56" s="130">
        <f t="shared" ref="G56:P56" si="33">(F50-H50)/F50</f>
        <v>0.13190862196020642</v>
      </c>
      <c r="H56" s="130">
        <f t="shared" si="33"/>
        <v>9.5041322314049742E-2</v>
      </c>
      <c r="I56" s="130">
        <f t="shared" si="33"/>
        <v>0.4787775891341256</v>
      </c>
      <c r="J56" s="130">
        <f t="shared" si="33"/>
        <v>0.1442922374429223</v>
      </c>
      <c r="K56" s="130">
        <f t="shared" si="33"/>
        <v>-0.26872964169381108</v>
      </c>
      <c r="L56" s="130">
        <f t="shared" si="33"/>
        <v>5.3361792956243347E-2</v>
      </c>
      <c r="M56" s="130">
        <f t="shared" si="33"/>
        <v>-0.37869062901155331</v>
      </c>
      <c r="N56" s="130">
        <f t="shared" si="33"/>
        <v>-0.1059751972942503</v>
      </c>
      <c r="O56" s="130">
        <f t="shared" si="33"/>
        <v>3.5381750465549325E-2</v>
      </c>
      <c r="P56" s="130">
        <f t="shared" si="33"/>
        <v>1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 t="e">
        <f>(E50-H50)/E50</f>
        <v>#DIV/0!</v>
      </c>
      <c r="G57" s="130">
        <f t="shared" ref="G57:O57" si="34">(F50-I50)/F50</f>
        <v>0.19307295504789987</v>
      </c>
      <c r="H57" s="130">
        <f t="shared" si="34"/>
        <v>0.49256198347107444</v>
      </c>
      <c r="I57" s="130">
        <f t="shared" si="34"/>
        <v>0.20458404074702882</v>
      </c>
      <c r="J57" s="130">
        <f t="shared" si="34"/>
        <v>0.28858447488584471</v>
      </c>
      <c r="K57" s="130">
        <f t="shared" si="34"/>
        <v>-0.44462540716612381</v>
      </c>
      <c r="L57" s="130">
        <f t="shared" si="34"/>
        <v>-0.14621131270010668</v>
      </c>
      <c r="M57" s="130">
        <f t="shared" si="34"/>
        <v>-0.25930680359435176</v>
      </c>
      <c r="N57" s="130">
        <f t="shared" si="34"/>
        <v>-0.16798196166854568</v>
      </c>
      <c r="O57" s="130">
        <f t="shared" si="34"/>
        <v>1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 t="e">
        <f>(E50-I50)/E50</f>
        <v>#DIV/0!</v>
      </c>
      <c r="G58" s="130">
        <f t="shared" ref="G58:N58" si="35">(F50-J50)/F50</f>
        <v>0.54753131908621966</v>
      </c>
      <c r="H58" s="130">
        <f t="shared" si="35"/>
        <v>0.22561983471074387</v>
      </c>
      <c r="I58" s="130">
        <f t="shared" si="35"/>
        <v>0.33870967741935482</v>
      </c>
      <c r="J58" s="130">
        <f t="shared" si="35"/>
        <v>0.18995433789954333</v>
      </c>
      <c r="K58" s="130">
        <f t="shared" si="35"/>
        <v>-0.749185667752443</v>
      </c>
      <c r="L58" s="130">
        <f t="shared" si="35"/>
        <v>-4.6958377801494124E-2</v>
      </c>
      <c r="M58" s="130">
        <f t="shared" si="35"/>
        <v>-0.32991014120667528</v>
      </c>
      <c r="N58" s="130">
        <f t="shared" si="35"/>
        <v>1</v>
      </c>
      <c r="O58" s="130"/>
      <c r="P58" s="130"/>
      <c r="Q58" s="130"/>
      <c r="W58" s="63"/>
    </row>
    <row r="59" spans="1:23">
      <c r="A59" s="43"/>
      <c r="D59" s="33" t="s">
        <v>226</v>
      </c>
      <c r="E59" s="130">
        <f>SUM(E49:G49)/SUM(E47:G47)</f>
        <v>0.39735099337748342</v>
      </c>
      <c r="F59" s="130">
        <f t="shared" ref="F59" si="36">SUM(F49:H49)/SUM(F47:H47)</f>
        <v>0.42937249666221627</v>
      </c>
      <c r="G59" s="130">
        <f t="shared" ref="G59" si="37">SUM(G49:I49)/SUM(G47:I47)</f>
        <v>0.45162216480045936</v>
      </c>
      <c r="H59" s="130">
        <f t="shared" ref="H59:O59" si="38">SUM(H49:J49)/SUM(H47:J47)</f>
        <v>0.67128507100796675</v>
      </c>
      <c r="I59" s="130">
        <f t="shared" si="38"/>
        <v>0.98261526832955404</v>
      </c>
      <c r="J59" s="130">
        <f t="shared" si="38"/>
        <v>1.502145922746781</v>
      </c>
      <c r="K59" s="130">
        <f t="shared" si="38"/>
        <v>1.498271225509028</v>
      </c>
      <c r="L59" s="130">
        <f t="shared" si="38"/>
        <v>0.96715328467153283</v>
      </c>
      <c r="M59" s="130">
        <f t="shared" si="38"/>
        <v>0.43337865397688646</v>
      </c>
      <c r="N59" s="130">
        <f t="shared" si="38"/>
        <v>0</v>
      </c>
      <c r="O59" s="130">
        <f t="shared" si="38"/>
        <v>0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1">
      <c r="A65" s="7" t="s">
        <v>205</v>
      </c>
    </row>
    <row r="66" spans="1:1">
      <c r="A66" s="7" t="s">
        <v>206</v>
      </c>
    </row>
    <row r="67" spans="1:1">
      <c r="A67" s="7" t="s">
        <v>207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19"/>
  <sheetViews>
    <sheetView topLeftCell="L1" zoomScaleNormal="100" workbookViewId="0">
      <pane ySplit="1" topLeftCell="A66" activePane="bottomLeft" state="frozen"/>
      <selection activeCell="AD83" sqref="AD83"/>
      <selection pane="bottomLeft" sqref="A1:L1048576"/>
    </sheetView>
  </sheetViews>
  <sheetFormatPr defaultRowHeight="14.4"/>
  <cols>
    <col min="1" max="1" width="11.77734375" style="191" customWidth="1"/>
    <col min="2" max="2" width="8.44140625" style="127" customWidth="1"/>
    <col min="3" max="3" width="8.44140625" style="67" customWidth="1"/>
    <col min="4" max="4" width="8.44140625" style="143" customWidth="1"/>
    <col min="5" max="5" width="8.44140625" style="202" customWidth="1"/>
    <col min="6" max="6" width="6.88671875" style="220" customWidth="1"/>
    <col min="7" max="7" width="8.44140625" style="205" customWidth="1"/>
    <col min="8" max="8" width="8.44140625" style="220" customWidth="1"/>
    <col min="9" max="10" width="6.88671875" style="220" customWidth="1"/>
    <col min="11" max="12" width="7.77734375" style="220" customWidth="1"/>
    <col min="13" max="13" width="5.88671875" customWidth="1"/>
    <col min="14" max="14" width="7" style="81" customWidth="1"/>
    <col min="15" max="15" width="8.44140625" style="81" customWidth="1"/>
    <col min="16" max="23" width="7" style="148" customWidth="1"/>
    <col min="24" max="26" width="7" style="81" customWidth="1"/>
    <col min="27" max="29" width="7" style="148" customWidth="1"/>
    <col min="30" max="30" width="2.88671875" style="9" customWidth="1"/>
    <col min="31" max="31" width="7.109375" style="49" customWidth="1"/>
    <col min="32" max="34" width="6.44140625" style="9" customWidth="1"/>
    <col min="35" max="35" width="7.5546875" customWidth="1"/>
    <col min="36" max="38" width="6.44140625" customWidth="1"/>
    <col min="39" max="39" width="7.21875" customWidth="1"/>
    <col min="40" max="42" width="6.44140625" customWidth="1"/>
    <col min="43" max="43" width="7.77734375" customWidth="1"/>
    <col min="44" max="46" width="6.44140625" customWidth="1"/>
    <col min="47" max="47" width="7.21875" customWidth="1"/>
  </cols>
  <sheetData>
    <row r="1" spans="1:47" s="6" customFormat="1" ht="58.8" customHeight="1" thickBot="1">
      <c r="A1" s="207" t="s">
        <v>53</v>
      </c>
      <c r="B1" s="194" t="s">
        <v>54</v>
      </c>
      <c r="C1" s="191" t="s">
        <v>55</v>
      </c>
      <c r="D1" s="223" t="s">
        <v>3</v>
      </c>
      <c r="E1" s="224" t="s">
        <v>227</v>
      </c>
      <c r="F1" s="225" t="s">
        <v>231</v>
      </c>
      <c r="G1" s="226" t="s">
        <v>228</v>
      </c>
      <c r="H1" s="225" t="s">
        <v>229</v>
      </c>
      <c r="I1" s="225" t="s">
        <v>230</v>
      </c>
      <c r="J1" s="225" t="s">
        <v>231</v>
      </c>
      <c r="K1" s="225" t="s">
        <v>232</v>
      </c>
      <c r="L1" s="225" t="s">
        <v>233</v>
      </c>
      <c r="M1" s="207"/>
      <c r="N1" s="72" t="s">
        <v>234</v>
      </c>
      <c r="O1" s="72" t="s">
        <v>235</v>
      </c>
      <c r="P1" s="150" t="s">
        <v>236</v>
      </c>
      <c r="Q1" s="151" t="s">
        <v>237</v>
      </c>
      <c r="R1" s="174" t="s">
        <v>238</v>
      </c>
      <c r="S1" s="150" t="s">
        <v>239</v>
      </c>
      <c r="T1" s="150" t="s">
        <v>241</v>
      </c>
      <c r="U1" s="151" t="s">
        <v>240</v>
      </c>
      <c r="V1" s="174" t="s">
        <v>242</v>
      </c>
      <c r="W1" s="150" t="s">
        <v>243</v>
      </c>
      <c r="X1" s="72" t="s">
        <v>244</v>
      </c>
      <c r="Y1" s="73" t="s">
        <v>245</v>
      </c>
      <c r="Z1" s="173" t="s">
        <v>246</v>
      </c>
      <c r="AA1" s="150" t="s">
        <v>247</v>
      </c>
      <c r="AB1" s="150" t="s">
        <v>248</v>
      </c>
      <c r="AC1" s="151" t="s">
        <v>249</v>
      </c>
      <c r="AD1" s="153"/>
      <c r="AE1" s="154"/>
      <c r="AF1" s="150" t="s">
        <v>234</v>
      </c>
      <c r="AG1" s="150" t="s">
        <v>235</v>
      </c>
      <c r="AH1" s="150" t="s">
        <v>236</v>
      </c>
      <c r="AI1" s="73" t="s">
        <v>237</v>
      </c>
      <c r="AJ1" s="72" t="s">
        <v>238</v>
      </c>
      <c r="AK1" s="72" t="s">
        <v>239</v>
      </c>
      <c r="AL1" s="72" t="s">
        <v>241</v>
      </c>
      <c r="AM1" s="73" t="s">
        <v>240</v>
      </c>
      <c r="AN1" s="72" t="s">
        <v>242</v>
      </c>
      <c r="AO1" s="72" t="s">
        <v>243</v>
      </c>
      <c r="AP1" s="72" t="s">
        <v>244</v>
      </c>
      <c r="AQ1" s="73" t="s">
        <v>245</v>
      </c>
      <c r="AR1" s="72" t="s">
        <v>246</v>
      </c>
      <c r="AS1" s="72" t="s">
        <v>247</v>
      </c>
      <c r="AT1" s="72" t="s">
        <v>248</v>
      </c>
      <c r="AU1" s="73" t="s">
        <v>249</v>
      </c>
    </row>
    <row r="2" spans="1:47" ht="15" customHeight="1" thickBot="1">
      <c r="A2" s="192" t="s">
        <v>77</v>
      </c>
      <c r="B2" s="210">
        <v>2005</v>
      </c>
      <c r="C2" s="161" t="s">
        <v>30</v>
      </c>
      <c r="D2" s="75">
        <v>0</v>
      </c>
      <c r="E2" s="212">
        <v>0</v>
      </c>
      <c r="F2" s="217">
        <v>0.29419186399195763</v>
      </c>
      <c r="G2" s="209">
        <v>0</v>
      </c>
      <c r="H2" s="217">
        <v>6.6802666829891486E-2</v>
      </c>
      <c r="I2" s="218">
        <v>8.2534561412226856E-2</v>
      </c>
      <c r="J2" s="217">
        <v>0.29419186399195763</v>
      </c>
      <c r="K2" s="217">
        <v>0.13610287738304463</v>
      </c>
      <c r="L2" s="217">
        <v>0</v>
      </c>
      <c r="M2" s="67" t="s">
        <v>61</v>
      </c>
      <c r="N2" s="176">
        <f>CORREL(IF(NOT(ISBLANK(C2:C1275)),D2:D1275),IF(NOT(ISBLANK(C2:C1275)),H2:H1275))</f>
        <v>0.13146643935965108</v>
      </c>
      <c r="O2" s="175">
        <f t="array" ref="O2">CORREL(IF(NOT(ISBLANK(C2:C1275)),E2:E1275),IF(NOT(ISBLANK(C2:C1275)),H2:H1275))</f>
        <v>0.18757558891934648</v>
      </c>
      <c r="P2" s="166">
        <f t="array" ref="P2">CORREL(IF(NOT(ISBLANK(C2:C1115)),G2:G1115),IF(NOT(ISBLANK(C2:C1115)),H2:H1115))</f>
        <v>0.17227200861039946</v>
      </c>
      <c r="Q2" s="166">
        <f t="array" ref="Q2">CORREL(IF(NOT(ISBLANK(C2:C1275)),H2:H1275),IF(NOT(ISBLANK(C2:C1275)),L2:L1275))</f>
        <v>0.10238415211052698</v>
      </c>
      <c r="R2" s="165">
        <f t="array" ref="R2">CORREL(IF(NOT(ISBLANK(C2:C1109)),D2:D1109),IF(NOT(ISBLANK(C2:C1109)),I2:I1109))</f>
        <v>0.1807417242975542</v>
      </c>
      <c r="S2" s="166">
        <f t="array" ref="S2">CORREL(IF(NOT(ISBLANK(C2:C1109)),I2:I1109),IF(NOT(ISBLANK(C2:C1109)),E2:E1109))</f>
        <v>0.1622468337647387</v>
      </c>
      <c r="T2" s="166">
        <f t="array" ref="T2">CORREL(IF(NOT(ISBLANK(C2:C1115)),E2:E1115),IF(NOT(ISBLANK(C2:C1115)),I2:I1115))</f>
        <v>0.1622468337647387</v>
      </c>
      <c r="U2" s="167">
        <f>CORREL(IF(NOT(ISBLANK(C2:C1115)),I2:I1115),IF(NOT(ISBLANK(C2:C1115)),L2:L1115))</f>
        <v>0.188882802972894</v>
      </c>
      <c r="V2" s="165">
        <f t="array" ref="V2">CORREL(IF(NOT(ISBLANK(C2:C1109)),D2:D1109),IF(NOT(ISBLANK(C2:C1109)),J2:J1109))</f>
        <v>0.18242798817670852</v>
      </c>
      <c r="W2" s="166">
        <f t="array" ref="W2">CORREL(IF(NOT(ISBLANK(C2:C1109)),J2:J1109),IF(NOT(ISBLANK(C2:C1109)),E2:E1109))</f>
        <v>0.120274673169779</v>
      </c>
      <c r="X2" s="166">
        <f t="array" ref="X2">CORREL(IF(NOT(ISBLANK(C2:C1115)),G2:G1115),IF(NOT(ISBLANK(C2:C1115)),J2:J1115))</f>
        <v>0.16478096311380158</v>
      </c>
      <c r="Y2" s="167">
        <f t="array" ref="Y2">CORREL(IF(NOT(ISBLANK(C2:C1115)),J2:J1115),IF(NOT(ISBLANK(C2:C1115)),L2:L1115))</f>
        <v>0.1874565502618277</v>
      </c>
      <c r="Z2" s="165">
        <f t="array" ref="Z2">CORREL(IF(NOT(ISBLANK(C2:C1109)),D2:D1109),IF(NOT(ISBLANK(C2:C1109)),K2:K1109))</f>
        <v>0.12767565917712784</v>
      </c>
      <c r="AA2" s="166">
        <f t="array" ref="AA2">CORREL(IF(NOT(ISBLANK(C2:C1109)),K2:K1109),IF(NOT(ISBLANK(C2:C1109)),E2:E1109))</f>
        <v>4.2591591116839404E-2</v>
      </c>
      <c r="AB2" s="166">
        <f>CORREL(IF(NOT(ISBLANK(C2:C1115)),G2:G1115),IF(NOT(ISBLANK(C2:C1115)),K2:K1115))</f>
        <v>0.15369993688491515</v>
      </c>
      <c r="AC2" s="167">
        <f>CORREL(IF(NOT(ISBLANK(C2:C1115)),K2:K1115),IF(NOT(ISBLANK(C2:C1115)),L2:L1115))</f>
        <v>0.21489883940664925</v>
      </c>
      <c r="AD2" s="143"/>
      <c r="AE2" s="45"/>
      <c r="AK2" s="33" t="s">
        <v>127</v>
      </c>
    </row>
    <row r="3" spans="1:47" s="2" customFormat="1" ht="15.6" thickTop="1" thickBot="1">
      <c r="A3" s="191" t="s">
        <v>77</v>
      </c>
      <c r="B3" s="210">
        <v>2009</v>
      </c>
      <c r="C3" s="161" t="s">
        <v>30</v>
      </c>
      <c r="D3" s="75">
        <v>0</v>
      </c>
      <c r="E3" s="212">
        <v>0</v>
      </c>
      <c r="F3" s="219">
        <v>0.24314210071450501</v>
      </c>
      <c r="G3" s="209">
        <v>0.23106742350823758</v>
      </c>
      <c r="H3" s="219">
        <v>1.4347430860964301E-2</v>
      </c>
      <c r="I3" s="219">
        <v>4.3503456161736634E-2</v>
      </c>
      <c r="J3" s="219">
        <v>0.24314210071450501</v>
      </c>
      <c r="K3" s="219"/>
      <c r="L3" s="219">
        <v>0.33262352354017632</v>
      </c>
      <c r="M3" s="222" t="s">
        <v>50</v>
      </c>
      <c r="N3" s="163">
        <f t="array" ref="N3">CORREL(IF($C2:$C1275=$M3,D2:D1275),IF($C2:$C1275=$M3,$H2:$H1275))</f>
        <v>0.21935428574113117</v>
      </c>
      <c r="O3" s="164">
        <f t="array" ref="O3">CORREL(IF($C2:$C1275=$M3,E2:E1275),IF($C2:$C1275=$M3,$H2:$H1275))</f>
        <v>0.24033576491933292</v>
      </c>
      <c r="P3" s="75">
        <f t="array" ref="P3">CORREL(IF($C2:$C1275=$M3,G2:G1275),IF($C2:$C1275=$M3,$H2:$H1275))</f>
        <v>0.21363125623484674</v>
      </c>
      <c r="Q3" s="75">
        <f t="array" ref="Q3">CORREL(IF($C2:$C1275=$M3,L2:L1275),IF($C2:$C1275=$M3,$H2:$H1275))</f>
        <v>0.12572009232964118</v>
      </c>
      <c r="R3" s="168">
        <f t="array" ref="R3">CORREL(IF($C2:$C1275=$M3,D2:D1275),IF($C2:$C1275=$M3,$I2:$I1275))</f>
        <v>0.24979723438003323</v>
      </c>
      <c r="S3" s="75">
        <f t="array" ref="S3">CORREL(IF($C2:$C1275=$M3,E2:E1275),IF($C2:$C1275=$M3,$I2:$I1275))</f>
        <v>0.17917104374677606</v>
      </c>
      <c r="T3" s="75">
        <f t="array" ref="T3">CORREL(IF($C2:$C1275=$M3,G2:G1275),IF($C2:$C1275=$M3,$I2:$I1275))</f>
        <v>0.24680602429365844</v>
      </c>
      <c r="U3" s="169">
        <f t="array" ref="U3">CORREL(IF($C2:$C1275=$M3,L2:L1275),IF($C2:$C1275=$M3,$I2:$I1275))</f>
        <v>0.22818209686157873</v>
      </c>
      <c r="V3" s="168">
        <f t="array" ref="V3">CORREL(IF($C$2:$C$1275=$M3,D$2:D$1275),IF($C$2:$C$1275=$M3,$J$2:$J$1275))</f>
        <v>0.19540814119063268</v>
      </c>
      <c r="W3" s="75">
        <f t="array" ref="W3">CORREL(IF($C$2:$C$1275=$M3,E$2:E$1275),IF($C$2:$C$1275=$M3,$J$2:$J$1275))</f>
        <v>0.11216506026239603</v>
      </c>
      <c r="X3" s="75">
        <f t="array" ref="X3">CORREL(IF($C$2:$C$1275=$M3,G$2:G$1275),IF($C$2:$C$1275=$M3,$J$2:$J$1275))</f>
        <v>0.17384960333116581</v>
      </c>
      <c r="Y3" s="169">
        <f t="array" ref="Y3">CORREL(IF($C$2:$C$1275=$M3,L$2:L$1275),IF($C$2:$C$1275=$M3,$J$2:$J$1275))</f>
        <v>0.21676187526849475</v>
      </c>
      <c r="Z3" s="168">
        <f t="array" ref="Z3">CORREL(IF($C2:$C1109=$M3,D2:D1109),IF($C2:$C1109=$M3,$K2:K$1109))</f>
        <v>9.4875547700479873E-2</v>
      </c>
      <c r="AA3" s="75">
        <f t="array" ref="AA3">CORREL(IF($C$2:$C$1109=$M3,K$2:K$1109),IF($C$2:$C$1109=$M3,$E$2:$E$1109))</f>
        <v>7.0765035426931409E-3</v>
      </c>
      <c r="AB3" s="75">
        <f t="array" ref="AB3">CORREL(IF($C$2:$C$1109=$M3,K$2:K$1109),IF($C$2:$C$1109=$M3,$G$2:$G$1109))</f>
        <v>8.5760345254729684E-2</v>
      </c>
      <c r="AC3" s="169">
        <f t="array" ref="AC3">CORREL(IF($C$2:$C$1275=$M3,L$2:L$1275),IF($C$2:$C$1275=$M3,$K$2:$K$1275))</f>
        <v>0.13924922001391596</v>
      </c>
      <c r="AD3" s="56"/>
      <c r="AE3" s="63" t="s">
        <v>61</v>
      </c>
      <c r="AF3" s="75">
        <v>0.23872886949319685</v>
      </c>
      <c r="AG3" s="75">
        <v>0.29490591650157782</v>
      </c>
      <c r="AH3" s="75">
        <v>0.23416520621268849</v>
      </c>
      <c r="AI3" s="75">
        <v>0.2076769866113862</v>
      </c>
      <c r="AJ3" s="76">
        <v>9.4923705220736204E-2</v>
      </c>
      <c r="AK3" s="75">
        <v>7.1106431808208623E-2</v>
      </c>
      <c r="AL3" s="75">
        <v>7.1106431808208623E-2</v>
      </c>
      <c r="AM3" s="75">
        <v>0.2076769866113862</v>
      </c>
      <c r="AN3" s="76">
        <v>0.10931897836681716</v>
      </c>
      <c r="AO3" s="75">
        <v>8.9586739988929465E-2</v>
      </c>
      <c r="AP3" s="75">
        <v>9.2600901842490591E-2</v>
      </c>
      <c r="AQ3" s="75">
        <v>0.20544350684321591</v>
      </c>
      <c r="AR3" s="76">
        <v>0.13528718994331992</v>
      </c>
      <c r="AS3" s="75">
        <v>0.13528718994331992</v>
      </c>
      <c r="AT3" s="75">
        <v>0.13528718994331992</v>
      </c>
      <c r="AU3" s="75">
        <v>0.13897628267269216</v>
      </c>
    </row>
    <row r="4" spans="1:47" ht="15" thickTop="1">
      <c r="A4" s="192" t="s">
        <v>184</v>
      </c>
      <c r="B4" s="161">
        <v>2004</v>
      </c>
      <c r="C4" s="161" t="s">
        <v>30</v>
      </c>
      <c r="D4" s="75">
        <v>0</v>
      </c>
      <c r="E4" s="212">
        <v>0</v>
      </c>
      <c r="F4" s="217">
        <v>0.16689347498398011</v>
      </c>
      <c r="G4" s="209">
        <v>0</v>
      </c>
      <c r="H4" s="217">
        <v>2.1009860995930531E-2</v>
      </c>
      <c r="I4" s="218">
        <v>9.6200586571923194E-2</v>
      </c>
      <c r="J4" s="217">
        <v>0.16689347498398011</v>
      </c>
      <c r="K4" s="217">
        <v>0.11055252938482452</v>
      </c>
      <c r="L4" s="217">
        <v>0</v>
      </c>
      <c r="M4" s="67" t="s">
        <v>51</v>
      </c>
      <c r="N4" s="168">
        <f t="array" ref="N4">CORREL(IF($C3:$C1276=$M4,D3:D1276),IF($C3:$C1276=$M4,$H3:$H1276))</f>
        <v>1.0097714576441772E-2</v>
      </c>
      <c r="O4" s="75">
        <f t="array" ref="O4">CORREL(IF($C3:$C1276=$M4,E3:E1276),IF($C3:$C1276=$M4,$H3:$H1276))</f>
        <v>8.8165424951058669E-2</v>
      </c>
      <c r="P4" s="75">
        <f t="array" ref="P4">CORREL(IF($C3:$C1276=$M4,G3:G1276),IF($C3:$C1276=$M4,$H3:$H1276))</f>
        <v>8.6119017878234533E-2</v>
      </c>
      <c r="Q4" s="75">
        <f t="array" ref="Q4">CORREL(IF($C3:$C1276=$M4,L3:L1276),IF($C3:$C1276=$M4,$H3:$H1276))</f>
        <v>5.3457504372526339E-2</v>
      </c>
      <c r="R4" s="168">
        <f t="array" ref="R4">CORREL(IF($C3:$C1276=$M4,D3:D1276),IF($C3:$C1276=$M4,$I3:$I1276))</f>
        <v>5.8506091069611993E-2</v>
      </c>
      <c r="S4" s="75">
        <f t="array" ref="S4">CORREL(IF($C3:$C1276=$M4,E3:E1276),IF($C3:$C1276=$M4,$I3:$I1276))</f>
        <v>8.5439641649454598E-2</v>
      </c>
      <c r="T4" s="75">
        <f t="array" ref="T4">CORREL(IF($C3:$C1276=$M4,G3:G1276),IF($C3:$C1276=$M4,$I3:$I1276))</f>
        <v>0.11843444659973555</v>
      </c>
      <c r="U4" s="169">
        <f t="array" ref="U4">CORREL(IF($C3:$C1276=$M4,L3:L1276),IF($C3:$C1276=$M4,$I3:$I1276))</f>
        <v>0.11264233143394141</v>
      </c>
      <c r="V4" s="168">
        <f t="array" ref="V4">CORREL(IF($C$2:$C$1275=$M4,D$2:D$1275),IF($C$2:$C$1275=$M4,$J$2:$J$1275))</f>
        <v>9.2596467096515173E-2</v>
      </c>
      <c r="W4" s="75">
        <f t="array" ref="W4">CORREL(IF($C$2:$C$1275=$M4,E$2:E$1275),IF($C$2:$C$1275=$M4,$J$2:$J$1275))</f>
        <v>7.1600766199503743E-2</v>
      </c>
      <c r="X4" s="75">
        <f t="array" ref="X4">CORREL(IF($C$2:$C$1275=$M4,G$2:G$1275),IF($C$2:$C$1275=$M4,$J$2:$J$1275))</f>
        <v>9.5655496998314229E-2</v>
      </c>
      <c r="Y4" s="169">
        <f t="array" ref="Y4">CORREL(IF($C$2:$C$1275=$M4,L$2:L$1275),IF($C$2:$C$1275=$M4,$J$2:$J$1275))</f>
        <v>9.6325897008165531E-2</v>
      </c>
      <c r="Z4" s="168">
        <f t="array" ref="Z4">CORREL(IF($C2:$C1110=$M4,D2:D1110),IF($C2:$C1110=$M4,$K2:K$1109))</f>
        <v>9.8661089266363744E-2</v>
      </c>
      <c r="AA4" s="75">
        <f t="array" ref="AA4">CORREL(IF($C$2:$C$1109=$M4,K$2:K$1109),IF($C$2:$C$1109=$M4,$E$2:$E$1109))</f>
        <v>3.807478186784298E-2</v>
      </c>
      <c r="AB4" s="75">
        <f t="array" ref="AB4">CORREL(IF($C$2:$C$1109=$M4,K$2:K$1109),IF($C$2:$C$1109=$M4,$G$2:$G$1109))</f>
        <v>5.9135599631126273E-2</v>
      </c>
      <c r="AC4" s="169">
        <f t="array" ref="AC4">CORREL(IF($C$2:$C$1275=$M4,L$2:L$1275),IF($C$2:$C$1275=$M4,$K$2:$K$1275))</f>
        <v>6.610063619093054E-2</v>
      </c>
      <c r="AD4" s="56"/>
      <c r="AE4" s="55" t="s">
        <v>50</v>
      </c>
      <c r="AF4" s="75">
        <v>0.45720431500595288</v>
      </c>
      <c r="AG4" s="118">
        <v>0.60793729016020159</v>
      </c>
      <c r="AH4" s="75">
        <v>0.4410616296081577</v>
      </c>
      <c r="AI4" s="75">
        <v>0.37726931168637717</v>
      </c>
      <c r="AJ4" s="76">
        <v>0.13959867690395422</v>
      </c>
      <c r="AK4" s="75">
        <v>0.13959867690395422</v>
      </c>
      <c r="AL4" s="75">
        <v>0.23255315529433504</v>
      </c>
      <c r="AM4" s="75">
        <v>0.37726931168637717</v>
      </c>
      <c r="AN4" s="75">
        <v>0.1519358533344401</v>
      </c>
      <c r="AO4" s="75">
        <v>0.11437876345435591</v>
      </c>
      <c r="AP4" s="75">
        <v>0.16707684554216123</v>
      </c>
      <c r="AQ4" s="75">
        <v>1.7837049910967528E-2</v>
      </c>
      <c r="AR4" s="76">
        <v>0.17579786999703331</v>
      </c>
      <c r="AS4" s="75">
        <v>0.17579786999703331</v>
      </c>
      <c r="AT4" s="75">
        <v>0.17579786999703331</v>
      </c>
      <c r="AU4" s="75">
        <v>0.20988875102321794</v>
      </c>
    </row>
    <row r="5" spans="1:47" ht="15" thickBot="1">
      <c r="A5" s="191" t="s">
        <v>186</v>
      </c>
      <c r="B5" s="127">
        <v>2007</v>
      </c>
      <c r="C5" s="67" t="s">
        <v>30</v>
      </c>
      <c r="D5" s="143">
        <v>0</v>
      </c>
      <c r="E5" s="202">
        <v>0</v>
      </c>
      <c r="F5" s="220">
        <v>0.12964774430707168</v>
      </c>
      <c r="G5" s="205">
        <v>1.1629394457430602E-2</v>
      </c>
      <c r="H5" s="220">
        <v>1.4491167104661097E-2</v>
      </c>
      <c r="I5" s="220">
        <v>9.0710364054133949E-2</v>
      </c>
      <c r="J5" s="220">
        <v>0.12964774430707168</v>
      </c>
      <c r="K5" s="220">
        <v>0.14474587241102793</v>
      </c>
      <c r="L5" s="220">
        <v>2.3817462963845092E-2</v>
      </c>
      <c r="M5" s="70" t="s">
        <v>30</v>
      </c>
      <c r="N5" s="170">
        <f t="array" ref="N5">CORREL(IF($C4:$C1277=$M5,D4:D1277),IF($C4:$C1277=$M5,$H4:$H1277))</f>
        <v>0.14489259319951989</v>
      </c>
      <c r="O5" s="171">
        <f t="array" ref="O5">CORREL(IF($C2:$C1275=$M5,E2:E1275),IF($C4:$C1277=$M5,$H4:$H1277))</f>
        <v>0.24411442447790868</v>
      </c>
      <c r="P5" s="171">
        <f t="array" ref="P5">CORREL(IF($C4:$C1277=$M5,G4:G1277),IF($C4:$C1277=$M5,$H4:$H1277))</f>
        <v>0.23161727885068903</v>
      </c>
      <c r="Q5" s="171">
        <f t="array" ref="Q5">CORREL(IF($C4:$C1277=$M5,L4:L1277),IF($C4:$C1277=$M5,$H4:$H1277))</f>
        <v>0.14131784563674954</v>
      </c>
      <c r="R5" s="170">
        <f t="array" ref="R5">CORREL(IF($C4:$C1277=$M5,D4:D1277),IF($C4:$C1277=$M5,$I4:$I1277))</f>
        <v>0.20334968508536738</v>
      </c>
      <c r="S5" s="171">
        <f t="array" ref="S5">CORREL(IF($C4:$C1277=$M5,E4:E1277),IF($C4:$C1277=$M5,$I4:$I1277))</f>
        <v>0.21438097147942556</v>
      </c>
      <c r="T5" s="171">
        <f t="array" ref="T5">CORREL(IF($C4:$C1277=$M5,G4:G1277),IF($C4:$C1277=$M5,$I4:$I1277))</f>
        <v>0.26579088569854853</v>
      </c>
      <c r="U5" s="172">
        <f t="array" ref="U5">CORREL(IF($C4:$C1277=$M5,L4:L1277),IF($C4:$C1277=$M5,$I4:$I1277))</f>
        <v>0.21067728441138336</v>
      </c>
      <c r="V5" s="170">
        <f t="array" ref="V5">CORREL(IF($C$2:$C$1275=$M5,D$2:D$1275),IF($C$2:$C$1275=$M5,$J$2:$J$1275))</f>
        <v>0.22850025528007548</v>
      </c>
      <c r="W5" s="171">
        <f t="array" ref="W5">CORREL(IF($C$2:$C$1275=$M5,E$2:E$1275),IF($C$2:$C$1275=$M5,$J$2:$J$1275))</f>
        <v>0.18588897557891157</v>
      </c>
      <c r="X5" s="171">
        <f t="array" ref="X5">CORREL(IF($C$2:$C$1275=$M5,G$2:G$1275),IF($C$2:$C$1275=$M5,$J$2:$J$1275))</f>
        <v>0.22527948845439311</v>
      </c>
      <c r="Y5" s="172">
        <f t="array" ref="Y5">CORREL(IF($C$2:$C$1275=$M5,L$2:L$1275),IF($C$2:$C$1275=$M5,$J$2:$J$1275))</f>
        <v>0.23109591906288843</v>
      </c>
      <c r="Z5" s="170">
        <f t="array" ref="Z5">CORREL(IF($C2:$C1111=$M5,D2:D1111),IF($C2:$C1111=$M5,$K2:K$1109))</f>
        <v>0.17499856693654967</v>
      </c>
      <c r="AA5" s="171">
        <f t="array" ref="AA5">CORREL(IF($C$2:$C$1109=$M5,K$2:K$1109),IF($C$2:$C$1109=$M5,$E$2:$E$1109))</f>
        <v>9.8685418362611702E-2</v>
      </c>
      <c r="AB5" s="171">
        <f t="array" ref="AB5">CORREL(IF($C$2:$C$1109=$M5,K$2:K$1109),IF($C$2:$C$1109=$M5,$G$2:$G$1109))</f>
        <v>0.15789235007100025</v>
      </c>
      <c r="AC5" s="172">
        <f t="array" ref="AC5">CORREL(IF($C$2:$C$1275=$M5,L$2:L$1275),IF($C$2:$C$1275=$M5,$K$2:$K$1275))</f>
        <v>0.18280814556248498</v>
      </c>
      <c r="AD5" s="56"/>
      <c r="AE5" s="63" t="s">
        <v>51</v>
      </c>
      <c r="AF5" s="75">
        <v>-0.11617251259969005</v>
      </c>
      <c r="AG5" s="75">
        <v>-5.4510716026077669E-2</v>
      </c>
      <c r="AH5" s="75">
        <v>-0.14625635592301486</v>
      </c>
      <c r="AI5" s="75">
        <v>-0.13042163959120393</v>
      </c>
      <c r="AJ5" s="76">
        <v>-4.8823874756624516E-2</v>
      </c>
      <c r="AK5" s="75">
        <v>-4.8823874756624516E-2</v>
      </c>
      <c r="AL5" s="75">
        <v>6.0975929309730295E-2</v>
      </c>
      <c r="AM5" s="75">
        <v>-0.13042163959120393</v>
      </c>
      <c r="AN5" s="76">
        <v>-1.5630113143094971E-2</v>
      </c>
      <c r="AO5" s="75">
        <v>-3.9552813530436354E-2</v>
      </c>
      <c r="AP5" s="75">
        <v>-0.11375106691805657</v>
      </c>
      <c r="AQ5" s="75">
        <v>-0.32807435608154623</v>
      </c>
      <c r="AR5" s="76">
        <v>-1.1635187369058806E-2</v>
      </c>
      <c r="AS5" s="75">
        <v>-1.1635187369058806E-2</v>
      </c>
      <c r="AT5" s="75">
        <v>-1.1635187369058806E-2</v>
      </c>
      <c r="AU5" s="75">
        <v>-4.420041302621272E-2</v>
      </c>
    </row>
    <row r="6" spans="1:47" s="30" customFormat="1">
      <c r="A6" s="191" t="s">
        <v>252</v>
      </c>
      <c r="B6" s="210">
        <v>2005</v>
      </c>
      <c r="C6" s="161" t="s">
        <v>30</v>
      </c>
      <c r="D6" s="75">
        <v>0</v>
      </c>
      <c r="E6" s="212">
        <v>0</v>
      </c>
      <c r="F6" s="219">
        <v>0.10450363495638014</v>
      </c>
      <c r="G6" s="209">
        <v>0</v>
      </c>
      <c r="H6" s="219">
        <v>6.241969733263227E-3</v>
      </c>
      <c r="I6" s="219">
        <v>-7.1126838594067964E-3</v>
      </c>
      <c r="J6" s="219">
        <v>0.10450363495638014</v>
      </c>
      <c r="K6" s="219">
        <v>-8.8845772637502735E-2</v>
      </c>
      <c r="L6" s="219">
        <v>0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 s="115"/>
      <c r="AE6" s="155" t="s">
        <v>30</v>
      </c>
      <c r="AF6" s="77">
        <v>0.26687163904710787</v>
      </c>
      <c r="AG6" s="77">
        <v>0.36080463489750053</v>
      </c>
      <c r="AH6" s="77">
        <v>0.23471651190182188</v>
      </c>
      <c r="AI6" s="77">
        <v>0.28191595631575811</v>
      </c>
      <c r="AJ6" s="78">
        <v>5.6843654370411549E-2</v>
      </c>
      <c r="AK6" s="77">
        <v>5.6843654370411549E-2</v>
      </c>
      <c r="AL6" s="77">
        <v>0.15494996597303731</v>
      </c>
      <c r="AM6" s="77">
        <v>0.28191595631575811</v>
      </c>
      <c r="AN6" s="78">
        <v>0.13107497887027655</v>
      </c>
      <c r="AO6" s="77">
        <v>0.15694946902326082</v>
      </c>
      <c r="AP6" s="77">
        <v>0.10603571871368518</v>
      </c>
      <c r="AQ6" s="77">
        <v>-0.23269434178065421</v>
      </c>
      <c r="AR6" s="78">
        <v>0.21416402888048894</v>
      </c>
      <c r="AS6" s="77">
        <v>0.21416402888048894</v>
      </c>
      <c r="AT6" s="77">
        <v>0.21416402888048894</v>
      </c>
      <c r="AU6" s="85">
        <v>0.17589203382786925</v>
      </c>
    </row>
    <row r="7" spans="1:47" ht="16.8" customHeight="1">
      <c r="A7" s="192" t="s">
        <v>82</v>
      </c>
      <c r="B7" s="210">
        <v>2004</v>
      </c>
      <c r="C7" s="161" t="s">
        <v>30</v>
      </c>
      <c r="D7" s="75">
        <v>0</v>
      </c>
      <c r="E7" s="212">
        <v>0</v>
      </c>
      <c r="F7" s="217">
        <v>9.1743937994117744E-2</v>
      </c>
      <c r="G7" s="209">
        <v>0</v>
      </c>
      <c r="H7" s="217">
        <v>3.9226534954964518E-2</v>
      </c>
      <c r="I7" s="218">
        <v>-1.7379957874465148E-2</v>
      </c>
      <c r="J7" s="217">
        <v>9.1743937994117744E-2</v>
      </c>
      <c r="K7" s="217">
        <v>6.2058292776004234E-2</v>
      </c>
      <c r="L7" s="217">
        <v>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47" s="30" customFormat="1">
      <c r="A8" s="192" t="s">
        <v>184</v>
      </c>
      <c r="B8" s="161">
        <v>2005</v>
      </c>
      <c r="C8" s="161" t="s">
        <v>30</v>
      </c>
      <c r="D8" s="75">
        <v>0</v>
      </c>
      <c r="E8" s="212">
        <v>0</v>
      </c>
      <c r="F8" s="217">
        <v>9.1464321060461443E-2</v>
      </c>
      <c r="G8" s="209">
        <v>0</v>
      </c>
      <c r="H8" s="217">
        <v>7.6804374814729473E-2</v>
      </c>
      <c r="I8" s="218">
        <v>0.14901438551409471</v>
      </c>
      <c r="J8" s="217">
        <v>9.1464321060461443E-2</v>
      </c>
      <c r="K8" s="217">
        <v>-8.8331117573479001E-2</v>
      </c>
      <c r="L8" s="217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s="9"/>
      <c r="AE8" s="115"/>
      <c r="AF8" s="115"/>
      <c r="AG8" s="156"/>
      <c r="AH8" s="156"/>
      <c r="AI8" s="51"/>
      <c r="AJ8" s="6"/>
      <c r="AK8" s="33" t="s">
        <v>131</v>
      </c>
      <c r="AL8"/>
      <c r="AM8"/>
      <c r="AN8"/>
      <c r="AO8"/>
      <c r="AP8"/>
      <c r="AQ8"/>
      <c r="AR8"/>
      <c r="AS8"/>
      <c r="AT8"/>
      <c r="AU8"/>
    </row>
    <row r="9" spans="1:47" ht="16.8" customHeight="1">
      <c r="A9" s="191" t="s">
        <v>184</v>
      </c>
      <c r="B9" s="161">
        <v>2009</v>
      </c>
      <c r="C9" s="161" t="s">
        <v>30</v>
      </c>
      <c r="D9" s="75">
        <v>0</v>
      </c>
      <c r="E9" s="212">
        <v>0</v>
      </c>
      <c r="F9" s="219">
        <v>8.857409236261668E-2</v>
      </c>
      <c r="G9" s="209">
        <v>0</v>
      </c>
      <c r="H9" s="219">
        <v>-6.9705640702841118E-2</v>
      </c>
      <c r="I9" s="219">
        <v>-1.5976069216561101E-2</v>
      </c>
      <c r="J9" s="219">
        <v>8.857409236261668E-2</v>
      </c>
      <c r="K9" s="219"/>
      <c r="L9" s="219"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E9" s="63" t="s">
        <v>61</v>
      </c>
      <c r="AF9" s="75">
        <v>0.26100491922459212</v>
      </c>
      <c r="AG9" s="75">
        <v>0.32037568131143179</v>
      </c>
      <c r="AH9" s="75">
        <v>0.32037568131143179</v>
      </c>
      <c r="AI9" s="75">
        <v>0.31897649697352065</v>
      </c>
      <c r="AJ9" s="76">
        <v>0.38087079166288029</v>
      </c>
      <c r="AK9" s="75">
        <v>0.3333246173810977</v>
      </c>
      <c r="AL9" s="75">
        <v>0.3333246173810977</v>
      </c>
      <c r="AM9" s="75">
        <v>0.31897649697352065</v>
      </c>
      <c r="AN9" s="76">
        <v>0.34424691160611298</v>
      </c>
      <c r="AO9" s="75">
        <v>0.257045030629593</v>
      </c>
      <c r="AP9" s="75">
        <v>0.257045030629593</v>
      </c>
      <c r="AQ9" s="75">
        <v>0.26913782280612769</v>
      </c>
      <c r="AR9" s="76">
        <v>0.17069679473264107</v>
      </c>
      <c r="AS9" s="75">
        <v>0.17069679473264107</v>
      </c>
      <c r="AT9" s="75">
        <v>0.17069679473264107</v>
      </c>
      <c r="AU9" s="75">
        <v>0.17892328007005054</v>
      </c>
    </row>
    <row r="10" spans="1:47">
      <c r="A10" s="194" t="s">
        <v>77</v>
      </c>
      <c r="B10" s="127">
        <v>2006</v>
      </c>
      <c r="C10" s="180" t="s">
        <v>30</v>
      </c>
      <c r="D10" s="143">
        <v>0</v>
      </c>
      <c r="E10" s="203">
        <v>0</v>
      </c>
      <c r="F10" s="217">
        <v>7.4261046500998434E-2</v>
      </c>
      <c r="G10" s="204">
        <v>0</v>
      </c>
      <c r="H10" s="217">
        <v>1.6858057801015677E-2</v>
      </c>
      <c r="I10" s="217">
        <v>0.24366678844828671</v>
      </c>
      <c r="J10" s="217">
        <v>7.4261046500998434E-2</v>
      </c>
      <c r="K10" s="217">
        <v>8.7543022131626805E-2</v>
      </c>
      <c r="L10" s="217"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E10" s="55" t="s">
        <v>50</v>
      </c>
      <c r="AF10" s="75">
        <v>0.47924742052510255</v>
      </c>
      <c r="AG10" s="118">
        <v>0.49041648476547478</v>
      </c>
      <c r="AH10" s="75">
        <v>0.49041648476547478</v>
      </c>
      <c r="AI10" s="75">
        <v>0.48960487608699299</v>
      </c>
      <c r="AJ10" s="76">
        <v>0.39455973403641226</v>
      </c>
      <c r="AK10" s="75">
        <v>0.39455973403641226</v>
      </c>
      <c r="AL10" s="75">
        <v>0.39455973403641226</v>
      </c>
      <c r="AM10" s="75">
        <v>0.48960487608699299</v>
      </c>
      <c r="AN10" s="75">
        <v>0.23854172178494909</v>
      </c>
      <c r="AO10" s="75">
        <v>0.14848242952285637</v>
      </c>
      <c r="AP10" s="75">
        <v>0.14848242952285637</v>
      </c>
      <c r="AQ10" s="75">
        <v>0.41735299692409827</v>
      </c>
      <c r="AR10" s="76">
        <v>0.14150148192352033</v>
      </c>
      <c r="AS10" s="75">
        <v>0.14150148192352033</v>
      </c>
      <c r="AT10" s="75">
        <v>0.14150148192352033</v>
      </c>
      <c r="AU10" s="75">
        <v>0.15491602194854612</v>
      </c>
    </row>
    <row r="11" spans="1:47">
      <c r="A11" s="191" t="s">
        <v>77</v>
      </c>
      <c r="B11" s="127">
        <v>2004</v>
      </c>
      <c r="C11" s="67" t="s">
        <v>30</v>
      </c>
      <c r="D11" s="143">
        <v>0</v>
      </c>
      <c r="E11" s="203">
        <v>0</v>
      </c>
      <c r="F11" s="217">
        <v>7.267307993730257E-2</v>
      </c>
      <c r="G11" s="204">
        <v>0</v>
      </c>
      <c r="H11" s="217">
        <v>-1.074861358276751E-2</v>
      </c>
      <c r="I11" s="217">
        <v>5.6772089299176834E-2</v>
      </c>
      <c r="J11" s="217">
        <v>7.267307993730257E-2</v>
      </c>
      <c r="K11" s="217">
        <v>0.28660540507443377</v>
      </c>
      <c r="L11" s="217">
        <v>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E11" s="63" t="s">
        <v>51</v>
      </c>
      <c r="AF11" s="75">
        <v>-0.11012527138103119</v>
      </c>
      <c r="AG11" s="75">
        <v>-3.9724378066551005E-2</v>
      </c>
      <c r="AH11" s="75">
        <v>-3.9724378066551005E-2</v>
      </c>
      <c r="AI11" s="75">
        <v>-3.9724378066551005E-2</v>
      </c>
      <c r="AJ11" s="76">
        <v>0.10367355133985844</v>
      </c>
      <c r="AK11" s="75">
        <v>0.10367355133985844</v>
      </c>
      <c r="AL11" s="75">
        <v>0.10367355133985844</v>
      </c>
      <c r="AM11" s="75">
        <v>-3.9724378066551005E-2</v>
      </c>
      <c r="AN11" s="76">
        <v>0.3654097856778975</v>
      </c>
      <c r="AO11" s="75">
        <v>0.26152711345250967</v>
      </c>
      <c r="AP11" s="75">
        <v>0.26152711345250967</v>
      </c>
      <c r="AQ11" s="75">
        <v>0.10367355133985844</v>
      </c>
      <c r="AR11" s="76">
        <v>0.14589279629045268</v>
      </c>
      <c r="AS11" s="75">
        <v>0.14589279629045268</v>
      </c>
      <c r="AT11" s="75">
        <v>0.14589279629045268</v>
      </c>
      <c r="AU11" s="75">
        <v>0.14589279629045268</v>
      </c>
    </row>
    <row r="12" spans="1:47">
      <c r="A12" s="194" t="s">
        <v>77</v>
      </c>
      <c r="B12" s="127">
        <v>2007</v>
      </c>
      <c r="C12" s="180" t="s">
        <v>30</v>
      </c>
      <c r="D12" s="143">
        <v>0</v>
      </c>
      <c r="E12" s="203">
        <v>0</v>
      </c>
      <c r="F12" s="217">
        <v>7.18970082514339E-2</v>
      </c>
      <c r="G12" s="204">
        <v>0</v>
      </c>
      <c r="H12" s="217">
        <v>0.23069784830862783</v>
      </c>
      <c r="I12" s="217">
        <v>5.8387284924077222E-2</v>
      </c>
      <c r="J12" s="217">
        <v>7.18970082514339E-2</v>
      </c>
      <c r="K12" s="217">
        <v>9.9350692395716436E-2</v>
      </c>
      <c r="L12" s="217">
        <v>0</v>
      </c>
      <c r="AE12" s="155" t="s">
        <v>30</v>
      </c>
      <c r="AF12" s="77">
        <v>0.32503089704227206</v>
      </c>
      <c r="AG12" s="77">
        <v>0.43366134928828687</v>
      </c>
      <c r="AH12" s="77">
        <v>0.43366134928828687</v>
      </c>
      <c r="AI12" s="77">
        <v>0.43366134928828687</v>
      </c>
      <c r="AJ12" s="78">
        <v>0.57163672965368606</v>
      </c>
      <c r="AK12" s="77">
        <v>0.57163672965368606</v>
      </c>
      <c r="AL12" s="77">
        <v>0.57163672965368606</v>
      </c>
      <c r="AM12" s="77">
        <v>0.43366134928828687</v>
      </c>
      <c r="AN12" s="78">
        <v>0.66307538331882354</v>
      </c>
      <c r="AO12" s="77">
        <v>0.624049091176336</v>
      </c>
      <c r="AP12" s="77">
        <v>0.624049091176336</v>
      </c>
      <c r="AQ12" s="77">
        <v>0.57163672965368606</v>
      </c>
      <c r="AR12" s="78">
        <v>0.32976629326604817</v>
      </c>
      <c r="AS12" s="77">
        <v>0.32976629326604817</v>
      </c>
      <c r="AT12" s="77">
        <v>0.32976629326604817</v>
      </c>
      <c r="AU12" s="85">
        <v>0.32976629326604817</v>
      </c>
    </row>
    <row r="13" spans="1:47">
      <c r="A13" s="193" t="s">
        <v>252</v>
      </c>
      <c r="B13" s="127">
        <v>2004</v>
      </c>
      <c r="C13" s="180" t="s">
        <v>30</v>
      </c>
      <c r="D13" s="208">
        <v>0</v>
      </c>
      <c r="E13" s="203">
        <v>0</v>
      </c>
      <c r="F13" s="217">
        <v>6.4115636715920174E-2</v>
      </c>
      <c r="G13" s="204">
        <v>0</v>
      </c>
      <c r="H13" s="217">
        <v>7.0725274060067803E-2</v>
      </c>
      <c r="I13" s="217">
        <v>7.6525778773271352E-2</v>
      </c>
      <c r="J13" s="217">
        <v>6.4115636715920174E-2</v>
      </c>
      <c r="K13" s="217">
        <v>0.16783786079388469</v>
      </c>
      <c r="L13" s="217">
        <v>0</v>
      </c>
      <c r="AS13" s="2"/>
      <c r="AT13" s="2"/>
      <c r="AU13" s="2"/>
    </row>
    <row r="14" spans="1:47">
      <c r="A14" s="192" t="s">
        <v>77</v>
      </c>
      <c r="B14" s="210">
        <v>2003</v>
      </c>
      <c r="C14" s="161" t="s">
        <v>30</v>
      </c>
      <c r="D14" s="75">
        <v>0</v>
      </c>
      <c r="E14" s="212">
        <v>0</v>
      </c>
      <c r="F14" s="217">
        <v>5.361053416366323E-2</v>
      </c>
      <c r="G14" s="209">
        <v>0</v>
      </c>
      <c r="H14" s="217">
        <v>-3.3518464621817173E-3</v>
      </c>
      <c r="I14" s="217">
        <v>-1.4136487747359984E-2</v>
      </c>
      <c r="J14" s="217">
        <v>5.361053416366323E-2</v>
      </c>
      <c r="K14" s="217">
        <v>6.956482248100454E-2</v>
      </c>
      <c r="L14" s="217">
        <v>0</v>
      </c>
      <c r="AH14" s="49" t="s">
        <v>132</v>
      </c>
    </row>
    <row r="15" spans="1:47">
      <c r="A15" s="193" t="s">
        <v>293</v>
      </c>
      <c r="B15" s="127">
        <v>2008</v>
      </c>
      <c r="C15" s="180" t="s">
        <v>30</v>
      </c>
      <c r="D15" s="208">
        <v>0</v>
      </c>
      <c r="E15" s="203">
        <v>0</v>
      </c>
      <c r="F15" s="217">
        <v>5.1605622242741442E-2</v>
      </c>
      <c r="G15" s="204">
        <v>6.78780964797914E-2</v>
      </c>
      <c r="H15" s="217">
        <v>8.9925105160562388E-2</v>
      </c>
      <c r="I15" s="217">
        <v>2.1493792961936962E-2</v>
      </c>
      <c r="J15" s="217">
        <v>5.1605622242741442E-2</v>
      </c>
      <c r="K15" s="217">
        <v>7.9152559761978186E-2</v>
      </c>
      <c r="L15" s="217">
        <v>0.10874439461883408</v>
      </c>
      <c r="AE15" s="63" t="s">
        <v>61</v>
      </c>
      <c r="AF15" s="75">
        <v>0.22006948849642821</v>
      </c>
      <c r="AG15" s="75">
        <v>0.29490591650157782</v>
      </c>
      <c r="AH15" s="75">
        <v>0.24576672816882023</v>
      </c>
      <c r="AI15" s="75">
        <v>0.19824750552281975</v>
      </c>
      <c r="AJ15" s="76">
        <v>0.35118790112258141</v>
      </c>
      <c r="AK15" s="75">
        <v>0.30812521721443897</v>
      </c>
      <c r="AL15" s="75">
        <v>0.30812521721443897</v>
      </c>
      <c r="AM15" s="75">
        <v>0.19824750552281975</v>
      </c>
      <c r="AN15" s="76">
        <v>0.43097087660395461</v>
      </c>
      <c r="AO15" s="75">
        <v>0.33965978615797349</v>
      </c>
      <c r="AP15" s="75">
        <v>0.37169409322556163</v>
      </c>
      <c r="AQ15" s="75">
        <v>0.35225689365189</v>
      </c>
      <c r="AR15" s="76">
        <v>0.39286050652957022</v>
      </c>
      <c r="AS15" s="75">
        <v>0.39286050652957022</v>
      </c>
      <c r="AT15" s="75">
        <v>0.39286050652957022</v>
      </c>
      <c r="AU15" s="75">
        <v>0.39482572934357613</v>
      </c>
    </row>
    <row r="16" spans="1:47">
      <c r="A16" s="193" t="s">
        <v>188</v>
      </c>
      <c r="B16" s="127">
        <v>2008</v>
      </c>
      <c r="C16" s="180" t="s">
        <v>30</v>
      </c>
      <c r="D16" s="208">
        <v>0</v>
      </c>
      <c r="E16" s="203">
        <v>0</v>
      </c>
      <c r="F16" s="217">
        <v>3.3512618949110472E-2</v>
      </c>
      <c r="G16" s="204">
        <v>0</v>
      </c>
      <c r="H16" s="217">
        <v>8.109226313611816E-3</v>
      </c>
      <c r="I16" s="217">
        <v>-3.7318990484071134E-2</v>
      </c>
      <c r="J16" s="217">
        <v>3.3512618949110472E-2</v>
      </c>
      <c r="K16" s="217"/>
      <c r="L16" s="217">
        <v>0</v>
      </c>
      <c r="AE16" s="55" t="s">
        <v>50</v>
      </c>
      <c r="AF16" s="75">
        <v>0.40747319784540781</v>
      </c>
      <c r="AG16" s="118">
        <v>0.60793729016020159</v>
      </c>
      <c r="AH16" s="75">
        <v>0.4068868907408158</v>
      </c>
      <c r="AI16" s="75">
        <v>0.34399071603983339</v>
      </c>
      <c r="AJ16" s="76">
        <v>0.38862797534422633</v>
      </c>
      <c r="AK16" s="75">
        <v>0.38862797534422633</v>
      </c>
      <c r="AL16" s="75">
        <v>0.43005063175472108</v>
      </c>
      <c r="AM16" s="75">
        <v>0.34399071603983339</v>
      </c>
      <c r="AN16" s="75">
        <v>0.46397482333005607</v>
      </c>
      <c r="AO16" s="75">
        <v>0.35765727713386275</v>
      </c>
      <c r="AP16" s="75">
        <v>0.44825317304134993</v>
      </c>
      <c r="AQ16" s="75">
        <v>0.38880846741888186</v>
      </c>
      <c r="AR16" s="76">
        <v>0.44648505218962992</v>
      </c>
      <c r="AS16" s="75">
        <v>0.44648505218962992</v>
      </c>
      <c r="AT16" s="75">
        <v>0.44648505218962992</v>
      </c>
      <c r="AU16" s="75">
        <v>0.49992266878314356</v>
      </c>
    </row>
    <row r="17" spans="1:47">
      <c r="A17" s="192" t="s">
        <v>82</v>
      </c>
      <c r="B17" s="210">
        <v>2005</v>
      </c>
      <c r="C17" s="161" t="s">
        <v>30</v>
      </c>
      <c r="D17" s="75">
        <v>0</v>
      </c>
      <c r="E17" s="212">
        <v>0</v>
      </c>
      <c r="F17" s="217">
        <v>2.3763934633612614E-2</v>
      </c>
      <c r="G17" s="209">
        <v>0</v>
      </c>
      <c r="H17" s="217">
        <v>-5.8917627191937778E-2</v>
      </c>
      <c r="I17" s="217">
        <v>5.4661587720567943E-2</v>
      </c>
      <c r="J17" s="217">
        <v>2.3763934633612614E-2</v>
      </c>
      <c r="K17" s="217">
        <v>-4.0319189342080973E-2</v>
      </c>
      <c r="L17" s="217">
        <v>0.11485362410963175</v>
      </c>
      <c r="AE17" s="63" t="s">
        <v>51</v>
      </c>
      <c r="AF17" s="75">
        <v>-0.10379560970948587</v>
      </c>
      <c r="AG17" s="75">
        <v>-3.9958002126802748E-2</v>
      </c>
      <c r="AH17" s="75">
        <v>-8.174000605942458E-2</v>
      </c>
      <c r="AI17" s="75">
        <v>-0.11730040119860516</v>
      </c>
      <c r="AJ17" s="76">
        <v>6.7776303793186513E-2</v>
      </c>
      <c r="AK17" s="75">
        <v>6.7776303793186513E-2</v>
      </c>
      <c r="AL17" s="75">
        <v>3.4395963162182297E-2</v>
      </c>
      <c r="AM17" s="75">
        <v>-0.11730040119860516</v>
      </c>
      <c r="AN17" s="76">
        <v>0.29888755064062139</v>
      </c>
      <c r="AO17" s="75">
        <v>0.20579008858496523</v>
      </c>
      <c r="AP17" s="75">
        <v>0.13185751480129304</v>
      </c>
      <c r="AQ17" s="75">
        <v>-4.0515197292496495E-2</v>
      </c>
      <c r="AR17" s="76">
        <v>0.21965166225470154</v>
      </c>
      <c r="AS17" s="75">
        <v>0.21965166225470154</v>
      </c>
      <c r="AT17" s="75">
        <v>0.21965166225470154</v>
      </c>
      <c r="AU17" s="75">
        <v>0.14190534739073069</v>
      </c>
    </row>
    <row r="18" spans="1:47">
      <c r="A18" s="194" t="s">
        <v>188</v>
      </c>
      <c r="B18" s="127">
        <v>2003</v>
      </c>
      <c r="C18" s="180" t="s">
        <v>30</v>
      </c>
      <c r="D18" s="143">
        <v>0</v>
      </c>
      <c r="E18" s="203">
        <v>0</v>
      </c>
      <c r="F18" s="217">
        <v>2.2282701139649645E-2</v>
      </c>
      <c r="G18" s="204">
        <v>0</v>
      </c>
      <c r="H18" s="217">
        <v>1.9476101377785257E-2</v>
      </c>
      <c r="I18" s="217">
        <v>3.8952202755570708E-2</v>
      </c>
      <c r="J18" s="217">
        <v>2.2282701139649645E-2</v>
      </c>
      <c r="K18" s="217">
        <v>-2.8916482394965365E-3</v>
      </c>
      <c r="L18" s="217">
        <v>0</v>
      </c>
      <c r="AE18" s="155" t="s">
        <v>30</v>
      </c>
      <c r="AF18" s="77">
        <v>0.24608028483452227</v>
      </c>
      <c r="AG18" s="77">
        <v>0.32169076866406354</v>
      </c>
      <c r="AH18" s="77">
        <v>0.26942099324010854</v>
      </c>
      <c r="AI18" s="77">
        <v>0.26236847549887965</v>
      </c>
      <c r="AJ18" s="78">
        <v>0.46157687791411672</v>
      </c>
      <c r="AK18" s="77">
        <v>0.46157687791411672</v>
      </c>
      <c r="AL18" s="77">
        <v>0.42324384984316077</v>
      </c>
      <c r="AM18" s="77">
        <v>0.26236847549887965</v>
      </c>
      <c r="AN18" s="78">
        <v>0.62038285467402099</v>
      </c>
      <c r="AO18" s="77">
        <v>0.57237062560661478</v>
      </c>
      <c r="AP18" s="77">
        <v>0.54198997617999589</v>
      </c>
      <c r="AQ18" s="77">
        <v>0.32620823671897392</v>
      </c>
      <c r="AR18" s="78">
        <v>0.60931894192559066</v>
      </c>
      <c r="AS18" s="77">
        <v>0.60931894192559066</v>
      </c>
      <c r="AT18" s="77">
        <v>0.60931894192559066</v>
      </c>
      <c r="AU18" s="85">
        <v>0.5464206024077547</v>
      </c>
    </row>
    <row r="19" spans="1:47">
      <c r="A19" s="191" t="s">
        <v>86</v>
      </c>
      <c r="B19" s="127">
        <v>2009</v>
      </c>
      <c r="C19" s="67" t="s">
        <v>30</v>
      </c>
      <c r="D19" s="143">
        <v>0</v>
      </c>
      <c r="E19" s="203">
        <v>0</v>
      </c>
      <c r="F19" s="217">
        <v>1.767636188333601E-2</v>
      </c>
      <c r="G19" s="204">
        <v>9.3010008951094472E-2</v>
      </c>
      <c r="H19" s="217">
        <v>3.5352723766671492E-3</v>
      </c>
      <c r="I19" s="217">
        <v>2.1693716856821411E-2</v>
      </c>
      <c r="J19" s="217">
        <v>1.767636188333601E-2</v>
      </c>
      <c r="K19" s="217"/>
      <c r="L19" s="217">
        <v>0.12879034887512228</v>
      </c>
    </row>
    <row r="20" spans="1:47">
      <c r="A20" s="191" t="s">
        <v>82</v>
      </c>
      <c r="B20" s="127">
        <v>2006</v>
      </c>
      <c r="C20" s="67" t="s">
        <v>30</v>
      </c>
      <c r="D20" s="143">
        <v>0</v>
      </c>
      <c r="E20" s="203">
        <v>0</v>
      </c>
      <c r="F20" s="217">
        <v>1.7563630420598979E-2</v>
      </c>
      <c r="G20" s="204">
        <v>0.17686783756005017</v>
      </c>
      <c r="H20" s="217">
        <v>0.10725972634311293</v>
      </c>
      <c r="I20" s="217">
        <v>7.8081202637836203E-2</v>
      </c>
      <c r="J20" s="217">
        <v>1.7563630420598979E-2</v>
      </c>
      <c r="K20" s="217">
        <v>5.0579377059436379E-3</v>
      </c>
      <c r="L20" s="217">
        <v>0.23875560278517688</v>
      </c>
      <c r="AL20" s="33" t="s">
        <v>255</v>
      </c>
      <c r="AM20" s="9"/>
      <c r="AN20" s="9"/>
      <c r="AO20" s="9"/>
    </row>
    <row r="21" spans="1:47">
      <c r="A21" s="194" t="s">
        <v>175</v>
      </c>
      <c r="B21" s="127">
        <v>2008</v>
      </c>
      <c r="C21" s="180" t="s">
        <v>30</v>
      </c>
      <c r="D21" s="143">
        <v>0</v>
      </c>
      <c r="E21" s="203">
        <v>0</v>
      </c>
      <c r="F21" s="217">
        <v>1.0437051532942006E-2</v>
      </c>
      <c r="G21" s="204">
        <v>0.12507566169592252</v>
      </c>
      <c r="H21" s="217">
        <v>-1.0002174385736038E-2</v>
      </c>
      <c r="I21" s="217">
        <v>3.4246575342465724E-2</v>
      </c>
      <c r="J21" s="217">
        <v>1.0437051532942006E-2</v>
      </c>
      <c r="K21" s="217">
        <v>0.29582517938682323</v>
      </c>
      <c r="L21" s="217">
        <v>0.27435380384967917</v>
      </c>
      <c r="AE21" s="63" t="s">
        <v>61</v>
      </c>
      <c r="AF21" s="75">
        <v>0.2155122887490861</v>
      </c>
      <c r="AG21" s="75">
        <v>0.29490591650157782</v>
      </c>
      <c r="AH21" s="75">
        <v>0.24115790114870517</v>
      </c>
      <c r="AI21" s="75">
        <v>0.19332987863665632</v>
      </c>
      <c r="AJ21" s="76">
        <v>0.35042779142680613</v>
      </c>
      <c r="AK21" s="75">
        <v>0.31057687867968092</v>
      </c>
      <c r="AL21" s="75">
        <v>0.31057687867968092</v>
      </c>
      <c r="AM21" s="75">
        <v>0.19332987863665632</v>
      </c>
      <c r="AN21" s="76">
        <v>0.35324523404627156</v>
      </c>
      <c r="AO21" s="75">
        <v>0.29305604906915189</v>
      </c>
      <c r="AP21" s="75">
        <v>0.32000406869443226</v>
      </c>
      <c r="AQ21" s="75">
        <v>0.29861314394065708</v>
      </c>
      <c r="AR21" s="76">
        <v>0.40082794500652047</v>
      </c>
      <c r="AS21" s="75">
        <v>0.40082794500652047</v>
      </c>
      <c r="AT21" s="75">
        <v>0.40082794500652047</v>
      </c>
      <c r="AU21" s="75">
        <v>0.39985301560082798</v>
      </c>
    </row>
    <row r="22" spans="1:47">
      <c r="A22" s="194" t="s">
        <v>84</v>
      </c>
      <c r="B22" s="127">
        <v>2003</v>
      </c>
      <c r="C22" s="180" t="s">
        <v>30</v>
      </c>
      <c r="D22" s="143">
        <v>0</v>
      </c>
      <c r="E22" s="203">
        <v>0</v>
      </c>
      <c r="F22" s="217">
        <v>-5.9296908089805317E-4</v>
      </c>
      <c r="G22" s="204">
        <v>4.983464650928875E-3</v>
      </c>
      <c r="H22" s="217">
        <v>0.1134265141889029</v>
      </c>
      <c r="I22" s="217">
        <v>3.377100098828166E-2</v>
      </c>
      <c r="J22" s="217">
        <v>-5.9296908089805317E-4</v>
      </c>
      <c r="K22" s="217">
        <v>1.6358416866676044E-2</v>
      </c>
      <c r="L22" s="217">
        <v>2.4284286463538935E-2</v>
      </c>
      <c r="AE22" s="55" t="s">
        <v>50</v>
      </c>
      <c r="AF22" s="75">
        <v>0.3907198600669089</v>
      </c>
      <c r="AG22" s="118">
        <v>0.60793729016020159</v>
      </c>
      <c r="AH22" s="75">
        <v>0.39271097604438482</v>
      </c>
      <c r="AI22" s="75">
        <v>0.33050286062820483</v>
      </c>
      <c r="AJ22" s="76">
        <v>0.39097536926535659</v>
      </c>
      <c r="AK22" s="75">
        <v>0.39097536926535659</v>
      </c>
      <c r="AL22" s="75">
        <v>0.4269408999609054</v>
      </c>
      <c r="AM22" s="75">
        <v>0.33050286062820483</v>
      </c>
      <c r="AN22" s="75">
        <v>0.47031166463707597</v>
      </c>
      <c r="AO22" s="75">
        <v>0.37107956745580295</v>
      </c>
      <c r="AP22" s="75">
        <v>0.4563234633552628</v>
      </c>
      <c r="AQ22" s="75">
        <v>0.38404860662503337</v>
      </c>
      <c r="AR22" s="76">
        <v>0.46048656960133039</v>
      </c>
      <c r="AS22" s="75">
        <v>0.46048656960133039</v>
      </c>
      <c r="AT22" s="75">
        <v>0.46048656960133039</v>
      </c>
      <c r="AU22" s="75">
        <v>0.50849968630075881</v>
      </c>
    </row>
    <row r="23" spans="1:47">
      <c r="A23" s="191" t="s">
        <v>79</v>
      </c>
      <c r="B23" s="127">
        <v>2008</v>
      </c>
      <c r="C23" s="67" t="s">
        <v>30</v>
      </c>
      <c r="D23" s="143">
        <v>0</v>
      </c>
      <c r="E23" s="202">
        <v>0</v>
      </c>
      <c r="F23" s="220">
        <v>-4.9278738464296305E-3</v>
      </c>
      <c r="G23" s="205">
        <v>2.1111715351149783E-2</v>
      </c>
      <c r="H23" s="220">
        <v>-0.11128035122300868</v>
      </c>
      <c r="I23" s="220">
        <v>-0.19532299973120693</v>
      </c>
      <c r="J23" s="220">
        <v>-4.9278738464296305E-3</v>
      </c>
      <c r="K23" s="220">
        <v>2.4280978406952727E-2</v>
      </c>
      <c r="L23" s="220">
        <v>5.2583874458874462E-2</v>
      </c>
      <c r="AE23" s="63" t="s">
        <v>51</v>
      </c>
      <c r="AF23" s="75">
        <v>-9.301684728345179E-2</v>
      </c>
      <c r="AG23" s="75">
        <v>-3.3366528902690616E-2</v>
      </c>
      <c r="AH23" s="75">
        <v>-7.3636203725766361E-2</v>
      </c>
      <c r="AI23" s="75">
        <v>-0.1119631815073435</v>
      </c>
      <c r="AJ23" s="76">
        <v>7.2043575722221517E-2</v>
      </c>
      <c r="AK23" s="75">
        <v>7.2043575722221517E-2</v>
      </c>
      <c r="AL23" s="75">
        <v>3.5410205655347179E-2</v>
      </c>
      <c r="AM23" s="75">
        <v>-0.1119631815073435</v>
      </c>
      <c r="AN23" s="76">
        <v>0.21315935892031512</v>
      </c>
      <c r="AO23" s="75">
        <v>0.22153523173938322</v>
      </c>
      <c r="AP23" s="75">
        <v>0.17422450491065186</v>
      </c>
      <c r="AQ23" s="75">
        <v>-4.3733415123806733E-2</v>
      </c>
      <c r="AR23" s="76">
        <v>0.21928429106692726</v>
      </c>
      <c r="AS23" s="75">
        <v>0.21928429106692726</v>
      </c>
      <c r="AT23" s="75">
        <v>0.21928429106692726</v>
      </c>
      <c r="AU23" s="75">
        <v>0.13714403148417012</v>
      </c>
    </row>
    <row r="24" spans="1:47">
      <c r="A24" s="194" t="s">
        <v>188</v>
      </c>
      <c r="B24" s="127">
        <v>2004</v>
      </c>
      <c r="C24" s="180" t="s">
        <v>30</v>
      </c>
      <c r="D24" s="143">
        <v>0</v>
      </c>
      <c r="E24" s="203">
        <v>0</v>
      </c>
      <c r="F24" s="217">
        <v>-2.2812039205481766E-2</v>
      </c>
      <c r="G24" s="204">
        <v>0</v>
      </c>
      <c r="H24" s="217">
        <v>1.9862954289183908E-2</v>
      </c>
      <c r="I24" s="217">
        <v>2.8623471246423337E-3</v>
      </c>
      <c r="J24" s="217">
        <v>-2.2812039205481766E-2</v>
      </c>
      <c r="K24" s="217">
        <v>-4.8226212160638313E-2</v>
      </c>
      <c r="L24" s="217">
        <v>0</v>
      </c>
      <c r="AE24" s="155" t="s">
        <v>30</v>
      </c>
      <c r="AF24" s="77">
        <v>0.24424107281196036</v>
      </c>
      <c r="AG24" s="77">
        <v>0.31809808950929286</v>
      </c>
      <c r="AH24" s="77">
        <v>0.26526066496806527</v>
      </c>
      <c r="AI24" s="77">
        <v>0.25818836810888079</v>
      </c>
      <c r="AJ24" s="78">
        <v>0.45977839731976622</v>
      </c>
      <c r="AK24" s="77">
        <v>0.45977839731976622</v>
      </c>
      <c r="AL24" s="77">
        <v>0.41896309935591342</v>
      </c>
      <c r="AM24" s="77">
        <v>0.25818836810888079</v>
      </c>
      <c r="AN24" s="78">
        <v>0.51614994672773529</v>
      </c>
      <c r="AO24" s="77">
        <v>0.49426372972847915</v>
      </c>
      <c r="AP24" s="77">
        <v>0.47644354149698309</v>
      </c>
      <c r="AQ24" s="77">
        <v>0.32238711915664886</v>
      </c>
      <c r="AR24" s="78">
        <v>0.61707359967220343</v>
      </c>
      <c r="AS24" s="77">
        <v>0.61707359967220343</v>
      </c>
      <c r="AT24" s="77">
        <v>0.61707359967220343</v>
      </c>
      <c r="AU24" s="85">
        <v>0.55488200551857236</v>
      </c>
    </row>
    <row r="25" spans="1:47">
      <c r="A25" s="193" t="s">
        <v>188</v>
      </c>
      <c r="B25" s="127">
        <v>2006</v>
      </c>
      <c r="C25" s="180" t="s">
        <v>30</v>
      </c>
      <c r="D25" s="208">
        <v>0</v>
      </c>
      <c r="E25" s="203">
        <v>0</v>
      </c>
      <c r="F25" s="217">
        <v>-4.271050800278374E-2</v>
      </c>
      <c r="G25" s="204">
        <v>0</v>
      </c>
      <c r="H25" s="217">
        <v>-2.5748086290883855E-2</v>
      </c>
      <c r="I25" s="217">
        <v>-5.1235212247738401E-2</v>
      </c>
      <c r="J25" s="217">
        <v>-4.271050800278374E-2</v>
      </c>
      <c r="K25" s="217">
        <v>-9.0466249130132251E-2</v>
      </c>
      <c r="L25" s="217">
        <v>0</v>
      </c>
    </row>
    <row r="26" spans="1:47">
      <c r="A26" s="192" t="s">
        <v>82</v>
      </c>
      <c r="B26" s="210">
        <v>2003</v>
      </c>
      <c r="C26" s="161" t="s">
        <v>30</v>
      </c>
      <c r="D26" s="75">
        <v>0</v>
      </c>
      <c r="E26" s="212">
        <v>0</v>
      </c>
      <c r="F26" s="217">
        <v>-5.6973165558384151E-2</v>
      </c>
      <c r="G26" s="209">
        <v>0</v>
      </c>
      <c r="H26" s="217">
        <v>-3.8916834735606635E-2</v>
      </c>
      <c r="I26" s="218">
        <v>1.8362727974507306E-3</v>
      </c>
      <c r="J26" s="217">
        <v>-5.6973165558384151E-2</v>
      </c>
      <c r="K26" s="217">
        <v>5.6397486931421922E-2</v>
      </c>
      <c r="L26" s="217">
        <v>0</v>
      </c>
      <c r="AE26" s="9"/>
      <c r="AM26" s="33" t="s">
        <v>256</v>
      </c>
    </row>
    <row r="27" spans="1:47">
      <c r="A27" s="194" t="s">
        <v>175</v>
      </c>
      <c r="B27" s="127">
        <v>2007</v>
      </c>
      <c r="C27" s="180" t="s">
        <v>30</v>
      </c>
      <c r="D27" s="143">
        <v>0</v>
      </c>
      <c r="E27" s="203">
        <v>0</v>
      </c>
      <c r="F27" s="217">
        <v>-6.0656716417910449E-2</v>
      </c>
      <c r="G27" s="204">
        <v>0</v>
      </c>
      <c r="H27" s="217">
        <v>-9.8268656716417865E-2</v>
      </c>
      <c r="I27" s="217">
        <v>-0.10925373134328355</v>
      </c>
      <c r="J27" s="217">
        <v>-6.0656716417910449E-2</v>
      </c>
      <c r="K27" s="217">
        <v>-8.680597014925362E-2</v>
      </c>
      <c r="L27" s="217">
        <v>8.3044097767710351E-2</v>
      </c>
      <c r="AE27" s="62" t="s">
        <v>61</v>
      </c>
      <c r="AF27" s="75">
        <v>0.15676778020785326</v>
      </c>
      <c r="AG27" s="75">
        <v>0.21367280922707044</v>
      </c>
      <c r="AH27" s="75">
        <v>0.17979012170230263</v>
      </c>
      <c r="AI27" s="75">
        <v>0.13220397992169622</v>
      </c>
      <c r="AJ27" s="76">
        <v>0.24302466100073969</v>
      </c>
      <c r="AK27" s="75">
        <v>0.2153938788129221</v>
      </c>
      <c r="AL27" s="75">
        <v>0.2153938788129221</v>
      </c>
      <c r="AM27" s="75">
        <v>0.15310545664452288</v>
      </c>
      <c r="AN27" s="76">
        <v>0.29268439660145551</v>
      </c>
      <c r="AO27" s="75">
        <v>0.22784908169730195</v>
      </c>
      <c r="AP27" s="75">
        <v>0.24470331561846684</v>
      </c>
      <c r="AQ27" s="75">
        <v>0.21664704129323967</v>
      </c>
      <c r="AR27" s="76">
        <v>0.26502895164663409</v>
      </c>
      <c r="AS27" s="75">
        <v>0.1757394104336874</v>
      </c>
      <c r="AT27" s="75">
        <v>0.26592633135746591</v>
      </c>
      <c r="AU27" s="75">
        <v>0.27750588411333404</v>
      </c>
    </row>
    <row r="28" spans="1:47">
      <c r="A28" s="193" t="s">
        <v>188</v>
      </c>
      <c r="B28" s="127">
        <v>2007</v>
      </c>
      <c r="C28" s="180" t="s">
        <v>30</v>
      </c>
      <c r="D28" s="208">
        <v>0</v>
      </c>
      <c r="E28" s="203">
        <v>0</v>
      </c>
      <c r="F28" s="217">
        <v>-6.3093622795115281E-2</v>
      </c>
      <c r="G28" s="204">
        <v>0</v>
      </c>
      <c r="H28" s="217">
        <v>-2.4847354138398899E-2</v>
      </c>
      <c r="I28" s="217">
        <v>-1.6536635006784348E-2</v>
      </c>
      <c r="J28" s="217">
        <v>-6.3093622795115281E-2</v>
      </c>
      <c r="K28" s="217">
        <v>9.4979647218453381E-3</v>
      </c>
      <c r="L28" s="217">
        <v>0</v>
      </c>
      <c r="AE28" s="119" t="s">
        <v>50</v>
      </c>
      <c r="AF28" s="75">
        <v>0.31911259726162211</v>
      </c>
      <c r="AG28" s="75">
        <v>0.34871391913754918</v>
      </c>
      <c r="AH28" s="75">
        <v>0.32552205273326545</v>
      </c>
      <c r="AI28" s="75">
        <v>0.26256515798088836</v>
      </c>
      <c r="AJ28" s="76">
        <v>0.34918827064826774</v>
      </c>
      <c r="AK28" s="76">
        <v>0.30515858580488087</v>
      </c>
      <c r="AL28" s="76">
        <v>0.32962230370143797</v>
      </c>
      <c r="AM28" s="76">
        <v>0.2819146652739456</v>
      </c>
      <c r="AN28" s="75">
        <v>0.34565924413240706</v>
      </c>
      <c r="AO28" s="75">
        <v>0.27225721814758458</v>
      </c>
      <c r="AP28" s="75">
        <v>0.34053436370014989</v>
      </c>
      <c r="AQ28" s="75">
        <v>0.34345013451387363</v>
      </c>
      <c r="AR28" s="76">
        <v>0.26131471336947493</v>
      </c>
      <c r="AS28" s="75">
        <v>0.18541213845331458</v>
      </c>
      <c r="AT28" s="75">
        <v>0.31291081314734398</v>
      </c>
      <c r="AU28" s="75">
        <v>0.3432751432453649</v>
      </c>
    </row>
    <row r="29" spans="1:47" s="2" customFormat="1">
      <c r="A29" s="194" t="s">
        <v>188</v>
      </c>
      <c r="B29" s="127">
        <v>2005</v>
      </c>
      <c r="C29" s="180" t="s">
        <v>30</v>
      </c>
      <c r="D29" s="143">
        <v>0</v>
      </c>
      <c r="E29" s="203">
        <v>0</v>
      </c>
      <c r="F29" s="217">
        <v>-6.9469026548672611E-2</v>
      </c>
      <c r="G29" s="204">
        <v>0</v>
      </c>
      <c r="H29" s="217">
        <v>-1.7345132743362818E-2</v>
      </c>
      <c r="I29" s="217">
        <v>-4.3539823008849614E-2</v>
      </c>
      <c r="J29" s="217">
        <v>-6.9469026548672611E-2</v>
      </c>
      <c r="K29" s="217">
        <v>-6.07964601769913E-2</v>
      </c>
      <c r="L29" s="217">
        <v>0</v>
      </c>
      <c r="N29" s="81"/>
      <c r="O29" s="81"/>
      <c r="P29" s="148"/>
      <c r="Q29" s="148"/>
      <c r="R29" s="148"/>
      <c r="S29" s="148"/>
      <c r="T29" s="148"/>
      <c r="U29" s="148"/>
      <c r="V29" s="148"/>
      <c r="W29" s="148"/>
      <c r="X29" s="81"/>
      <c r="Y29" s="81"/>
      <c r="Z29" s="81"/>
      <c r="AA29" s="148"/>
      <c r="AB29" s="148"/>
      <c r="AC29" s="148"/>
      <c r="AD29" s="45"/>
      <c r="AE29" s="62" t="s">
        <v>51</v>
      </c>
      <c r="AF29" s="75">
        <v>-0.12950946193623247</v>
      </c>
      <c r="AG29" s="75">
        <v>-7.6239269767881659E-2</v>
      </c>
      <c r="AH29" s="75">
        <v>-0.11943599437477129</v>
      </c>
      <c r="AI29" s="75">
        <v>-0.15319463084577839</v>
      </c>
      <c r="AJ29" s="76">
        <v>-2.8309705675090631E-3</v>
      </c>
      <c r="AK29" s="76">
        <v>-4.1882960857889465E-2</v>
      </c>
      <c r="AL29" s="76">
        <v>-7.9701011266244931E-2</v>
      </c>
      <c r="AM29" s="76">
        <v>-0.14923572643978561</v>
      </c>
      <c r="AN29" s="75">
        <v>0.13498151508590725</v>
      </c>
      <c r="AO29" s="75">
        <v>5.193441657017564E-2</v>
      </c>
      <c r="AP29" s="75">
        <v>-1.5805218058987245E-2</v>
      </c>
      <c r="AQ29" s="75">
        <v>-8.3300822910152131E-2</v>
      </c>
      <c r="AR29" s="76">
        <v>0.21551380051608651</v>
      </c>
      <c r="AS29" s="75">
        <v>8.9079716733023728E-2</v>
      </c>
      <c r="AT29" s="75">
        <v>4.091807659652047E-2</v>
      </c>
      <c r="AU29" s="75">
        <v>-2.0901108177446281E-2</v>
      </c>
    </row>
    <row r="30" spans="1:47">
      <c r="A30" s="194" t="s">
        <v>298</v>
      </c>
      <c r="B30" s="127">
        <v>2004</v>
      </c>
      <c r="C30" s="180" t="s">
        <v>30</v>
      </c>
      <c r="D30" s="143">
        <v>0</v>
      </c>
      <c r="E30" s="203">
        <v>0</v>
      </c>
      <c r="F30" s="217">
        <v>-8.0137086189295548E-2</v>
      </c>
      <c r="G30" s="204">
        <v>0</v>
      </c>
      <c r="H30" s="217">
        <v>-1.1375236984103861E-2</v>
      </c>
      <c r="I30" s="217">
        <v>-2.2750473968207723E-2</v>
      </c>
      <c r="J30" s="217">
        <v>-8.0137086189295548E-2</v>
      </c>
      <c r="K30" s="217">
        <v>-0.10853871955665752</v>
      </c>
      <c r="L30" s="217">
        <v>0</v>
      </c>
      <c r="AE30" s="120" t="s">
        <v>30</v>
      </c>
      <c r="AF30" s="75">
        <v>0.1579046701376193</v>
      </c>
      <c r="AG30" s="75">
        <v>0.23008767438883324</v>
      </c>
      <c r="AH30" s="75">
        <v>0.17274726080928104</v>
      </c>
      <c r="AI30" s="75">
        <v>0.15687858652999098</v>
      </c>
      <c r="AJ30" s="76">
        <v>0.31366314315775795</v>
      </c>
      <c r="AK30" s="76">
        <v>0.29608559566537446</v>
      </c>
      <c r="AL30" s="76">
        <v>0.2482589572874119</v>
      </c>
      <c r="AM30" s="76">
        <v>0.15631293707535168</v>
      </c>
      <c r="AN30" s="75">
        <v>0.40113784547713505</v>
      </c>
      <c r="AO30" s="75">
        <v>0.3713039781421309</v>
      </c>
      <c r="AP30" s="75">
        <v>0.3311628442426775</v>
      </c>
      <c r="AQ30" s="75">
        <v>0.24452087782661036</v>
      </c>
      <c r="AR30" s="78">
        <v>0.37656295821102753</v>
      </c>
      <c r="AS30" s="75">
        <v>0.3185886103417519</v>
      </c>
      <c r="AT30" s="75">
        <v>0.35703997855886999</v>
      </c>
      <c r="AU30" s="75">
        <v>0.29884669914761036</v>
      </c>
    </row>
    <row r="31" spans="1:47" ht="16.8" customHeight="1">
      <c r="A31" s="191" t="s">
        <v>252</v>
      </c>
      <c r="B31" s="210">
        <v>2006</v>
      </c>
      <c r="C31" s="161" t="s">
        <v>30</v>
      </c>
      <c r="D31" s="75">
        <v>0</v>
      </c>
      <c r="E31" s="212">
        <v>0</v>
      </c>
      <c r="F31" s="219">
        <v>-9.5685005277636098E-2</v>
      </c>
      <c r="G31" s="209">
        <v>0</v>
      </c>
      <c r="H31" s="219">
        <v>-1.3438536530955602E-2</v>
      </c>
      <c r="I31" s="219">
        <v>9.8878864100089114E-2</v>
      </c>
      <c r="J31" s="219">
        <v>-9.5685005277636098E-2</v>
      </c>
      <c r="K31" s="219">
        <v>-0.18988832196065381</v>
      </c>
      <c r="L31" s="219">
        <v>0</v>
      </c>
      <c r="AE31" s="9"/>
    </row>
    <row r="32" spans="1:47" ht="15" thickBot="1">
      <c r="A32" s="194" t="s">
        <v>298</v>
      </c>
      <c r="B32" s="127">
        <v>2005</v>
      </c>
      <c r="C32" s="180" t="s">
        <v>30</v>
      </c>
      <c r="D32" s="143">
        <v>0</v>
      </c>
      <c r="E32" s="203">
        <v>0</v>
      </c>
      <c r="F32" s="217">
        <v>-9.6070656092285572E-2</v>
      </c>
      <c r="G32" s="204">
        <v>0</v>
      </c>
      <c r="H32" s="217">
        <v>-1.1247296322999305E-2</v>
      </c>
      <c r="I32" s="217">
        <v>-6.7988464311463506E-2</v>
      </c>
      <c r="J32" s="217">
        <v>-9.6070656092285572E-2</v>
      </c>
      <c r="K32" s="217">
        <v>-0.12905551550108144</v>
      </c>
      <c r="L32" s="217">
        <v>3.651101801709751E-2</v>
      </c>
      <c r="AE32" s="9"/>
      <c r="AU32" s="33" t="s">
        <v>281</v>
      </c>
    </row>
    <row r="33" spans="1:48" s="2" customFormat="1" ht="15" thickBot="1">
      <c r="A33" s="193" t="s">
        <v>298</v>
      </c>
      <c r="B33" s="127">
        <v>2006</v>
      </c>
      <c r="C33" s="180" t="s">
        <v>30</v>
      </c>
      <c r="D33" s="208">
        <v>0</v>
      </c>
      <c r="E33" s="203">
        <v>0</v>
      </c>
      <c r="F33" s="217">
        <v>-0.11649793241123622</v>
      </c>
      <c r="G33" s="204">
        <v>5.3572320967500128E-2</v>
      </c>
      <c r="H33" s="217">
        <v>-5.611008127762715E-2</v>
      </c>
      <c r="I33" s="217">
        <v>-8.3879937259375481E-2</v>
      </c>
      <c r="J33" s="217">
        <v>-0.11649793241123622</v>
      </c>
      <c r="K33" s="217">
        <v>-0.16023812918864952</v>
      </c>
      <c r="L33" s="217">
        <v>9.0064695515101087E-2</v>
      </c>
      <c r="P33" s="45"/>
      <c r="Q33" s="45"/>
      <c r="R33" s="45"/>
      <c r="S33" s="45"/>
      <c r="T33" s="45"/>
      <c r="U33" s="45"/>
      <c r="V33" s="45"/>
      <c r="W33" s="45"/>
      <c r="AA33" s="45"/>
      <c r="AB33" s="148"/>
      <c r="AC33" s="148"/>
      <c r="AD33" s="9"/>
      <c r="AE33" s="62" t="s">
        <v>61</v>
      </c>
      <c r="AF33" s="176">
        <v>0.14766961521752342</v>
      </c>
      <c r="AG33" s="175">
        <v>0.21907777719084359</v>
      </c>
      <c r="AH33" s="166">
        <v>0.19436475013712831</v>
      </c>
      <c r="AI33" s="166">
        <v>9.0441176117700486E-2</v>
      </c>
      <c r="AJ33" s="165">
        <v>0.21659890978462035</v>
      </c>
      <c r="AK33" s="166">
        <v>0.25119431847556944</v>
      </c>
      <c r="AL33" s="166">
        <v>0.25119431847556944</v>
      </c>
      <c r="AM33" s="167">
        <v>0.18106319547178129</v>
      </c>
      <c r="AN33" s="165">
        <v>0.22636811581880684</v>
      </c>
      <c r="AO33" s="166">
        <v>0.17836976472818042</v>
      </c>
      <c r="AP33" s="166">
        <v>0.18699090679455083</v>
      </c>
      <c r="AQ33" s="167">
        <v>0.1764669644655445</v>
      </c>
      <c r="AR33" s="165">
        <v>0.21174574242921684</v>
      </c>
      <c r="AS33" s="166">
        <v>0.12942303113938194</v>
      </c>
      <c r="AT33" s="166">
        <v>0.23624846547592807</v>
      </c>
      <c r="AU33" s="167">
        <v>0.25232476715826851</v>
      </c>
      <c r="AV33"/>
    </row>
    <row r="34" spans="1:48" ht="15.6" thickTop="1" thickBot="1">
      <c r="A34" s="192" t="s">
        <v>184</v>
      </c>
      <c r="B34" s="161">
        <v>2003</v>
      </c>
      <c r="C34" s="161" t="s">
        <v>30</v>
      </c>
      <c r="D34" s="75">
        <v>0</v>
      </c>
      <c r="E34" s="212">
        <v>0</v>
      </c>
      <c r="F34" s="217">
        <v>-0.15006868916427107</v>
      </c>
      <c r="G34" s="209">
        <v>0</v>
      </c>
      <c r="H34" s="217">
        <v>-0.27248222567671765</v>
      </c>
      <c r="I34" s="218">
        <v>-0.2457475509954575</v>
      </c>
      <c r="J34" s="217">
        <v>-0.15006868916427107</v>
      </c>
      <c r="K34" s="217">
        <v>-6.0113245178181035E-2</v>
      </c>
      <c r="L34" s="217">
        <v>0</v>
      </c>
      <c r="AE34" s="162" t="s">
        <v>50</v>
      </c>
      <c r="AF34" s="163">
        <v>0.26601077720950567</v>
      </c>
      <c r="AG34" s="164">
        <v>0.30482103476950989</v>
      </c>
      <c r="AH34" s="75">
        <v>0.27477849588444231</v>
      </c>
      <c r="AI34" s="75">
        <v>0.17376401775579642</v>
      </c>
      <c r="AJ34" s="168">
        <v>0.29528769448566999</v>
      </c>
      <c r="AK34" s="75">
        <v>0.29861159564687068</v>
      </c>
      <c r="AL34" s="75">
        <v>0.28941987393960039</v>
      </c>
      <c r="AM34" s="169">
        <v>0.2635074853262413</v>
      </c>
      <c r="AN34" s="168">
        <v>0.22307006228723444</v>
      </c>
      <c r="AO34" s="75">
        <v>0.15865149741332529</v>
      </c>
      <c r="AP34" s="75">
        <v>0.19004309063325922</v>
      </c>
      <c r="AQ34" s="169">
        <v>0.19177456560511341</v>
      </c>
      <c r="AR34" s="168">
        <v>0.15732825753424418</v>
      </c>
      <c r="AS34" s="75">
        <v>8.0477252865581481E-2</v>
      </c>
      <c r="AT34" s="75">
        <v>0.15084647764760639</v>
      </c>
      <c r="AU34" s="169">
        <v>0.18900456632221904</v>
      </c>
    </row>
    <row r="35" spans="1:48" ht="15" thickTop="1">
      <c r="A35" s="194" t="s">
        <v>77</v>
      </c>
      <c r="B35" s="127">
        <v>2008</v>
      </c>
      <c r="C35" s="180" t="s">
        <v>30</v>
      </c>
      <c r="D35" s="143">
        <v>0</v>
      </c>
      <c r="E35" s="203">
        <v>0</v>
      </c>
      <c r="F35" s="217">
        <v>-0.17073545891446446</v>
      </c>
      <c r="G35" s="204">
        <v>0</v>
      </c>
      <c r="H35" s="217">
        <v>-0.2239829474098208</v>
      </c>
      <c r="I35" s="217">
        <v>-0.2064219366968591</v>
      </c>
      <c r="J35" s="217">
        <v>-0.17073545891446446</v>
      </c>
      <c r="K35" s="217">
        <v>7.361883766213452E-2</v>
      </c>
      <c r="L35" s="217">
        <v>0.15291351087222085</v>
      </c>
      <c r="AE35" s="62" t="s">
        <v>51</v>
      </c>
      <c r="AF35" s="168">
        <v>2.578048550022298E-2</v>
      </c>
      <c r="AG35" s="75">
        <v>9.0092764564191616E-2</v>
      </c>
      <c r="AH35" s="75">
        <v>5.9260213957452575E-2</v>
      </c>
      <c r="AI35" s="75">
        <v>-3.2848371970229218E-2</v>
      </c>
      <c r="AJ35" s="168">
        <v>0.1014131066591321</v>
      </c>
      <c r="AK35" s="75">
        <v>0.11121134811269981</v>
      </c>
      <c r="AL35" s="75">
        <v>8.1642632186779404E-2</v>
      </c>
      <c r="AM35" s="169">
        <v>1.8928951578464581E-2</v>
      </c>
      <c r="AN35" s="168">
        <v>0.16548357371881109</v>
      </c>
      <c r="AO35" s="75">
        <v>0.11284569897297973</v>
      </c>
      <c r="AP35" s="75">
        <v>8.9605781305852561E-2</v>
      </c>
      <c r="AQ35" s="169">
        <v>2.8343821724270631E-2</v>
      </c>
      <c r="AR35" s="168">
        <v>0.21832256391644453</v>
      </c>
      <c r="AS35" s="75">
        <v>0.1194094838849738</v>
      </c>
      <c r="AT35" s="75">
        <v>8.9347949420984563E-2</v>
      </c>
      <c r="AU35" s="169">
        <v>4.4210532633039437E-2</v>
      </c>
    </row>
    <row r="36" spans="1:48" ht="15" thickBot="1">
      <c r="A36" s="191" t="s">
        <v>184</v>
      </c>
      <c r="B36" s="127">
        <v>2006</v>
      </c>
      <c r="C36" s="67" t="s">
        <v>30</v>
      </c>
      <c r="D36" s="143">
        <v>0</v>
      </c>
      <c r="E36" s="202">
        <v>0</v>
      </c>
      <c r="F36" s="220">
        <v>-0.17887378133433901</v>
      </c>
      <c r="G36" s="205">
        <v>0</v>
      </c>
      <c r="H36" s="220">
        <v>7.821745329964476E-2</v>
      </c>
      <c r="I36" s="220">
        <v>1.5879566416695221E-2</v>
      </c>
      <c r="J36" s="220">
        <v>-0.17887378133433901</v>
      </c>
      <c r="K36" s="220">
        <v>-0.26104793357003014</v>
      </c>
      <c r="L36" s="220">
        <v>0</v>
      </c>
      <c r="AE36" s="120" t="s">
        <v>30</v>
      </c>
      <c r="AF36" s="170">
        <v>0.15523971990005167</v>
      </c>
      <c r="AG36" s="171">
        <v>7.5785851826988493E-2</v>
      </c>
      <c r="AH36" s="171">
        <v>0.27328208106886487</v>
      </c>
      <c r="AI36" s="171">
        <v>7.8050687891454501E-2</v>
      </c>
      <c r="AJ36" s="170">
        <v>0.2419366575749316</v>
      </c>
      <c r="AK36" s="171">
        <v>0.33733343709079422</v>
      </c>
      <c r="AL36" s="171">
        <v>0.3019744149452514</v>
      </c>
      <c r="AM36" s="172">
        <v>0.18069363686809781</v>
      </c>
      <c r="AN36" s="170">
        <v>0.29541565295991457</v>
      </c>
      <c r="AO36" s="171">
        <v>0.31003519077989516</v>
      </c>
      <c r="AP36" s="171">
        <v>0.29555589045946368</v>
      </c>
      <c r="AQ36" s="172">
        <v>0.28909017026611994</v>
      </c>
      <c r="AR36" s="170">
        <v>0.28831769789323586</v>
      </c>
      <c r="AS36" s="171">
        <v>0.23840949082182455</v>
      </c>
      <c r="AT36" s="171">
        <v>0.26518890107050724</v>
      </c>
      <c r="AU36" s="172">
        <v>0.29086065940018563</v>
      </c>
    </row>
    <row r="37" spans="1:48" ht="15" thickBot="1">
      <c r="A37" s="191" t="s">
        <v>184</v>
      </c>
      <c r="B37" s="127">
        <v>2008</v>
      </c>
      <c r="C37" s="67" t="s">
        <v>30</v>
      </c>
      <c r="D37" s="143">
        <v>0</v>
      </c>
      <c r="E37" s="202">
        <v>0</v>
      </c>
      <c r="F37" s="220">
        <v>-0.21703351499523643</v>
      </c>
      <c r="G37" s="205">
        <v>0</v>
      </c>
      <c r="H37" s="220">
        <v>-0.19789584801314722</v>
      </c>
      <c r="I37" s="220">
        <v>-0.28139594559417686</v>
      </c>
      <c r="J37" s="220">
        <v>-0.21703351499523643</v>
      </c>
      <c r="K37" s="220">
        <v>-9.1793310530435684E-2</v>
      </c>
      <c r="L37" s="220">
        <v>0</v>
      </c>
      <c r="AE37" s="9"/>
    </row>
    <row r="38" spans="1:48" ht="15" thickBot="1">
      <c r="A38" s="194" t="s">
        <v>175</v>
      </c>
      <c r="B38" s="127">
        <v>2006</v>
      </c>
      <c r="C38" s="180" t="s">
        <v>30</v>
      </c>
      <c r="D38" s="143">
        <v>0</v>
      </c>
      <c r="E38" s="203">
        <v>0</v>
      </c>
      <c r="F38" s="217">
        <v>-0.25168418216114274</v>
      </c>
      <c r="G38" s="204">
        <v>0</v>
      </c>
      <c r="H38" s="217">
        <v>-0.12840204796550814</v>
      </c>
      <c r="I38" s="217">
        <v>-0.23928860145513356</v>
      </c>
      <c r="J38" s="217">
        <v>-0.25168418216114274</v>
      </c>
      <c r="K38" s="217">
        <v>-0.19684721099434135</v>
      </c>
      <c r="L38" s="217">
        <v>0</v>
      </c>
      <c r="AE38" s="62" t="s">
        <v>61</v>
      </c>
      <c r="AF38" s="176">
        <v>0.16129651183489419</v>
      </c>
      <c r="AG38" s="175">
        <v>0.22909762697276959</v>
      </c>
      <c r="AH38" s="166">
        <v>0.20692532909926967</v>
      </c>
      <c r="AI38" s="166">
        <v>0.11195864797669595</v>
      </c>
      <c r="AJ38" s="165">
        <v>0.22640714034089526</v>
      </c>
      <c r="AK38" s="166">
        <v>0.2599545762144298</v>
      </c>
      <c r="AL38" s="166">
        <v>0.2599545762144298</v>
      </c>
      <c r="AM38" s="167">
        <v>0.19912516101199434</v>
      </c>
      <c r="AN38" s="165">
        <v>0.24192815297329948</v>
      </c>
      <c r="AO38" s="166">
        <v>0.20111817111273644</v>
      </c>
      <c r="AP38" s="166">
        <v>0.21001151954013922</v>
      </c>
      <c r="AQ38" s="167">
        <v>0.20124251415004599</v>
      </c>
      <c r="AR38" s="165">
        <v>0.24073209436793369</v>
      </c>
      <c r="AS38" s="166">
        <v>0.17029452381280194</v>
      </c>
      <c r="AT38" s="166">
        <v>0.27616813678067387</v>
      </c>
      <c r="AU38" s="167">
        <v>0.29653401661424333</v>
      </c>
    </row>
    <row r="39" spans="1:48" ht="15.6" thickTop="1" thickBot="1">
      <c r="A39" s="192" t="s">
        <v>175</v>
      </c>
      <c r="B39" s="210">
        <v>2004</v>
      </c>
      <c r="C39" s="161" t="s">
        <v>30</v>
      </c>
      <c r="D39" s="75">
        <v>0</v>
      </c>
      <c r="E39" s="212">
        <v>0</v>
      </c>
      <c r="F39" s="217">
        <v>-0.29744384198295892</v>
      </c>
      <c r="G39" s="209">
        <v>0</v>
      </c>
      <c r="H39" s="217">
        <v>-7.7614252517428262E-2</v>
      </c>
      <c r="I39" s="218">
        <v>-0.14980635166537545</v>
      </c>
      <c r="J39" s="217">
        <v>-0.29744384198295892</v>
      </c>
      <c r="K39" s="217">
        <v>-0.42494190549961264</v>
      </c>
      <c r="L39" s="217">
        <v>0</v>
      </c>
      <c r="AE39" s="162" t="s">
        <v>50</v>
      </c>
      <c r="AF39" s="163">
        <v>0.26597906439638741</v>
      </c>
      <c r="AG39" s="164">
        <v>0.30182126518743557</v>
      </c>
      <c r="AH39" s="75">
        <v>0.27506194551890584</v>
      </c>
      <c r="AI39" s="75">
        <v>0.18470925403963062</v>
      </c>
      <c r="AJ39" s="168">
        <v>0.2916571425576458</v>
      </c>
      <c r="AK39" s="75">
        <v>0.29550378711021325</v>
      </c>
      <c r="AL39" s="75">
        <v>0.28763171439319718</v>
      </c>
      <c r="AM39" s="169">
        <v>0.26488622197180633</v>
      </c>
      <c r="AN39" s="168">
        <v>0.23475556159626146</v>
      </c>
      <c r="AO39" s="75">
        <v>0.17807398518363343</v>
      </c>
      <c r="AP39" s="75">
        <v>0.20719018140719164</v>
      </c>
      <c r="AQ39" s="169">
        <v>0.20939528395854312</v>
      </c>
      <c r="AR39" s="168">
        <v>0.18939664308270401</v>
      </c>
      <c r="AS39" s="75">
        <v>0.12120038237436065</v>
      </c>
      <c r="AT39" s="75">
        <v>0.18741917174178191</v>
      </c>
      <c r="AU39" s="169">
        <v>0.22361921657729586</v>
      </c>
    </row>
    <row r="40" spans="1:48" ht="15" thickTop="1">
      <c r="A40" s="192" t="s">
        <v>175</v>
      </c>
      <c r="B40" s="210">
        <v>2005</v>
      </c>
      <c r="C40" s="161" t="s">
        <v>30</v>
      </c>
      <c r="D40" s="75">
        <v>0</v>
      </c>
      <c r="E40" s="212">
        <v>0</v>
      </c>
      <c r="F40" s="217">
        <v>-0.3223116733755032</v>
      </c>
      <c r="G40" s="209">
        <v>0</v>
      </c>
      <c r="H40" s="217">
        <v>-6.6992524439332832E-2</v>
      </c>
      <c r="I40" s="218">
        <v>-0.20399654974123069</v>
      </c>
      <c r="J40" s="217">
        <v>-0.3223116733755032</v>
      </c>
      <c r="K40" s="217">
        <v>-0.33553766532489943</v>
      </c>
      <c r="L40" s="217">
        <v>0</v>
      </c>
      <c r="AE40" s="62" t="s">
        <v>51</v>
      </c>
      <c r="AF40" s="168">
        <v>4.9989048428557559E-2</v>
      </c>
      <c r="AG40" s="75">
        <v>0.11240402149946448</v>
      </c>
      <c r="AH40" s="75">
        <v>8.4428302097022512E-2</v>
      </c>
      <c r="AI40" s="75">
        <v>1.0486205909788144E-3</v>
      </c>
      <c r="AJ40" s="168">
        <v>0.12717346134614435</v>
      </c>
      <c r="AK40" s="75">
        <v>0.13889876918145058</v>
      </c>
      <c r="AL40" s="75">
        <v>0.11277313159415535</v>
      </c>
      <c r="AM40" s="169">
        <v>5.798971654783712E-2</v>
      </c>
      <c r="AN40" s="168">
        <v>0.19404899315774046</v>
      </c>
      <c r="AO40" s="75">
        <v>0.15021364071205556</v>
      </c>
      <c r="AP40" s="75">
        <v>0.13070936114251461</v>
      </c>
      <c r="AQ40" s="169">
        <v>7.924046017761667E-2</v>
      </c>
      <c r="AR40" s="168">
        <v>0.25474818494005363</v>
      </c>
      <c r="AS40" s="75">
        <v>0.1729564022049247</v>
      </c>
      <c r="AT40" s="75">
        <v>0.14860648757248068</v>
      </c>
      <c r="AU40" s="169">
        <v>0.11388079880560603</v>
      </c>
    </row>
    <row r="41" spans="1:48" ht="15" thickBot="1">
      <c r="A41" s="193" t="s">
        <v>91</v>
      </c>
      <c r="B41" s="127">
        <v>2007</v>
      </c>
      <c r="C41" s="180" t="s">
        <v>30</v>
      </c>
      <c r="D41" s="208">
        <v>0</v>
      </c>
      <c r="E41" s="203">
        <v>0</v>
      </c>
      <c r="F41" s="217">
        <v>-0.36076999668104898</v>
      </c>
      <c r="G41" s="204">
        <v>1.3897743210506184E-2</v>
      </c>
      <c r="H41" s="217">
        <v>-0.18519747759707944</v>
      </c>
      <c r="I41" s="217">
        <v>-0.41785595751742466</v>
      </c>
      <c r="J41" s="217">
        <v>-0.36076999668104898</v>
      </c>
      <c r="K41" s="217">
        <v>0.12578825091271148</v>
      </c>
      <c r="L41" s="217">
        <v>8.0381813614669687E-2</v>
      </c>
      <c r="AE41" s="120" t="s">
        <v>30</v>
      </c>
      <c r="AF41" s="170">
        <v>0.17444434047362301</v>
      </c>
      <c r="AG41" s="171">
        <v>7.5785851826988493E-2</v>
      </c>
      <c r="AH41" s="171">
        <v>0.28727284505370582</v>
      </c>
      <c r="AI41" s="171">
        <v>0.11393489799771322</v>
      </c>
      <c r="AJ41" s="170">
        <v>0.25496883621568667</v>
      </c>
      <c r="AK41" s="171">
        <v>0.34565376518954194</v>
      </c>
      <c r="AL41" s="171">
        <v>0.31499123098659426</v>
      </c>
      <c r="AM41" s="172">
        <v>0.20792485750166984</v>
      </c>
      <c r="AN41" s="170">
        <v>0.31121734207135543</v>
      </c>
      <c r="AO41" s="171">
        <v>0.33066142971150569</v>
      </c>
      <c r="AP41" s="171">
        <v>0.31891908682948683</v>
      </c>
      <c r="AQ41" s="172">
        <v>0.31377214922083946</v>
      </c>
      <c r="AR41" s="170">
        <v>0.3180226788314664</v>
      </c>
      <c r="AS41" s="171">
        <v>0.28245302867346816</v>
      </c>
      <c r="AT41" s="171">
        <v>0.30867439968984572</v>
      </c>
      <c r="AU41" s="172">
        <v>0.33271922501040302</v>
      </c>
    </row>
    <row r="42" spans="1:48" ht="16.8" customHeight="1">
      <c r="A42" s="191" t="s">
        <v>184</v>
      </c>
      <c r="B42" s="127">
        <v>2007</v>
      </c>
      <c r="C42" s="67" t="s">
        <v>30</v>
      </c>
      <c r="D42" s="143">
        <v>0</v>
      </c>
      <c r="E42" s="202">
        <v>0</v>
      </c>
      <c r="F42" s="220">
        <v>-0.36805360232098233</v>
      </c>
      <c r="G42" s="205">
        <v>0</v>
      </c>
      <c r="H42" s="220">
        <v>-6.7627540905494901E-2</v>
      </c>
      <c r="I42" s="220">
        <v>-0.27890659847517885</v>
      </c>
      <c r="J42" s="220">
        <v>-0.36805360232098233</v>
      </c>
      <c r="K42" s="220">
        <v>-0.29933849881393504</v>
      </c>
      <c r="L42" s="220">
        <v>0</v>
      </c>
      <c r="AE42" s="9"/>
    </row>
    <row r="43" spans="1:48" ht="15" thickBot="1">
      <c r="A43" s="193" t="s">
        <v>91</v>
      </c>
      <c r="B43" s="127">
        <v>2006</v>
      </c>
      <c r="C43" s="180" t="s">
        <v>30</v>
      </c>
      <c r="D43" s="208">
        <v>0</v>
      </c>
      <c r="E43" s="203">
        <v>0</v>
      </c>
      <c r="F43" s="217">
        <v>-0.52735073292813717</v>
      </c>
      <c r="G43" s="204">
        <v>0</v>
      </c>
      <c r="H43" s="217">
        <v>-7.7225598855916885E-2</v>
      </c>
      <c r="I43" s="217">
        <v>-0.27672506256703605</v>
      </c>
      <c r="J43" s="217">
        <v>-0.52735073292813717</v>
      </c>
      <c r="K43" s="217">
        <v>-0.46585627457990703</v>
      </c>
      <c r="L43" s="217">
        <v>1.0040530582166543E-2</v>
      </c>
      <c r="AE43" s="9"/>
      <c r="AU43" s="33" t="s">
        <v>294</v>
      </c>
    </row>
    <row r="44" spans="1:48" ht="16.8" customHeight="1" thickBot="1">
      <c r="A44" s="194" t="s">
        <v>188</v>
      </c>
      <c r="B44" s="127">
        <v>2009</v>
      </c>
      <c r="C44" s="180" t="s">
        <v>30</v>
      </c>
      <c r="D44" s="143">
        <v>0</v>
      </c>
      <c r="E44" s="203">
        <v>0</v>
      </c>
      <c r="F44" s="217"/>
      <c r="G44" s="204">
        <v>0</v>
      </c>
      <c r="H44" s="217">
        <v>-4.5799616250938383E-2</v>
      </c>
      <c r="I44" s="217">
        <v>2.5611078668557708E-2</v>
      </c>
      <c r="J44" s="217"/>
      <c r="K44" s="217"/>
      <c r="L44" s="217">
        <v>0</v>
      </c>
      <c r="N44" s="182"/>
      <c r="O44" s="182"/>
      <c r="P44" s="182"/>
      <c r="Q44" s="182"/>
      <c r="AE44" s="62" t="s">
        <v>61</v>
      </c>
      <c r="AF44" s="176">
        <v>0.16732849563614552</v>
      </c>
      <c r="AG44" s="175">
        <v>0.23384466520357777</v>
      </c>
      <c r="AH44" s="166">
        <v>0.21111996061697125</v>
      </c>
      <c r="AI44" s="166">
        <v>0.11512073042944683</v>
      </c>
      <c r="AJ44" s="165">
        <v>0.23164797228957365</v>
      </c>
      <c r="AK44" s="166">
        <v>0.26235471809655669</v>
      </c>
      <c r="AL44" s="166">
        <v>0.26235471809655669</v>
      </c>
      <c r="AM44" s="167">
        <v>0.20606441321108462</v>
      </c>
      <c r="AN44" s="165">
        <v>0.24227402233898515</v>
      </c>
      <c r="AO44" s="166">
        <v>0.19887608768215678</v>
      </c>
      <c r="AP44" s="166">
        <v>0.21204621743522478</v>
      </c>
      <c r="AQ44" s="167">
        <v>0.20549329591087964</v>
      </c>
      <c r="AR44" s="165">
        <v>0.23263248303747514</v>
      </c>
      <c r="AS44" s="166">
        <v>0.15965808804552778</v>
      </c>
      <c r="AT44" s="166">
        <v>0.27338317445250065</v>
      </c>
      <c r="AU44" s="167">
        <v>0.29409833762695742</v>
      </c>
    </row>
    <row r="45" spans="1:48" ht="15.6" thickTop="1" thickBot="1">
      <c r="A45" s="194" t="s">
        <v>84</v>
      </c>
      <c r="B45" s="127">
        <v>2010</v>
      </c>
      <c r="C45" s="180" t="s">
        <v>30</v>
      </c>
      <c r="D45" s="143">
        <v>0</v>
      </c>
      <c r="E45" s="203">
        <v>0</v>
      </c>
      <c r="F45" s="217"/>
      <c r="G45" s="204">
        <v>0</v>
      </c>
      <c r="H45" s="217">
        <v>-4.2882817755554845E-2</v>
      </c>
      <c r="I45" s="217">
        <v>7.8405976083617018E-2</v>
      </c>
      <c r="J45" s="217"/>
      <c r="K45" s="217"/>
      <c r="L45" s="217">
        <v>0</v>
      </c>
      <c r="AE45" s="162" t="s">
        <v>50</v>
      </c>
      <c r="AF45" s="163">
        <v>0.27271759888611929</v>
      </c>
      <c r="AG45" s="164">
        <v>0.30891480956124667</v>
      </c>
      <c r="AH45" s="75">
        <v>0.28235304528345828</v>
      </c>
      <c r="AI45" s="75">
        <v>0.19126210883560837</v>
      </c>
      <c r="AJ45" s="168">
        <v>0.30159288321113048</v>
      </c>
      <c r="AK45" s="75">
        <v>0.30530806202890493</v>
      </c>
      <c r="AL45" s="75">
        <v>0.29747436411155587</v>
      </c>
      <c r="AM45" s="169">
        <v>0.27476473728555428</v>
      </c>
      <c r="AN45" s="168">
        <v>0.23970207330463436</v>
      </c>
      <c r="AO45" s="75">
        <v>0.1816728307758782</v>
      </c>
      <c r="AP45" s="75">
        <v>0.21100302558881587</v>
      </c>
      <c r="AQ45" s="169">
        <v>0.21362401413429863</v>
      </c>
      <c r="AR45" s="168">
        <v>0.19042803583236245</v>
      </c>
      <c r="AS45" s="75">
        <v>0.12079828892627109</v>
      </c>
      <c r="AT45" s="75">
        <v>0.18599400474464783</v>
      </c>
      <c r="AU45" s="169">
        <v>0.22275373312941507</v>
      </c>
    </row>
    <row r="46" spans="1:48" ht="15" thickTop="1">
      <c r="A46" s="191" t="s">
        <v>184</v>
      </c>
      <c r="B46" s="161">
        <v>2010</v>
      </c>
      <c r="C46" s="161" t="s">
        <v>30</v>
      </c>
      <c r="D46" s="75">
        <v>0</v>
      </c>
      <c r="E46" s="212">
        <v>0</v>
      </c>
      <c r="F46" s="219"/>
      <c r="G46" s="209">
        <v>0</v>
      </c>
      <c r="H46" s="219">
        <v>5.02283707235361E-2</v>
      </c>
      <c r="I46" s="219">
        <v>0.1479656898522676</v>
      </c>
      <c r="J46" s="219"/>
      <c r="K46" s="219"/>
      <c r="L46" s="219">
        <v>0</v>
      </c>
      <c r="AE46" s="62" t="s">
        <v>51</v>
      </c>
      <c r="AF46" s="168">
        <v>4.6057648974948975E-2</v>
      </c>
      <c r="AG46" s="75">
        <v>0.10771830276260722</v>
      </c>
      <c r="AH46" s="75">
        <v>7.9764105734443369E-2</v>
      </c>
      <c r="AI46" s="75">
        <v>-3.4092635919839632E-3</v>
      </c>
      <c r="AJ46" s="168">
        <v>0.12628796790729901</v>
      </c>
      <c r="AK46" s="75">
        <v>0.13787385327533885</v>
      </c>
      <c r="AL46" s="75">
        <v>0.1117800549327775</v>
      </c>
      <c r="AM46" s="169">
        <v>5.7081949339935392E-2</v>
      </c>
      <c r="AN46" s="168">
        <v>0.19052717096267976</v>
      </c>
      <c r="AO46" s="75">
        <v>0.14650691694659382</v>
      </c>
      <c r="AP46" s="75">
        <v>0.12696110097541113</v>
      </c>
      <c r="AQ46" s="169">
        <v>7.5451330484873139E-2</v>
      </c>
      <c r="AR46" s="168">
        <v>0.24638849973085733</v>
      </c>
      <c r="AS46" s="75">
        <v>0.16450359642384182</v>
      </c>
      <c r="AT46" s="75">
        <v>0.14009840936389206</v>
      </c>
      <c r="AU46" s="169">
        <v>0.10510261459577432</v>
      </c>
    </row>
    <row r="47" spans="1:48" ht="16.8" customHeight="1" thickBot="1">
      <c r="A47" s="196" t="s">
        <v>57</v>
      </c>
      <c r="B47" s="127">
        <v>2010</v>
      </c>
      <c r="C47" s="180" t="s">
        <v>30</v>
      </c>
      <c r="D47" s="143">
        <v>0</v>
      </c>
      <c r="E47" s="203">
        <v>0</v>
      </c>
      <c r="F47" s="217"/>
      <c r="G47" s="204">
        <v>0</v>
      </c>
      <c r="H47" s="217">
        <v>3.5480817959940162E-3</v>
      </c>
      <c r="I47" s="217">
        <v>0.14990850369897904</v>
      </c>
      <c r="J47" s="217"/>
      <c r="K47" s="217"/>
      <c r="L47" s="217">
        <v>0</v>
      </c>
      <c r="AE47" s="120" t="s">
        <v>30</v>
      </c>
      <c r="AF47" s="170">
        <v>0.18625791400331085</v>
      </c>
      <c r="AG47" s="171">
        <v>-4.4696656151892972E-2</v>
      </c>
      <c r="AH47" s="171">
        <v>0.30136741176246395</v>
      </c>
      <c r="AI47" s="171">
        <v>0.13012684280662989</v>
      </c>
      <c r="AJ47" s="170">
        <v>0.25959973312237483</v>
      </c>
      <c r="AK47" s="171">
        <v>0.3359511892876364</v>
      </c>
      <c r="AL47" s="171">
        <v>0.33406759575743128</v>
      </c>
      <c r="AM47" s="172">
        <v>0.2284785234963983</v>
      </c>
      <c r="AN47" s="170">
        <v>0.30365682993682219</v>
      </c>
      <c r="AO47" s="171">
        <v>0.30763883472027626</v>
      </c>
      <c r="AP47" s="171">
        <v>0.3186533495678473</v>
      </c>
      <c r="AQ47" s="172">
        <v>0.32266130557494421</v>
      </c>
      <c r="AR47" s="170">
        <v>0.29523513890627595</v>
      </c>
      <c r="AS47" s="171">
        <v>0.23923291729516991</v>
      </c>
      <c r="AT47" s="171">
        <v>0.2821025791321381</v>
      </c>
      <c r="AU47" s="172">
        <v>0.32131830999022931</v>
      </c>
    </row>
    <row r="48" spans="1:48">
      <c r="A48" s="211" t="s">
        <v>57</v>
      </c>
      <c r="B48" s="198">
        <v>2011</v>
      </c>
      <c r="C48" s="199" t="s">
        <v>30</v>
      </c>
      <c r="D48" s="200">
        <v>0</v>
      </c>
      <c r="E48" s="201">
        <v>0</v>
      </c>
      <c r="F48" s="216"/>
      <c r="G48" s="206">
        <v>0</v>
      </c>
      <c r="H48" s="216">
        <v>0.14688156972669936</v>
      </c>
      <c r="I48" s="216"/>
      <c r="J48" s="216"/>
      <c r="K48" s="216"/>
      <c r="L48" s="216">
        <v>0</v>
      </c>
      <c r="AE48" s="9"/>
    </row>
    <row r="49" spans="1:47" ht="15" thickBot="1">
      <c r="A49" s="194" t="s">
        <v>84</v>
      </c>
      <c r="B49" s="127">
        <v>2004</v>
      </c>
      <c r="C49" s="180" t="s">
        <v>30</v>
      </c>
      <c r="D49" s="143">
        <v>0.25700024390135279</v>
      </c>
      <c r="E49" s="203">
        <v>9.5560945673456264E-3</v>
      </c>
      <c r="F49" s="217">
        <v>-0.1094868038303925</v>
      </c>
      <c r="G49" s="204">
        <v>3.5230780274208597E-2</v>
      </c>
      <c r="H49" s="217">
        <v>-8.984648703739094E-2</v>
      </c>
      <c r="I49" s="217">
        <v>-0.12860691763806614</v>
      </c>
      <c r="J49" s="217">
        <v>-0.1094868038303925</v>
      </c>
      <c r="K49" s="217">
        <v>-4.2168290973947371E-2</v>
      </c>
      <c r="L49" s="217">
        <v>8.1203424867292776E-2</v>
      </c>
      <c r="AE49" s="9" t="s">
        <v>299</v>
      </c>
    </row>
    <row r="50" spans="1:47" ht="15" thickBot="1">
      <c r="A50" s="191" t="s">
        <v>75</v>
      </c>
      <c r="B50" s="127">
        <v>2003</v>
      </c>
      <c r="C50" s="67" t="s">
        <v>30</v>
      </c>
      <c r="D50" s="143">
        <v>0.88081757867254529</v>
      </c>
      <c r="E50" s="203">
        <v>2.2538403424830017E-2</v>
      </c>
      <c r="F50" s="217">
        <v>-0.11123292298467483</v>
      </c>
      <c r="G50" s="204">
        <v>6.4763004039846431E-2</v>
      </c>
      <c r="H50" s="217">
        <v>-7.6824520953325702E-3</v>
      </c>
      <c r="I50" s="217">
        <v>-0.11826977924853875</v>
      </c>
      <c r="J50" s="217">
        <v>-0.11123292298467483</v>
      </c>
      <c r="K50" s="217">
        <v>-6.1250682203135634E-2</v>
      </c>
      <c r="L50" s="217">
        <v>0.27501824190917673</v>
      </c>
      <c r="AE50" s="62" t="s">
        <v>61</v>
      </c>
      <c r="AF50" s="176">
        <v>0.16615340461031969</v>
      </c>
      <c r="AG50" s="175">
        <v>0.23750380653879358</v>
      </c>
      <c r="AH50" s="166">
        <v>0.21480002493519326</v>
      </c>
      <c r="AI50" s="166">
        <v>0.11548566263906515</v>
      </c>
      <c r="AJ50" s="165">
        <v>0.23196348493196131</v>
      </c>
      <c r="AK50" s="166">
        <v>0.26681020608632805</v>
      </c>
      <c r="AL50" s="166">
        <v>0.26681020608632805</v>
      </c>
      <c r="AM50" s="167">
        <v>0.21124533004571119</v>
      </c>
      <c r="AN50" s="165">
        <v>0.24476457926336573</v>
      </c>
      <c r="AO50" s="166">
        <v>0.20466974718888001</v>
      </c>
      <c r="AP50" s="166">
        <v>0.21739597579229936</v>
      </c>
      <c r="AQ50" s="167">
        <v>0.21119147501791358</v>
      </c>
      <c r="AR50" s="165">
        <v>0.23674102793233015</v>
      </c>
      <c r="AS50" s="166">
        <v>0.16549937953361823</v>
      </c>
      <c r="AT50" s="166">
        <v>0.28067322647203091</v>
      </c>
      <c r="AU50" s="167">
        <v>0.30085037752737481</v>
      </c>
    </row>
    <row r="51" spans="1:47" ht="15.6" thickTop="1" thickBot="1">
      <c r="A51" s="191" t="s">
        <v>186</v>
      </c>
      <c r="B51" s="127">
        <v>2008</v>
      </c>
      <c r="C51" s="67" t="s">
        <v>30</v>
      </c>
      <c r="D51" s="143">
        <v>0.49051707857838339</v>
      </c>
      <c r="E51" s="202">
        <v>2.4110910186859555E-2</v>
      </c>
      <c r="F51" s="220">
        <v>0.13217000290468214</v>
      </c>
      <c r="G51" s="205">
        <v>3.6835125976130839E-2</v>
      </c>
      <c r="H51" s="220">
        <v>7.7339942987164817E-2</v>
      </c>
      <c r="I51" s="220">
        <v>0.1168498681681935</v>
      </c>
      <c r="J51" s="220">
        <v>0.13217000290468214</v>
      </c>
      <c r="K51" s="220">
        <v>0.21508872537923121</v>
      </c>
      <c r="L51" s="220">
        <v>5.4232342852419728E-2</v>
      </c>
      <c r="AE51" s="162" t="s">
        <v>50</v>
      </c>
      <c r="AF51" s="163">
        <v>0.27085159472567344</v>
      </c>
      <c r="AG51" s="164">
        <v>0.3120801388055921</v>
      </c>
      <c r="AH51" s="75">
        <v>0.28583867982313993</v>
      </c>
      <c r="AI51" s="75">
        <v>0.19113367006175211</v>
      </c>
      <c r="AJ51" s="168">
        <v>0.30499373687034537</v>
      </c>
      <c r="AK51" s="75">
        <v>0.31314518489766513</v>
      </c>
      <c r="AL51" s="75">
        <v>0.30529976067719317</v>
      </c>
      <c r="AM51" s="169">
        <v>0.28201772820348037</v>
      </c>
      <c r="AN51" s="168">
        <v>0.25097857450466948</v>
      </c>
      <c r="AO51" s="75">
        <v>0.19828148412439464</v>
      </c>
      <c r="AP51" s="75">
        <v>0.22600530341448657</v>
      </c>
      <c r="AQ51" s="169">
        <v>0.22708925101714195</v>
      </c>
      <c r="AR51" s="168">
        <v>0.20793661477539888</v>
      </c>
      <c r="AS51" s="75">
        <v>0.14493026263129996</v>
      </c>
      <c r="AT51" s="75">
        <v>0.20562782102590732</v>
      </c>
      <c r="AU51" s="169">
        <v>0.23947285965299342</v>
      </c>
    </row>
    <row r="52" spans="1:47" ht="15" thickTop="1">
      <c r="A52" s="193" t="s">
        <v>91</v>
      </c>
      <c r="B52" s="127">
        <v>2008</v>
      </c>
      <c r="C52" s="180" t="s">
        <v>30</v>
      </c>
      <c r="D52" s="208">
        <v>1.1710985764168682</v>
      </c>
      <c r="E52" s="203">
        <v>2.551498127340824E-2</v>
      </c>
      <c r="F52" s="217">
        <v>0.26239148697843739</v>
      </c>
      <c r="G52" s="204">
        <v>0.11466794075489728</v>
      </c>
      <c r="H52" s="217">
        <v>-0.19630355642677125</v>
      </c>
      <c r="I52" s="217">
        <v>-0.14813777653318405</v>
      </c>
      <c r="J52" s="217">
        <v>0.26239148697843739</v>
      </c>
      <c r="K52" s="217">
        <v>0.38196583590030797</v>
      </c>
      <c r="L52" s="217">
        <v>0.16418317281482828</v>
      </c>
      <c r="AE52" s="62" t="s">
        <v>51</v>
      </c>
      <c r="AF52" s="168">
        <v>4.229412178705752E-2</v>
      </c>
      <c r="AG52" s="75">
        <v>0.10689548360067019</v>
      </c>
      <c r="AH52" s="75">
        <v>8.0074589783202407E-2</v>
      </c>
      <c r="AI52" s="75">
        <v>-5.132424436942657E-4</v>
      </c>
      <c r="AJ52" s="168">
        <v>0.11936540060679424</v>
      </c>
      <c r="AK52" s="75">
        <v>0.13437149285280103</v>
      </c>
      <c r="AL52" s="75">
        <v>0.11025040815801244</v>
      </c>
      <c r="AM52" s="169">
        <v>6.2178405645477296E-2</v>
      </c>
      <c r="AN52" s="168">
        <v>0.18047531926641233</v>
      </c>
      <c r="AO52" s="75">
        <v>0.13685357476484358</v>
      </c>
      <c r="AP52" s="75">
        <v>0.12016022158707623</v>
      </c>
      <c r="AQ52" s="169">
        <v>7.6444635665887675E-2</v>
      </c>
      <c r="AR52" s="168">
        <v>0.23489237854339567</v>
      </c>
      <c r="AS52" s="75">
        <v>0.14445962902488438</v>
      </c>
      <c r="AT52" s="75">
        <v>0.12393469663832161</v>
      </c>
      <c r="AU52" s="169">
        <v>9.7060372053952793E-2</v>
      </c>
    </row>
    <row r="53" spans="1:47" ht="15" thickBot="1">
      <c r="A53" s="191" t="s">
        <v>79</v>
      </c>
      <c r="B53" s="210">
        <v>2009</v>
      </c>
      <c r="C53" s="161" t="s">
        <v>30</v>
      </c>
      <c r="D53" s="75">
        <v>1.7860252968219594</v>
      </c>
      <c r="E53" s="212">
        <v>4.0739075031856684E-2</v>
      </c>
      <c r="F53" s="219">
        <v>0.1219866161412561</v>
      </c>
      <c r="G53" s="209">
        <v>7.9142403388035992E-2</v>
      </c>
      <c r="H53" s="219">
        <v>-7.5626864468273866E-2</v>
      </c>
      <c r="I53" s="219">
        <v>9.5702652584052153E-2</v>
      </c>
      <c r="J53" s="219">
        <v>0.1219866161412561</v>
      </c>
      <c r="K53" s="219"/>
      <c r="L53" s="219">
        <v>5.4828335261094027E-2</v>
      </c>
      <c r="AE53" s="120" t="s">
        <v>30</v>
      </c>
      <c r="AF53" s="170">
        <v>0.17950744513025174</v>
      </c>
      <c r="AG53" s="171">
        <v>0.16913896586915411</v>
      </c>
      <c r="AH53" s="171">
        <v>0.29819222820685859</v>
      </c>
      <c r="AI53" s="171">
        <v>0.12004333653888699</v>
      </c>
      <c r="AJ53" s="170">
        <v>0.25204883847720339</v>
      </c>
      <c r="AK53" s="171">
        <v>0.3315178457090695</v>
      </c>
      <c r="AL53" s="171">
        <v>0.32696286055497276</v>
      </c>
      <c r="AM53" s="172">
        <v>0.22028884616966832</v>
      </c>
      <c r="AN53" s="170">
        <v>0.30937185934057104</v>
      </c>
      <c r="AO53" s="171">
        <v>0.31715789907331099</v>
      </c>
      <c r="AP53" s="171">
        <v>0.32784185421176254</v>
      </c>
      <c r="AQ53" s="172">
        <v>0.33215208642041716</v>
      </c>
      <c r="AR53" s="170">
        <v>0.30307884413601077</v>
      </c>
      <c r="AS53" s="171">
        <v>0.24957716399211638</v>
      </c>
      <c r="AT53" s="171">
        <v>0.29172329999701996</v>
      </c>
      <c r="AU53" s="172">
        <v>0.3307654656131756</v>
      </c>
    </row>
    <row r="54" spans="1:47">
      <c r="A54" s="193" t="s">
        <v>84</v>
      </c>
      <c r="B54" s="127">
        <v>2008</v>
      </c>
      <c r="C54" s="180" t="s">
        <v>30</v>
      </c>
      <c r="D54" s="208">
        <v>1.1961907376692933</v>
      </c>
      <c r="E54" s="203">
        <v>4.4206062601051421E-2</v>
      </c>
      <c r="F54" s="217">
        <v>-5.8085284110588185E-2</v>
      </c>
      <c r="G54" s="204">
        <v>0.17400412054059916</v>
      </c>
      <c r="H54" s="217">
        <v>-5.2187111627243654E-2</v>
      </c>
      <c r="I54" s="217">
        <v>-1.4577348572825662E-2</v>
      </c>
      <c r="J54" s="217">
        <v>-5.8085284110588185E-2</v>
      </c>
      <c r="K54" s="217">
        <v>6.4971578754354872E-2</v>
      </c>
      <c r="L54" s="217">
        <v>0.11508570385390247</v>
      </c>
      <c r="AE54" s="9"/>
    </row>
    <row r="55" spans="1:47" ht="15" thickBot="1">
      <c r="A55" s="191" t="s">
        <v>186</v>
      </c>
      <c r="B55" s="127">
        <v>2009</v>
      </c>
      <c r="C55" s="67" t="s">
        <v>30</v>
      </c>
      <c r="D55" s="143">
        <v>0.97440624555427147</v>
      </c>
      <c r="E55" s="203">
        <v>5.0038780054542271E-2</v>
      </c>
      <c r="F55" s="217">
        <v>0.14929527006732685</v>
      </c>
      <c r="G55" s="204">
        <v>6.9944661048924675E-2</v>
      </c>
      <c r="H55" s="217">
        <v>4.2821757461729004E-2</v>
      </c>
      <c r="I55" s="217">
        <v>5.9426068681278761E-2</v>
      </c>
      <c r="J55" s="217">
        <v>0.14929527006732685</v>
      </c>
      <c r="K55" s="217">
        <v>-9.747994857057421E-3</v>
      </c>
      <c r="L55" s="217">
        <v>0.12448200984505714</v>
      </c>
      <c r="M55" s="67"/>
      <c r="N55"/>
      <c r="O55"/>
      <c r="P55" s="9"/>
      <c r="Q55" s="9"/>
      <c r="R55" s="9"/>
      <c r="S55" s="9"/>
      <c r="T55" s="9"/>
      <c r="U55" s="9"/>
      <c r="V55" s="9"/>
      <c r="W55" s="9"/>
      <c r="AE55" s="9" t="s">
        <v>315</v>
      </c>
    </row>
    <row r="56" spans="1:47" ht="15" thickBot="1">
      <c r="A56" s="194" t="s">
        <v>84</v>
      </c>
      <c r="B56" s="127">
        <v>2005</v>
      </c>
      <c r="C56" s="180" t="s">
        <v>30</v>
      </c>
      <c r="D56" s="143">
        <v>1.6716804855601755</v>
      </c>
      <c r="E56" s="203">
        <v>6.0023704707077546E-2</v>
      </c>
      <c r="F56" s="217">
        <v>4.3747625588123597E-2</v>
      </c>
      <c r="G56" s="204">
        <v>0.11609230842207623</v>
      </c>
      <c r="H56" s="217">
        <v>-3.5565036967766431E-2</v>
      </c>
      <c r="I56" s="217">
        <v>-1.8021177318643528E-2</v>
      </c>
      <c r="J56" s="217">
        <v>4.3747625588123597E-2</v>
      </c>
      <c r="K56" s="217">
        <v>-6.1564238191257892E-3</v>
      </c>
      <c r="L56" s="217">
        <v>0.13632229813483676</v>
      </c>
      <c r="M56" s="67"/>
      <c r="N56"/>
      <c r="O56"/>
      <c r="P56" s="9"/>
      <c r="Q56" s="9"/>
      <c r="R56" s="9"/>
      <c r="S56" s="9"/>
      <c r="T56" s="9"/>
      <c r="U56" s="9"/>
      <c r="V56" s="9"/>
      <c r="W56" s="9"/>
      <c r="Z56" s="82"/>
      <c r="AE56" s="62" t="s">
        <v>61</v>
      </c>
      <c r="AF56" s="176">
        <v>0.17825521495716795</v>
      </c>
      <c r="AG56" s="175">
        <v>0.22806241423312529</v>
      </c>
      <c r="AH56" s="166">
        <v>0.2130625478276704</v>
      </c>
      <c r="AI56" s="166">
        <v>0.13185175882919228</v>
      </c>
      <c r="AJ56" s="165">
        <v>0.24562610975990717</v>
      </c>
      <c r="AK56" s="166">
        <v>0.25211235598682796</v>
      </c>
      <c r="AL56" s="166">
        <v>0.25211235598682796</v>
      </c>
      <c r="AM56" s="167">
        <v>0.20682839972493261</v>
      </c>
      <c r="AN56" s="165">
        <v>0.25945748508243421</v>
      </c>
      <c r="AO56" s="166">
        <v>0.22278958911198476</v>
      </c>
      <c r="AP56" s="166">
        <v>0.24397570605357347</v>
      </c>
      <c r="AQ56" s="167">
        <v>0.223176288713333</v>
      </c>
      <c r="AR56" s="165">
        <v>0.24372378807488226</v>
      </c>
      <c r="AS56" s="166">
        <v>0.18923312703055517</v>
      </c>
      <c r="AT56" s="166">
        <v>0.36904847144302749</v>
      </c>
      <c r="AU56" s="167">
        <v>0.37886575060460626</v>
      </c>
    </row>
    <row r="57" spans="1:47" ht="15.6" thickTop="1" thickBot="1">
      <c r="A57" s="191" t="s">
        <v>252</v>
      </c>
      <c r="B57" s="210">
        <v>1998</v>
      </c>
      <c r="C57" s="161" t="s">
        <v>30</v>
      </c>
      <c r="D57" s="75">
        <v>1.4497160072238033</v>
      </c>
      <c r="E57" s="212">
        <v>7.0335628832492517E-2</v>
      </c>
      <c r="F57" s="219">
        <v>5.6043201233652161E-2</v>
      </c>
      <c r="G57" s="209">
        <v>7.4895752318934208E-2</v>
      </c>
      <c r="H57" s="219">
        <v>-3.4767681816983635E-2</v>
      </c>
      <c r="I57" s="219">
        <v>3.018251966167074E-2</v>
      </c>
      <c r="J57" s="219">
        <v>5.6043201233652161E-2</v>
      </c>
      <c r="K57" s="219">
        <v>0.33132512242172424</v>
      </c>
      <c r="L57" s="219">
        <v>8.2338067570475557E-2</v>
      </c>
      <c r="M57" s="67"/>
      <c r="N57"/>
      <c r="O57"/>
      <c r="P57" s="9"/>
      <c r="Q57" s="9"/>
      <c r="R57" s="9"/>
      <c r="S57" s="9"/>
      <c r="T57" s="9"/>
      <c r="U57" s="9"/>
      <c r="V57" s="9"/>
      <c r="W57" s="9"/>
      <c r="Z57" s="82"/>
      <c r="AE57" s="162" t="s">
        <v>50</v>
      </c>
      <c r="AF57" s="163">
        <v>0.27407931100591781</v>
      </c>
      <c r="AG57" s="164">
        <v>0.28626396674728311</v>
      </c>
      <c r="AH57" s="75">
        <v>0.26823278942728257</v>
      </c>
      <c r="AI57" s="75">
        <v>0.17426617340190526</v>
      </c>
      <c r="AJ57" s="168">
        <v>0.31463099218004054</v>
      </c>
      <c r="AK57" s="75">
        <v>0.28225997636298694</v>
      </c>
      <c r="AL57" s="75">
        <v>0.29064836033368946</v>
      </c>
      <c r="AM57" s="169">
        <v>0.25213295652437917</v>
      </c>
      <c r="AN57" s="168">
        <v>0.2641041375475337</v>
      </c>
      <c r="AO57" s="75">
        <v>0.22535821044624738</v>
      </c>
      <c r="AP57" s="75">
        <v>0.25870513537172202</v>
      </c>
      <c r="AQ57" s="169">
        <v>0.25018742817417949</v>
      </c>
      <c r="AR57" s="168">
        <v>0.21448976957961277</v>
      </c>
      <c r="AS57" s="75">
        <v>0.18457759911502486</v>
      </c>
      <c r="AT57" s="75">
        <v>0.23889674903289523</v>
      </c>
      <c r="AU57" s="169">
        <v>0.2517125341093176</v>
      </c>
    </row>
    <row r="58" spans="1:47" ht="15" thickTop="1">
      <c r="A58" s="191" t="s">
        <v>252</v>
      </c>
      <c r="B58" s="210">
        <v>1999</v>
      </c>
      <c r="C58" s="161" t="s">
        <v>30</v>
      </c>
      <c r="D58" s="75">
        <v>1.540498604837236</v>
      </c>
      <c r="E58" s="212">
        <v>7.9745575797965804E-2</v>
      </c>
      <c r="F58" s="219">
        <v>0.35379226726125917</v>
      </c>
      <c r="G58" s="209">
        <v>8.8817095185334732E-2</v>
      </c>
      <c r="H58" s="219">
        <v>6.2767906864472339E-2</v>
      </c>
      <c r="I58" s="219">
        <v>8.7759682338723499E-2</v>
      </c>
      <c r="J58" s="219">
        <v>0.35379226726125917</v>
      </c>
      <c r="K58" s="219">
        <v>0.35786016969150602</v>
      </c>
      <c r="L58" s="219">
        <v>0.1060626399068289</v>
      </c>
      <c r="Z58" s="82"/>
      <c r="AE58" s="62" t="s">
        <v>51</v>
      </c>
      <c r="AF58" s="168">
        <v>5.3382713539967291E-2</v>
      </c>
      <c r="AG58" s="75">
        <v>0.12316126612111791</v>
      </c>
      <c r="AH58" s="75">
        <v>0.10514934826231911</v>
      </c>
      <c r="AI58" s="75">
        <v>5.6208183666812586E-2</v>
      </c>
      <c r="AJ58" s="168">
        <v>0.1342045893127092</v>
      </c>
      <c r="AK58" s="75">
        <v>0.16500461532042796</v>
      </c>
      <c r="AL58" s="75">
        <v>0.15881912446729848</v>
      </c>
      <c r="AM58" s="169">
        <v>0.12089729471468992</v>
      </c>
      <c r="AN58" s="168">
        <v>0.19452954074795276</v>
      </c>
      <c r="AO58" s="75">
        <v>0.16711065857812205</v>
      </c>
      <c r="AP58" s="75">
        <v>0.1672214746191453</v>
      </c>
      <c r="AQ58" s="169">
        <v>0.12537246731837928</v>
      </c>
      <c r="AR58" s="168">
        <v>0.23640223998622045</v>
      </c>
      <c r="AS58" s="75">
        <v>0.15762836065487493</v>
      </c>
      <c r="AT58" s="75">
        <v>0.15328350450514067</v>
      </c>
      <c r="AU58" s="169">
        <v>0.12212104376836856</v>
      </c>
    </row>
    <row r="59" spans="1:47" ht="15" thickBot="1">
      <c r="A59" s="191" t="s">
        <v>130</v>
      </c>
      <c r="B59" s="127">
        <v>2006</v>
      </c>
      <c r="C59" s="67" t="s">
        <v>30</v>
      </c>
      <c r="D59" s="143">
        <v>5.3187885358086593</v>
      </c>
      <c r="E59" s="203">
        <v>8.181344450234497E-2</v>
      </c>
      <c r="F59" s="217">
        <v>2.79435787886404E-2</v>
      </c>
      <c r="G59" s="204">
        <v>0.12397400545047006</v>
      </c>
      <c r="H59" s="217">
        <v>3.5436039205830827E-2</v>
      </c>
      <c r="I59" s="217">
        <v>1.6430007539582844E-2</v>
      </c>
      <c r="J59" s="217">
        <v>2.79435787886404E-2</v>
      </c>
      <c r="K59" s="217">
        <v>3.9457150037697952E-2</v>
      </c>
      <c r="L59" s="217">
        <v>0.19665323730171963</v>
      </c>
      <c r="AE59" s="120" t="s">
        <v>30</v>
      </c>
      <c r="AF59" s="170">
        <v>0.21339728016065709</v>
      </c>
      <c r="AG59" s="171">
        <v>0.31639304854978834</v>
      </c>
      <c r="AH59" s="171">
        <v>0.29419132473819726</v>
      </c>
      <c r="AI59" s="171">
        <v>0.17291405539938209</v>
      </c>
      <c r="AJ59" s="170">
        <v>0.28433792510192668</v>
      </c>
      <c r="AK59" s="171">
        <v>0.31494208240600408</v>
      </c>
      <c r="AL59" s="171">
        <v>0.32127644546766365</v>
      </c>
      <c r="AM59" s="172">
        <v>0.23081654137321217</v>
      </c>
      <c r="AN59" s="170">
        <v>0.32346326110086204</v>
      </c>
      <c r="AO59" s="171">
        <v>0.29382060796380249</v>
      </c>
      <c r="AP59" s="171">
        <v>0.31167023794843035</v>
      </c>
      <c r="AQ59" s="172">
        <v>0.2749821697933309</v>
      </c>
      <c r="AR59" s="170">
        <v>0.30763137701662796</v>
      </c>
      <c r="AS59" s="171">
        <v>0.23879644227534264</v>
      </c>
      <c r="AT59" s="171">
        <v>0.27710267359831786</v>
      </c>
      <c r="AU59" s="172">
        <v>0.26472685553277164</v>
      </c>
    </row>
    <row r="60" spans="1:47">
      <c r="A60" s="191" t="s">
        <v>186</v>
      </c>
      <c r="B60" s="210">
        <v>2010</v>
      </c>
      <c r="C60" s="161" t="s">
        <v>30</v>
      </c>
      <c r="D60" s="75">
        <v>1.7234328897758859</v>
      </c>
      <c r="E60" s="212">
        <v>9.0066007435320325E-2</v>
      </c>
      <c r="F60" s="219">
        <v>-5.4921591384464133E-2</v>
      </c>
      <c r="G60" s="209">
        <v>0.16382798656475628</v>
      </c>
      <c r="H60" s="219">
        <v>1.7347146520503849E-2</v>
      </c>
      <c r="I60" s="219">
        <v>0.11123687091261969</v>
      </c>
      <c r="J60" s="219">
        <v>-5.4921591384464133E-2</v>
      </c>
      <c r="K60" s="219"/>
      <c r="L60" s="219">
        <v>0.22865923371717597</v>
      </c>
      <c r="M60" s="67"/>
      <c r="X60" s="82"/>
      <c r="Y60" s="82"/>
      <c r="AE60" s="9"/>
    </row>
    <row r="61" spans="1:47">
      <c r="A61" s="192" t="s">
        <v>252</v>
      </c>
      <c r="B61" s="210">
        <v>2002</v>
      </c>
      <c r="C61" s="161" t="s">
        <v>30</v>
      </c>
      <c r="D61" s="75">
        <v>1.2398489974952305</v>
      </c>
      <c r="E61" s="212">
        <v>9.3676709363160748E-2</v>
      </c>
      <c r="F61" s="217">
        <v>8.9247764480548858E-2</v>
      </c>
      <c r="G61" s="209">
        <v>9.4441286802318974E-2</v>
      </c>
      <c r="H61" s="217">
        <v>6.2950383044882091E-3</v>
      </c>
      <c r="I61" s="218">
        <v>1.9932200783515479E-2</v>
      </c>
      <c r="J61" s="217">
        <v>8.9247764480548858E-2</v>
      </c>
      <c r="K61" s="217">
        <v>9.4932652369163095E-2</v>
      </c>
      <c r="L61" s="217">
        <v>6.4620506199150635E-2</v>
      </c>
      <c r="M61" s="67"/>
      <c r="X61" s="82"/>
      <c r="Y61" s="82"/>
      <c r="AE61" s="9"/>
    </row>
    <row r="62" spans="1:47">
      <c r="A62" s="194" t="s">
        <v>252</v>
      </c>
      <c r="B62" s="127">
        <v>2003</v>
      </c>
      <c r="C62" s="180" t="s">
        <v>30</v>
      </c>
      <c r="D62" s="143">
        <v>1.2429593563660823</v>
      </c>
      <c r="E62" s="203">
        <v>9.5218447714665561E-2</v>
      </c>
      <c r="F62" s="217">
        <v>8.9199125979442337E-2</v>
      </c>
      <c r="G62" s="204">
        <v>4.9322029873429749E-2</v>
      </c>
      <c r="H62" s="217">
        <v>1.3723552769384207E-2</v>
      </c>
      <c r="I62" s="217">
        <v>8.3478224798759521E-2</v>
      </c>
      <c r="J62" s="217">
        <v>8.9199125979442337E-2</v>
      </c>
      <c r="K62" s="217">
        <v>7.695929516149079E-2</v>
      </c>
      <c r="L62" s="217">
        <v>3.3253814502313517E-2</v>
      </c>
      <c r="M62" s="67"/>
      <c r="X62" s="82"/>
      <c r="Y62" s="82"/>
      <c r="AE62" s="9"/>
    </row>
    <row r="63" spans="1:47" ht="16.8" customHeight="1">
      <c r="A63" s="192" t="s">
        <v>252</v>
      </c>
      <c r="B63" s="210">
        <v>2000</v>
      </c>
      <c r="C63" s="161" t="s">
        <v>30</v>
      </c>
      <c r="D63" s="75">
        <v>1.8457959927125838</v>
      </c>
      <c r="E63" s="212">
        <v>9.8167306847599473E-2</v>
      </c>
      <c r="F63" s="217">
        <v>0.3148550556349356</v>
      </c>
      <c r="G63" s="209">
        <v>0.12191935643581256</v>
      </c>
      <c r="H63" s="217">
        <v>2.6665513971721459E-2</v>
      </c>
      <c r="I63" s="218">
        <v>0.31051471938307124</v>
      </c>
      <c r="J63" s="217">
        <v>0.3148550556349356</v>
      </c>
      <c r="K63" s="217">
        <v>0.32425767843360637</v>
      </c>
      <c r="L63" s="217">
        <v>0.11372382499373479</v>
      </c>
      <c r="AE63" s="9"/>
    </row>
    <row r="64" spans="1:47">
      <c r="A64" s="191" t="s">
        <v>75</v>
      </c>
      <c r="B64" s="127">
        <v>2004</v>
      </c>
      <c r="C64" s="67" t="s">
        <v>30</v>
      </c>
      <c r="D64" s="143">
        <v>4.4003579952267309</v>
      </c>
      <c r="E64" s="203">
        <v>0.10146173688736028</v>
      </c>
      <c r="F64" s="217">
        <v>-5.3159832243198771E-2</v>
      </c>
      <c r="G64" s="204">
        <v>0.38233809924306139</v>
      </c>
      <c r="H64" s="217">
        <v>-0.10974422242171186</v>
      </c>
      <c r="I64" s="217">
        <v>-0.10276101431956443</v>
      </c>
      <c r="J64" s="217">
        <v>-5.3159832243198771E-2</v>
      </c>
      <c r="K64" s="217">
        <v>5.2989481469494858E-2</v>
      </c>
      <c r="L64" s="217">
        <v>0.52690321505913706</v>
      </c>
      <c r="AE64" s="9"/>
    </row>
    <row r="65" spans="1:31">
      <c r="A65" s="193" t="s">
        <v>298</v>
      </c>
      <c r="B65" s="127">
        <v>2007</v>
      </c>
      <c r="C65" s="180" t="s">
        <v>30</v>
      </c>
      <c r="D65" s="208">
        <v>0.78677619067481841</v>
      </c>
      <c r="E65" s="203">
        <v>0.10577207696102614</v>
      </c>
      <c r="F65" s="217">
        <v>-9.8595827988928644E-2</v>
      </c>
      <c r="G65" s="204">
        <v>0.1332928311057108</v>
      </c>
      <c r="H65" s="217">
        <v>-2.6294471072706545E-2</v>
      </c>
      <c r="I65" s="217">
        <v>-5.7179504489299995E-2</v>
      </c>
      <c r="J65" s="217">
        <v>-9.8595827988928644E-2</v>
      </c>
      <c r="K65" s="217">
        <v>4.7053264024843007E-2</v>
      </c>
      <c r="L65" s="217">
        <v>0.18401540224032586</v>
      </c>
      <c r="N65" t="s">
        <v>303</v>
      </c>
      <c r="O65"/>
      <c r="P65" s="183" t="s">
        <v>283</v>
      </c>
      <c r="Q65" s="141"/>
      <c r="R65" s="141"/>
      <c r="S65" s="141"/>
      <c r="AE65" s="9"/>
    </row>
    <row r="66" spans="1:31">
      <c r="A66" s="191" t="s">
        <v>79</v>
      </c>
      <c r="B66" s="210">
        <v>2010</v>
      </c>
      <c r="C66" s="161" t="s">
        <v>30</v>
      </c>
      <c r="D66" s="75">
        <v>4.6006171399277704</v>
      </c>
      <c r="E66" s="212">
        <v>0.12482168330955777</v>
      </c>
      <c r="F66" s="219"/>
      <c r="G66" s="209">
        <v>6.333122229259025E-2</v>
      </c>
      <c r="H66" s="219">
        <v>0.15928341203807805</v>
      </c>
      <c r="I66" s="219">
        <v>0.18371936136721384</v>
      </c>
      <c r="J66" s="219"/>
      <c r="K66" s="219"/>
      <c r="L66" s="219">
        <v>6.333122229259025E-2</v>
      </c>
      <c r="N66" s="197"/>
      <c r="O66" s="221" t="s">
        <v>227</v>
      </c>
      <c r="P66" s="141" t="s">
        <v>284</v>
      </c>
      <c r="Q66" s="141" t="s">
        <v>285</v>
      </c>
      <c r="R66" s="141" t="s">
        <v>286</v>
      </c>
      <c r="S66" s="141" t="s">
        <v>287</v>
      </c>
      <c r="AE66" s="9"/>
    </row>
    <row r="67" spans="1:31">
      <c r="A67" s="194" t="s">
        <v>89</v>
      </c>
      <c r="B67" s="127">
        <v>2004</v>
      </c>
      <c r="C67" s="180" t="s">
        <v>30</v>
      </c>
      <c r="D67" s="143">
        <v>4.6282208077865192</v>
      </c>
      <c r="E67" s="203">
        <v>0.13047165503294408</v>
      </c>
      <c r="F67" s="217">
        <v>0.16998250275419607</v>
      </c>
      <c r="G67" s="204">
        <v>0.14696588292003643</v>
      </c>
      <c r="H67" s="217">
        <v>6.6100706370293884E-3</v>
      </c>
      <c r="I67" s="217">
        <v>0.17843950489274832</v>
      </c>
      <c r="J67" s="217">
        <v>0.16998250275419607</v>
      </c>
      <c r="K67" s="217">
        <v>0.14318579482859181</v>
      </c>
      <c r="L67" s="217">
        <v>0.18384397701797156</v>
      </c>
      <c r="N67"/>
      <c r="O67" s="49" t="s">
        <v>288</v>
      </c>
      <c r="P67" s="184">
        <v>-1.5951719268424504E-2</v>
      </c>
      <c r="Q67" s="184">
        <v>-2.7848094513085647E-2</v>
      </c>
      <c r="R67" s="184">
        <v>-4.3580754250995557E-2</v>
      </c>
      <c r="S67" s="184">
        <v>-3.6303693761050117E-2</v>
      </c>
      <c r="T67" s="185">
        <v>47</v>
      </c>
      <c r="U67" s="148" t="s">
        <v>179</v>
      </c>
      <c r="AE67" s="9"/>
    </row>
    <row r="68" spans="1:31">
      <c r="A68" s="194" t="s">
        <v>293</v>
      </c>
      <c r="B68" s="127">
        <v>2009</v>
      </c>
      <c r="C68" s="180" t="s">
        <v>30</v>
      </c>
      <c r="D68" s="143">
        <v>2.719141713091922</v>
      </c>
      <c r="E68" s="203">
        <v>0.1310091743119266</v>
      </c>
      <c r="F68" s="217">
        <v>-1.1836987768445989E-2</v>
      </c>
      <c r="G68" s="204">
        <v>0.16010435801187339</v>
      </c>
      <c r="H68" s="217">
        <v>-7.5193055633842751E-2</v>
      </c>
      <c r="I68" s="217">
        <v>-4.2105856490615046E-2</v>
      </c>
      <c r="J68" s="217">
        <v>-1.1836987768445989E-2</v>
      </c>
      <c r="K68" s="217"/>
      <c r="L68" s="217">
        <v>0.17172244839139678</v>
      </c>
      <c r="N68"/>
      <c r="O68" s="33" t="s">
        <v>317</v>
      </c>
      <c r="P68" s="184">
        <v>1.2495805270767123E-2</v>
      </c>
      <c r="Q68" s="184">
        <v>4.0015301682429658E-2</v>
      </c>
      <c r="R68" s="184">
        <v>6.5835881965920051E-2</v>
      </c>
      <c r="S68" s="184">
        <v>9.8876122210369427E-2</v>
      </c>
      <c r="T68" s="185">
        <v>67</v>
      </c>
      <c r="U68" s="148" t="s">
        <v>179</v>
      </c>
      <c r="AE68" s="9"/>
    </row>
    <row r="69" spans="1:31">
      <c r="A69" s="191" t="s">
        <v>73</v>
      </c>
      <c r="B69" s="127">
        <v>2003</v>
      </c>
      <c r="C69" s="67" t="s">
        <v>30</v>
      </c>
      <c r="D69" s="143">
        <v>10.813327346971537</v>
      </c>
      <c r="E69" s="203">
        <v>0.1343434091828376</v>
      </c>
      <c r="F69" s="217">
        <v>-0.17366125688138975</v>
      </c>
      <c r="G69" s="204">
        <v>0.32036981884303101</v>
      </c>
      <c r="H69" s="217">
        <v>-0.26365828960692239</v>
      </c>
      <c r="I69" s="217">
        <v>-0.14009820003571291</v>
      </c>
      <c r="J69" s="217">
        <v>-0.17366125688138975</v>
      </c>
      <c r="K69" s="217">
        <v>6.3308843987577385E-2</v>
      </c>
      <c r="L69" s="217">
        <v>0.59459796918149521</v>
      </c>
      <c r="N69"/>
      <c r="O69" s="33" t="s">
        <v>318</v>
      </c>
      <c r="P69" s="184">
        <v>5.2647070608440392E-2</v>
      </c>
      <c r="Q69" s="184">
        <v>9.2202365699548011E-2</v>
      </c>
      <c r="R69" s="184">
        <v>0.12708497512929076</v>
      </c>
      <c r="S69" s="184">
        <v>0.12077322082759218</v>
      </c>
      <c r="T69" s="185">
        <v>20</v>
      </c>
      <c r="U69" s="148" t="s">
        <v>179</v>
      </c>
      <c r="AE69" s="9"/>
    </row>
    <row r="70" spans="1:31">
      <c r="A70" s="192" t="s">
        <v>130</v>
      </c>
      <c r="B70" s="210">
        <v>2005</v>
      </c>
      <c r="C70" s="161" t="s">
        <v>30</v>
      </c>
      <c r="D70" s="75">
        <v>9.3502269801477063</v>
      </c>
      <c r="E70" s="212">
        <v>0.13872832369942195</v>
      </c>
      <c r="F70" s="217">
        <v>-5.859480659994587E-2</v>
      </c>
      <c r="G70" s="209">
        <v>0.11078418830753486</v>
      </c>
      <c r="H70" s="217">
        <v>-7.6278063294563173E-2</v>
      </c>
      <c r="I70" s="218">
        <v>-3.8139031647281357E-2</v>
      </c>
      <c r="J70" s="217">
        <v>-5.859480659994587E-2</v>
      </c>
      <c r="K70" s="217">
        <v>-4.6203002434406247E-2</v>
      </c>
      <c r="L70" s="217">
        <v>0.12897863498321702</v>
      </c>
      <c r="N70"/>
      <c r="O70" s="33" t="s">
        <v>319</v>
      </c>
      <c r="P70" s="184">
        <v>9.5332168820750948E-2</v>
      </c>
      <c r="Q70" s="184">
        <v>0.15835889540324327</v>
      </c>
      <c r="R70" s="184">
        <v>0.22755662525875114</v>
      </c>
      <c r="S70" s="184">
        <v>0.35829035045769903</v>
      </c>
      <c r="T70" s="185">
        <v>9</v>
      </c>
      <c r="U70" s="148" t="s">
        <v>179</v>
      </c>
      <c r="AE70" s="9"/>
    </row>
    <row r="71" spans="1:31">
      <c r="A71" s="193" t="s">
        <v>195</v>
      </c>
      <c r="B71" s="127">
        <v>2007</v>
      </c>
      <c r="C71" s="180" t="s">
        <v>30</v>
      </c>
      <c r="D71" s="208">
        <v>4.4376219828933996</v>
      </c>
      <c r="E71" s="203">
        <v>0.14440841410865929</v>
      </c>
      <c r="F71" s="217">
        <v>-4.8321196107495072E-2</v>
      </c>
      <c r="G71" s="204">
        <v>0.1637065519240746</v>
      </c>
      <c r="H71" s="217">
        <v>2.2207901011793457E-2</v>
      </c>
      <c r="I71" s="217">
        <v>6.766771927563294E-3</v>
      </c>
      <c r="J71" s="217">
        <v>-4.8321196107495072E-2</v>
      </c>
      <c r="K71" s="217">
        <v>-8.3443964683895075E-2</v>
      </c>
      <c r="L71" s="217">
        <v>0.20847799937769887</v>
      </c>
      <c r="T71" s="149">
        <v>143</v>
      </c>
      <c r="AE71" s="9"/>
    </row>
    <row r="72" spans="1:31">
      <c r="A72" s="192" t="s">
        <v>252</v>
      </c>
      <c r="B72" s="210">
        <v>2001</v>
      </c>
      <c r="C72" s="161" t="s">
        <v>30</v>
      </c>
      <c r="D72" s="75">
        <v>2.0690323785832687</v>
      </c>
      <c r="E72" s="212">
        <v>0.15534152944831564</v>
      </c>
      <c r="F72" s="217">
        <v>0.30574501236077528</v>
      </c>
      <c r="G72" s="209">
        <v>0.12475672773639353</v>
      </c>
      <c r="H72" s="217">
        <v>0.29162555060553252</v>
      </c>
      <c r="I72" s="218">
        <v>0.29608479489839146</v>
      </c>
      <c r="J72" s="217">
        <v>0.30574501236077528</v>
      </c>
      <c r="K72" s="217">
        <v>0.35484638662912843</v>
      </c>
      <c r="L72" s="217">
        <v>0.11507005833182994</v>
      </c>
      <c r="N72" t="s">
        <v>303</v>
      </c>
      <c r="O72"/>
      <c r="P72" s="183" t="s">
        <v>283</v>
      </c>
      <c r="Q72" s="141"/>
      <c r="R72" s="141"/>
      <c r="S72" s="141"/>
      <c r="AE72" s="9"/>
    </row>
    <row r="73" spans="1:31">
      <c r="A73" s="194" t="s">
        <v>89</v>
      </c>
      <c r="B73" s="127">
        <v>2003</v>
      </c>
      <c r="C73" s="180" t="s">
        <v>30</v>
      </c>
      <c r="D73" s="143">
        <v>5.7123815320105109</v>
      </c>
      <c r="E73" s="203">
        <v>0.15997018987751929</v>
      </c>
      <c r="F73" s="217">
        <v>0.25089372765680856</v>
      </c>
      <c r="G73" s="204">
        <v>0.14526983094928478</v>
      </c>
      <c r="H73" s="217">
        <v>8.8190977043755739E-2</v>
      </c>
      <c r="I73" s="217">
        <v>9.4218099092977264E-2</v>
      </c>
      <c r="J73" s="217">
        <v>0.25089372765680856</v>
      </c>
      <c r="K73" s="217">
        <v>0.24318255679971637</v>
      </c>
      <c r="L73" s="217">
        <v>0.15158561151079136</v>
      </c>
      <c r="N73" s="197"/>
      <c r="O73" s="221" t="s">
        <v>227</v>
      </c>
      <c r="P73" s="141" t="s">
        <v>284</v>
      </c>
      <c r="Q73" s="141" t="s">
        <v>285</v>
      </c>
      <c r="R73" s="141" t="s">
        <v>286</v>
      </c>
      <c r="S73" s="141" t="s">
        <v>287</v>
      </c>
      <c r="AE73" s="9"/>
    </row>
    <row r="74" spans="1:31">
      <c r="A74" s="193" t="s">
        <v>298</v>
      </c>
      <c r="B74" s="127">
        <v>2008</v>
      </c>
      <c r="C74" s="180" t="s">
        <v>30</v>
      </c>
      <c r="D74" s="208">
        <v>1.2260350993678022</v>
      </c>
      <c r="E74" s="203">
        <v>0.16000957854406131</v>
      </c>
      <c r="F74" s="217">
        <v>7.1468508469001907E-2</v>
      </c>
      <c r="G74" s="204">
        <v>0.22126450279487059</v>
      </c>
      <c r="H74" s="217">
        <v>-3.0093734583127692E-2</v>
      </c>
      <c r="I74" s="217">
        <v>-7.0448939319190787E-2</v>
      </c>
      <c r="J74" s="217">
        <v>7.1468508469001907E-2</v>
      </c>
      <c r="K74" s="217">
        <v>0.1376418352244696</v>
      </c>
      <c r="L74" s="217">
        <v>0.25254345866947525</v>
      </c>
      <c r="N74"/>
      <c r="O74" s="49" t="s">
        <v>288</v>
      </c>
      <c r="P74" s="184">
        <v>-1.5951719268424504E-2</v>
      </c>
      <c r="Q74" s="184">
        <v>-2.7848094513085647E-2</v>
      </c>
      <c r="R74" s="184">
        <v>-4.3580754250995557E-2</v>
      </c>
      <c r="S74" s="184">
        <v>-3.6303693761050117E-2</v>
      </c>
      <c r="T74" s="185">
        <v>47</v>
      </c>
      <c r="U74" s="148" t="s">
        <v>179</v>
      </c>
      <c r="X74" s="82"/>
      <c r="Y74" s="82"/>
      <c r="Z74" s="82"/>
      <c r="AE74" s="9"/>
    </row>
    <row r="75" spans="1:31">
      <c r="A75" s="196" t="s">
        <v>57</v>
      </c>
      <c r="B75" s="127">
        <v>2005</v>
      </c>
      <c r="C75" s="180" t="s">
        <v>30</v>
      </c>
      <c r="D75" s="143">
        <v>6.8470887883583504</v>
      </c>
      <c r="E75" s="203">
        <v>0.16365257259296995</v>
      </c>
      <c r="F75" s="217">
        <v>-6.638325938307571E-2</v>
      </c>
      <c r="G75" s="204">
        <v>0.21401102422766313</v>
      </c>
      <c r="H75" s="217">
        <v>-0.10675652782907875</v>
      </c>
      <c r="I75" s="217">
        <v>-7.2957980291125948E-2</v>
      </c>
      <c r="J75" s="217">
        <v>-6.638325938307571E-2</v>
      </c>
      <c r="K75" s="217">
        <v>2.3443316571602542E-2</v>
      </c>
      <c r="L75" s="217">
        <v>0.23168443496801705</v>
      </c>
      <c r="N75"/>
      <c r="O75" s="33" t="s">
        <v>316</v>
      </c>
      <c r="P75" s="184">
        <v>2.6624521400157091E-3</v>
      </c>
      <c r="Q75" s="184">
        <v>3.6546947759371035E-2</v>
      </c>
      <c r="R75" s="184">
        <v>6.5861406268535136E-2</v>
      </c>
      <c r="S75" s="184">
        <v>9.9915659349635449E-2</v>
      </c>
      <c r="T75" s="185">
        <v>40</v>
      </c>
      <c r="U75" s="148" t="s">
        <v>179</v>
      </c>
      <c r="X75" s="82"/>
      <c r="Y75" s="82"/>
      <c r="Z75" s="82"/>
      <c r="AE75" s="9"/>
    </row>
    <row r="76" spans="1:31">
      <c r="A76" s="191" t="s">
        <v>130</v>
      </c>
      <c r="B76" s="127">
        <v>2007</v>
      </c>
      <c r="C76" s="67" t="s">
        <v>30</v>
      </c>
      <c r="D76" s="143">
        <v>10.959414594484722</v>
      </c>
      <c r="E76" s="203">
        <v>0.16531987607397233</v>
      </c>
      <c r="F76" s="217">
        <v>4.1688379364250398E-3</v>
      </c>
      <c r="G76" s="204">
        <v>0.25329510132285971</v>
      </c>
      <c r="H76" s="217">
        <v>-1.9704273058885027E-2</v>
      </c>
      <c r="I76" s="217">
        <v>-7.7677175612299934E-3</v>
      </c>
      <c r="J76" s="217">
        <v>4.1688379364250398E-3</v>
      </c>
      <c r="K76" s="217">
        <v>7.5951016154246875E-2</v>
      </c>
      <c r="L76" s="217">
        <v>0.33541784492741916</v>
      </c>
      <c r="N76"/>
      <c r="O76" s="33" t="s">
        <v>301</v>
      </c>
      <c r="P76" s="184">
        <v>2.7063735834843294E-2</v>
      </c>
      <c r="Q76" s="184">
        <v>4.508443433920762E-2</v>
      </c>
      <c r="R76" s="184">
        <v>6.579455690454325E-2</v>
      </c>
      <c r="S76" s="184">
        <v>9.6926990074245614E-2</v>
      </c>
      <c r="T76" s="185">
        <v>27</v>
      </c>
      <c r="U76" s="148" t="s">
        <v>179</v>
      </c>
      <c r="X76" s="82"/>
      <c r="Y76" s="82"/>
      <c r="Z76" s="82"/>
      <c r="AE76" s="9"/>
    </row>
    <row r="77" spans="1:31" ht="16.8" customHeight="1">
      <c r="A77" s="194" t="s">
        <v>89</v>
      </c>
      <c r="B77" s="127">
        <v>2005</v>
      </c>
      <c r="C77" s="180" t="s">
        <v>30</v>
      </c>
      <c r="D77" s="143">
        <v>4.8966576146381371</v>
      </c>
      <c r="E77" s="203">
        <v>0.16690987970814436</v>
      </c>
      <c r="F77" s="217">
        <v>0.13748450649096483</v>
      </c>
      <c r="G77" s="204">
        <v>0.21594632241863021</v>
      </c>
      <c r="H77" s="217">
        <v>0.17297279665992557</v>
      </c>
      <c r="I77" s="217">
        <v>0.16445952116902599</v>
      </c>
      <c r="J77" s="217">
        <v>0.13748450649096483</v>
      </c>
      <c r="K77" s="217">
        <v>0.16488355404788313</v>
      </c>
      <c r="L77" s="217">
        <v>0.24221717002092644</v>
      </c>
      <c r="N77"/>
      <c r="O77" s="33" t="s">
        <v>302</v>
      </c>
      <c r="P77" s="184">
        <v>6.5894170053640219E-2</v>
      </c>
      <c r="Q77" s="184">
        <v>0.11346696453287861</v>
      </c>
      <c r="R77" s="184">
        <v>0.15766330342956134</v>
      </c>
      <c r="S77" s="184">
        <v>0.19499732383700058</v>
      </c>
      <c r="T77" s="185">
        <v>29</v>
      </c>
      <c r="U77" s="148" t="s">
        <v>179</v>
      </c>
      <c r="AE77" s="9"/>
    </row>
    <row r="78" spans="1:31">
      <c r="A78" s="193" t="s">
        <v>84</v>
      </c>
      <c r="B78" s="127">
        <v>2006</v>
      </c>
      <c r="C78" s="180" t="s">
        <v>30</v>
      </c>
      <c r="D78" s="208">
        <v>4.7399647430246441</v>
      </c>
      <c r="E78" s="203">
        <v>0.17312715894629069</v>
      </c>
      <c r="F78" s="217">
        <v>2.839861534409454E-2</v>
      </c>
      <c r="G78" s="204">
        <v>0.17634317348635486</v>
      </c>
      <c r="H78" s="217">
        <v>1.6941340256612952E-2</v>
      </c>
      <c r="I78" s="217">
        <v>7.658877977198332E-2</v>
      </c>
      <c r="J78" s="217">
        <v>2.839861534409454E-2</v>
      </c>
      <c r="K78" s="217">
        <v>6.3127892538661232E-2</v>
      </c>
      <c r="L78" s="217">
        <v>0.13173531353566784</v>
      </c>
      <c r="T78" s="149">
        <v>143</v>
      </c>
      <c r="AE78" s="9"/>
    </row>
    <row r="79" spans="1:31">
      <c r="A79" s="193" t="s">
        <v>84</v>
      </c>
      <c r="B79" s="127">
        <v>2007</v>
      </c>
      <c r="C79" s="180" t="s">
        <v>30</v>
      </c>
      <c r="D79" s="208">
        <v>4.6231226341765268</v>
      </c>
      <c r="E79" s="203">
        <v>0.17976692541205713</v>
      </c>
      <c r="F79" s="217">
        <v>4.6982498779985928E-2</v>
      </c>
      <c r="G79" s="204">
        <v>0.11026283785460773</v>
      </c>
      <c r="H79" s="217">
        <v>6.0675361459040962E-2</v>
      </c>
      <c r="I79" s="217">
        <v>1.1654721693283633E-2</v>
      </c>
      <c r="J79" s="217">
        <v>4.6982498779985928E-2</v>
      </c>
      <c r="K79" s="217">
        <v>6.114422957313799E-3</v>
      </c>
      <c r="L79" s="217">
        <v>0.17588323611867718</v>
      </c>
      <c r="N79"/>
      <c r="O79"/>
      <c r="P79" s="183" t="s">
        <v>283</v>
      </c>
      <c r="Q79" s="141"/>
      <c r="R79" s="141"/>
      <c r="S79" s="141"/>
      <c r="AE79" s="9"/>
    </row>
    <row r="80" spans="1:31">
      <c r="A80" s="192" t="s">
        <v>130</v>
      </c>
      <c r="B80" s="210">
        <v>2003</v>
      </c>
      <c r="C80" s="161" t="s">
        <v>30</v>
      </c>
      <c r="D80" s="75">
        <v>13.025950267633309</v>
      </c>
      <c r="E80" s="212">
        <v>0.18047406712039427</v>
      </c>
      <c r="F80" s="217">
        <v>-4.6829781636411577E-2</v>
      </c>
      <c r="G80" s="209">
        <v>0.19163106308117617</v>
      </c>
      <c r="H80" s="217">
        <v>-0.12102078400420932</v>
      </c>
      <c r="I80" s="218">
        <v>2.7361220731386388E-2</v>
      </c>
      <c r="J80" s="217">
        <v>-4.6829781636411577E-2</v>
      </c>
      <c r="K80" s="217">
        <v>-9.7342804525123745E-3</v>
      </c>
      <c r="L80" s="217">
        <v>0.17399681662059144</v>
      </c>
      <c r="N80" s="197"/>
      <c r="O80" s="221" t="s">
        <v>227</v>
      </c>
      <c r="P80" s="141" t="s">
        <v>284</v>
      </c>
      <c r="Q80" s="141" t="s">
        <v>285</v>
      </c>
      <c r="R80" s="141" t="s">
        <v>286</v>
      </c>
      <c r="S80" s="141" t="s">
        <v>287</v>
      </c>
      <c r="AE80" s="9"/>
    </row>
    <row r="81" spans="1:31">
      <c r="A81" s="191" t="s">
        <v>195</v>
      </c>
      <c r="B81" s="210">
        <v>2008</v>
      </c>
      <c r="C81" s="161" t="s">
        <v>30</v>
      </c>
      <c r="D81" s="75">
        <v>5.7031156874353046</v>
      </c>
      <c r="E81" s="212">
        <v>0.18270467456815756</v>
      </c>
      <c r="F81" s="219">
        <v>-0.10805146186496525</v>
      </c>
      <c r="G81" s="209">
        <v>0.23916380109796526</v>
      </c>
      <c r="H81" s="219">
        <v>-1.5791832538029543E-2</v>
      </c>
      <c r="I81" s="219">
        <v>-7.2130974664522424E-2</v>
      </c>
      <c r="J81" s="219">
        <v>-0.10805146186496525</v>
      </c>
      <c r="K81" s="219">
        <v>-8.7896443542221328E-2</v>
      </c>
      <c r="L81" s="219">
        <v>0.29358221547635577</v>
      </c>
      <c r="N81"/>
      <c r="O81" s="49" t="s">
        <v>288</v>
      </c>
      <c r="P81" s="184">
        <f>AVERAGE(H2:H48)</f>
        <v>-1.5951719268424504E-2</v>
      </c>
      <c r="Q81" s="184">
        <f t="shared" ref="Q81:S81" si="0">AVERAGE(I2:I48)</f>
        <v>-2.7848094513085647E-2</v>
      </c>
      <c r="R81" s="184">
        <f t="shared" si="0"/>
        <v>-4.3580754250995557E-2</v>
      </c>
      <c r="S81" s="184">
        <f t="shared" si="0"/>
        <v>-3.6303693761050117E-2</v>
      </c>
      <c r="T81" s="185">
        <f>COUNT(E2:E48)</f>
        <v>47</v>
      </c>
      <c r="U81" s="148" t="s">
        <v>179</v>
      </c>
      <c r="AE81" s="9"/>
    </row>
    <row r="82" spans="1:31">
      <c r="A82" s="194" t="s">
        <v>86</v>
      </c>
      <c r="B82" s="127">
        <v>2010</v>
      </c>
      <c r="C82" s="180" t="s">
        <v>30</v>
      </c>
      <c r="D82" s="143">
        <v>2.4642861762816231</v>
      </c>
      <c r="E82" s="203">
        <v>0.18774638633377136</v>
      </c>
      <c r="F82" s="217"/>
      <c r="G82" s="204">
        <v>0.19424637324809441</v>
      </c>
      <c r="H82" s="217">
        <v>1.8222867279471047E-2</v>
      </c>
      <c r="I82" s="217">
        <v>1.4191259474278394E-2</v>
      </c>
      <c r="J82" s="217"/>
      <c r="K82" s="217"/>
      <c r="L82" s="217">
        <v>0.19424637324809441</v>
      </c>
      <c r="N82"/>
      <c r="O82" s="33" t="s">
        <v>317</v>
      </c>
      <c r="P82" s="184">
        <f>AVERAGE(H49:H115)</f>
        <v>1.3148026396791565E-2</v>
      </c>
      <c r="Q82" s="184">
        <f t="shared" ref="Q82:S82" si="1">AVERAGE(I49:I115)</f>
        <v>4.7199454257545799E-2</v>
      </c>
      <c r="R82" s="184">
        <f t="shared" si="1"/>
        <v>6.6438167590052707E-2</v>
      </c>
      <c r="S82" s="184">
        <f t="shared" si="1"/>
        <v>0.1034225161653566</v>
      </c>
      <c r="T82" s="185">
        <f>COUNT(E49:E115)</f>
        <v>67</v>
      </c>
      <c r="U82" s="148" t="s">
        <v>179</v>
      </c>
      <c r="AE82" s="9"/>
    </row>
    <row r="83" spans="1:31">
      <c r="A83" s="194" t="s">
        <v>293</v>
      </c>
      <c r="B83" s="127">
        <v>2010</v>
      </c>
      <c r="C83" s="180" t="s">
        <v>30</v>
      </c>
      <c r="D83" s="143">
        <v>3.824643105849582</v>
      </c>
      <c r="E83" s="203">
        <v>0.19012332323669406</v>
      </c>
      <c r="F83" s="217"/>
      <c r="G83" s="204">
        <v>0.19303493509701145</v>
      </c>
      <c r="H83" s="217">
        <v>3.0773263433814028E-2</v>
      </c>
      <c r="I83" s="217">
        <v>5.892529488859783E-2</v>
      </c>
      <c r="J83" s="217"/>
      <c r="K83" s="217"/>
      <c r="L83" s="217">
        <v>0.19303493509701145</v>
      </c>
      <c r="N83"/>
      <c r="O83" s="33" t="s">
        <v>318</v>
      </c>
      <c r="P83" s="184">
        <f>AVERAGE(H116:H135)</f>
        <v>5.1079499509367056E-2</v>
      </c>
      <c r="Q83" s="184">
        <f t="shared" ref="Q83:S83" si="2">AVERAGE(I116:I135)</f>
        <v>8.3185237321977093E-2</v>
      </c>
      <c r="R83" s="184">
        <f t="shared" si="2"/>
        <v>0.13987746139669793</v>
      </c>
      <c r="S83" s="184">
        <f t="shared" si="2"/>
        <v>0.13562283315721671</v>
      </c>
      <c r="T83" s="185">
        <f>COUNT(E116:E135)</f>
        <v>20</v>
      </c>
      <c r="U83" s="148" t="s">
        <v>179</v>
      </c>
      <c r="AE83" s="9"/>
    </row>
    <row r="84" spans="1:31">
      <c r="A84" s="194" t="s">
        <v>293</v>
      </c>
      <c r="B84" s="127">
        <v>2011</v>
      </c>
      <c r="C84" s="180" t="s">
        <v>30</v>
      </c>
      <c r="D84" s="143">
        <v>3.8289954735376046</v>
      </c>
      <c r="E84" s="203">
        <v>0.19603364715057656</v>
      </c>
      <c r="F84" s="217"/>
      <c r="G84" s="204">
        <v>0.19603364715057656</v>
      </c>
      <c r="H84" s="217">
        <v>2.9045867589788034E-2</v>
      </c>
      <c r="I84" s="217"/>
      <c r="J84" s="217"/>
      <c r="K84" s="217"/>
      <c r="L84" s="217">
        <v>0</v>
      </c>
      <c r="N84"/>
      <c r="O84" s="33" t="s">
        <v>319</v>
      </c>
      <c r="P84" s="184">
        <f>AVERAGE(H136:H144)</f>
        <v>7.4385937393693247E-3</v>
      </c>
      <c r="Q84" s="184">
        <f t="shared" ref="Q84:S84" si="3">AVERAGE(I136:I144)</f>
        <v>0.11195386659871182</v>
      </c>
      <c r="R84" s="184">
        <f t="shared" si="3"/>
        <v>0.14834751602685411</v>
      </c>
      <c r="S84" s="184">
        <f t="shared" si="3"/>
        <v>0.1306100930626905</v>
      </c>
      <c r="T84" s="185">
        <f>COUNT(E136:E144)</f>
        <v>9</v>
      </c>
      <c r="U84" s="148" t="s">
        <v>179</v>
      </c>
      <c r="AE84" s="9"/>
    </row>
    <row r="85" spans="1:31">
      <c r="A85" s="194" t="s">
        <v>86</v>
      </c>
      <c r="B85" s="127">
        <v>2011</v>
      </c>
      <c r="C85" s="180" t="s">
        <v>30</v>
      </c>
      <c r="D85" s="143">
        <v>2.6453885724388022</v>
      </c>
      <c r="E85" s="203">
        <v>0.20071977752331097</v>
      </c>
      <c r="F85" s="217"/>
      <c r="G85" s="204">
        <v>0.20071977752331097</v>
      </c>
      <c r="H85" s="217">
        <v>-4.1064388961891685E-3</v>
      </c>
      <c r="I85" s="217"/>
      <c r="J85" s="217"/>
      <c r="K85" s="217"/>
      <c r="L85" s="217">
        <v>0</v>
      </c>
      <c r="T85" s="149">
        <f>SUM(T81:T84)</f>
        <v>143</v>
      </c>
      <c r="AE85" s="9"/>
    </row>
    <row r="86" spans="1:31">
      <c r="A86" s="192" t="s">
        <v>130</v>
      </c>
      <c r="B86" s="210">
        <v>2004</v>
      </c>
      <c r="C86" s="161" t="s">
        <v>30</v>
      </c>
      <c r="D86" s="75">
        <v>12.805745646724032</v>
      </c>
      <c r="E86" s="212">
        <v>0.2044901271301055</v>
      </c>
      <c r="F86" s="217">
        <v>9.9272471250880109E-2</v>
      </c>
      <c r="G86" s="209">
        <v>0.17040125065138093</v>
      </c>
      <c r="H86" s="217">
        <v>0.13236329500117328</v>
      </c>
      <c r="I86" s="218">
        <v>6.6181647500586541E-2</v>
      </c>
      <c r="J86" s="217">
        <v>9.9272471250880109E-2</v>
      </c>
      <c r="K86" s="217">
        <v>8.1524290072752734E-2</v>
      </c>
      <c r="L86" s="217">
        <v>0.14087198193503561</v>
      </c>
      <c r="AE86" s="9"/>
    </row>
    <row r="87" spans="1:31" ht="16.8" customHeight="1">
      <c r="A87" s="194" t="s">
        <v>91</v>
      </c>
      <c r="B87" s="127">
        <v>2009</v>
      </c>
      <c r="C87" s="180" t="s">
        <v>30</v>
      </c>
      <c r="D87" s="143">
        <v>9.1431641149610527</v>
      </c>
      <c r="E87" s="203">
        <v>0.20756097560975609</v>
      </c>
      <c r="F87" s="217">
        <v>0.48338014981273403</v>
      </c>
      <c r="G87" s="204">
        <v>0.25215325215325213</v>
      </c>
      <c r="H87" s="217">
        <v>4.0262172284644147E-2</v>
      </c>
      <c r="I87" s="217">
        <v>0.38342696629213485</v>
      </c>
      <c r="J87" s="217">
        <v>0.48338014981273403</v>
      </c>
      <c r="K87" s="217"/>
      <c r="L87" s="217">
        <v>0.18991164299295382</v>
      </c>
      <c r="AE87" s="9"/>
    </row>
    <row r="88" spans="1:31">
      <c r="A88" s="211" t="s">
        <v>186</v>
      </c>
      <c r="B88" s="198">
        <v>2011</v>
      </c>
      <c r="C88" s="199" t="s">
        <v>30</v>
      </c>
      <c r="D88" s="200">
        <v>4.2343658188533526</v>
      </c>
      <c r="E88" s="201">
        <v>0.24466339624733235</v>
      </c>
      <c r="F88" s="216"/>
      <c r="G88" s="206">
        <v>0.30717990600641903</v>
      </c>
      <c r="H88" s="216">
        <v>9.5547195593703046E-2</v>
      </c>
      <c r="I88" s="216">
        <v>-7.3544525565737776E-2</v>
      </c>
      <c r="J88" s="216"/>
      <c r="K88" s="216"/>
      <c r="L88" s="216">
        <v>0</v>
      </c>
      <c r="AE88" s="9"/>
    </row>
    <row r="89" spans="1:31">
      <c r="A89" s="191" t="s">
        <v>175</v>
      </c>
      <c r="B89" s="210">
        <v>2009</v>
      </c>
      <c r="C89" s="161" t="s">
        <v>30</v>
      </c>
      <c r="D89" s="75">
        <v>3.1773456513139227</v>
      </c>
      <c r="E89" s="212">
        <v>0.25588202183946862</v>
      </c>
      <c r="F89" s="219">
        <v>0.30279870828848227</v>
      </c>
      <c r="G89" s="209">
        <v>0.41606894634417568</v>
      </c>
      <c r="H89" s="219">
        <v>4.3810548977395024E-2</v>
      </c>
      <c r="I89" s="219">
        <v>2.0236813778256257E-2</v>
      </c>
      <c r="J89" s="219">
        <v>0.30279870828848227</v>
      </c>
      <c r="K89" s="219">
        <v>0.472443487621098</v>
      </c>
      <c r="L89" s="219">
        <v>0.51316327364892489</v>
      </c>
      <c r="AE89" s="9"/>
    </row>
    <row r="90" spans="1:31">
      <c r="A90" s="194" t="s">
        <v>195</v>
      </c>
      <c r="B90" s="127">
        <v>2006</v>
      </c>
      <c r="C90" s="180" t="s">
        <v>30</v>
      </c>
      <c r="D90" s="143">
        <v>8.1835589620026123</v>
      </c>
      <c r="E90" s="203">
        <v>0.26039397649889368</v>
      </c>
      <c r="F90" s="217">
        <v>3.2724121428479563E-3</v>
      </c>
      <c r="G90" s="204">
        <v>0.20305237494234349</v>
      </c>
      <c r="H90" s="217">
        <v>-3.5181664144451012E-3</v>
      </c>
      <c r="I90" s="217">
        <v>1.8767865688823372E-2</v>
      </c>
      <c r="J90" s="217">
        <v>3.2724121428479563E-3</v>
      </c>
      <c r="K90" s="217">
        <v>-5.2009364531191378E-2</v>
      </c>
      <c r="L90" s="217">
        <v>0.1962500054228288</v>
      </c>
      <c r="AE90" s="9"/>
    </row>
    <row r="91" spans="1:31">
      <c r="A91" s="193" t="s">
        <v>89</v>
      </c>
      <c r="B91" s="127">
        <v>2006</v>
      </c>
      <c r="C91" s="180" t="s">
        <v>30</v>
      </c>
      <c r="D91" s="208">
        <v>7.8390489931884169</v>
      </c>
      <c r="E91" s="203">
        <v>0.2644831355402873</v>
      </c>
      <c r="F91" s="217">
        <v>-9.7811082626699623E-3</v>
      </c>
      <c r="G91" s="204">
        <v>0.27889509979062216</v>
      </c>
      <c r="H91" s="217">
        <v>-1.0293827647406783E-2</v>
      </c>
      <c r="I91" s="217">
        <v>-4.2910668507197713E-2</v>
      </c>
      <c r="J91" s="217">
        <v>-9.7811082626699623E-3</v>
      </c>
      <c r="K91" s="217">
        <v>0.11816209820548222</v>
      </c>
      <c r="L91" s="217">
        <v>0.4066467513069455</v>
      </c>
      <c r="AE91" s="9"/>
    </row>
    <row r="92" spans="1:31">
      <c r="A92" s="194" t="s">
        <v>57</v>
      </c>
      <c r="B92" s="127">
        <v>2006</v>
      </c>
      <c r="C92" s="180" t="s">
        <v>30</v>
      </c>
      <c r="D92" s="143">
        <v>10.750099441036699</v>
      </c>
      <c r="E92" s="203">
        <v>0.26503225806451614</v>
      </c>
      <c r="F92" s="217">
        <v>0.11764090938417182</v>
      </c>
      <c r="G92" s="204">
        <v>0.26593152968329276</v>
      </c>
      <c r="H92" s="217">
        <v>3.0538376497538457E-2</v>
      </c>
      <c r="I92" s="217">
        <v>3.6478906996099562E-2</v>
      </c>
      <c r="J92" s="217">
        <v>0.11764090938417182</v>
      </c>
      <c r="K92" s="217">
        <v>0.15381790890026453</v>
      </c>
      <c r="L92" s="217">
        <v>0.28746284315439763</v>
      </c>
      <c r="AE92" s="9"/>
    </row>
    <row r="93" spans="1:31">
      <c r="A93" s="196" t="s">
        <v>57</v>
      </c>
      <c r="B93" s="127">
        <v>2004</v>
      </c>
      <c r="C93" s="180" t="s">
        <v>30</v>
      </c>
      <c r="D93" s="143">
        <v>10.051495079179738</v>
      </c>
      <c r="E93" s="203">
        <v>0.26588854885773255</v>
      </c>
      <c r="F93" s="217">
        <v>-0.12709987383459601</v>
      </c>
      <c r="G93" s="204">
        <v>0.21193076793816165</v>
      </c>
      <c r="H93" s="217">
        <v>-5.0460404356915949E-2</v>
      </c>
      <c r="I93" s="217">
        <v>-0.16260390974799036</v>
      </c>
      <c r="J93" s="217">
        <v>-0.12709987383459601</v>
      </c>
      <c r="K93" s="217">
        <v>-0.12019338985099171</v>
      </c>
      <c r="L93" s="217">
        <v>0.23011821898132803</v>
      </c>
      <c r="AE93" s="9"/>
    </row>
    <row r="94" spans="1:31">
      <c r="A94" s="194" t="s">
        <v>57</v>
      </c>
      <c r="B94" s="127">
        <v>2007</v>
      </c>
      <c r="C94" s="180" t="s">
        <v>30</v>
      </c>
      <c r="D94" s="143">
        <v>10.756278348238364</v>
      </c>
      <c r="E94" s="203">
        <v>0.26681957186544342</v>
      </c>
      <c r="F94" s="217">
        <v>0.12716288031840081</v>
      </c>
      <c r="G94" s="204">
        <v>0.29895544096258098</v>
      </c>
      <c r="H94" s="217">
        <v>6.1276592642204976E-3</v>
      </c>
      <c r="I94" s="217">
        <v>8.9846292803164488E-2</v>
      </c>
      <c r="J94" s="217">
        <v>0.12716288031840081</v>
      </c>
      <c r="K94" s="217">
        <v>0.13025977781361095</v>
      </c>
      <c r="L94" s="217">
        <v>0.33736134908467852</v>
      </c>
      <c r="AE94" s="9"/>
    </row>
    <row r="95" spans="1:31">
      <c r="A95" s="194" t="s">
        <v>298</v>
      </c>
      <c r="B95" s="127">
        <v>2009</v>
      </c>
      <c r="C95" s="180" t="s">
        <v>30</v>
      </c>
      <c r="D95" s="143">
        <v>2.2311563616151564</v>
      </c>
      <c r="E95" s="203">
        <v>0.28021015761821366</v>
      </c>
      <c r="F95" s="217">
        <v>0.16283524904214547</v>
      </c>
      <c r="G95" s="204">
        <v>0.30022705210681322</v>
      </c>
      <c r="H95" s="217">
        <v>-3.9176245210727913E-2</v>
      </c>
      <c r="I95" s="217">
        <v>9.8595146871008954E-2</v>
      </c>
      <c r="J95" s="217">
        <v>0.16283524904214547</v>
      </c>
      <c r="K95" s="217"/>
      <c r="L95" s="217">
        <v>0.32977390544718904</v>
      </c>
      <c r="AE95" s="9"/>
    </row>
    <row r="96" spans="1:31">
      <c r="A96" s="191" t="s">
        <v>195</v>
      </c>
      <c r="B96" s="210">
        <v>2009</v>
      </c>
      <c r="C96" s="161" t="s">
        <v>30</v>
      </c>
      <c r="D96" s="75">
        <v>9.6419125208661765</v>
      </c>
      <c r="E96" s="212">
        <v>0.29265607112510011</v>
      </c>
      <c r="F96" s="219">
        <v>-7.0983649104593788E-2</v>
      </c>
      <c r="G96" s="209">
        <v>0.34524234197739123</v>
      </c>
      <c r="H96" s="219">
        <v>-5.5463275369841726E-2</v>
      </c>
      <c r="I96" s="219">
        <v>-9.0825330910978427E-2</v>
      </c>
      <c r="J96" s="219">
        <v>-7.0983649104593788E-2</v>
      </c>
      <c r="K96" s="219"/>
      <c r="L96" s="219">
        <v>0.37366709287426608</v>
      </c>
      <c r="AE96" s="9"/>
    </row>
    <row r="97" spans="1:31">
      <c r="A97" s="193" t="s">
        <v>89</v>
      </c>
      <c r="B97" s="127">
        <v>2007</v>
      </c>
      <c r="C97" s="180" t="s">
        <v>30</v>
      </c>
      <c r="D97" s="208">
        <v>8.9602354838746994</v>
      </c>
      <c r="E97" s="203">
        <v>0.29285633248874937</v>
      </c>
      <c r="F97" s="217">
        <v>0.12714709556527173</v>
      </c>
      <c r="G97" s="204">
        <v>0.47661683895015949</v>
      </c>
      <c r="H97" s="217">
        <v>-3.228450968144906E-2</v>
      </c>
      <c r="I97" s="217">
        <v>5.0749531542793882E-4</v>
      </c>
      <c r="J97" s="217">
        <v>0.12714709556527173</v>
      </c>
      <c r="K97" s="217">
        <v>0.19288725796377271</v>
      </c>
      <c r="L97" s="217">
        <v>0.65744237618439616</v>
      </c>
      <c r="AE97" s="9"/>
    </row>
    <row r="98" spans="1:31">
      <c r="A98" s="194" t="s">
        <v>84</v>
      </c>
      <c r="B98" s="127">
        <v>2009</v>
      </c>
      <c r="C98" s="180" t="s">
        <v>30</v>
      </c>
      <c r="D98" s="143">
        <v>8.0524123310865239</v>
      </c>
      <c r="E98" s="203">
        <v>0.30861371326445575</v>
      </c>
      <c r="F98" s="217">
        <v>0.1113477717859598</v>
      </c>
      <c r="G98" s="204">
        <v>0.15106775121028188</v>
      </c>
      <c r="H98" s="217">
        <v>3.574436774487115E-2</v>
      </c>
      <c r="I98" s="217">
        <v>-5.6056308028928489E-3</v>
      </c>
      <c r="J98" s="217">
        <v>0.1113477717859598</v>
      </c>
      <c r="K98" s="217"/>
      <c r="L98" s="217">
        <v>0.10410393797861495</v>
      </c>
      <c r="AE98" s="9"/>
    </row>
    <row r="99" spans="1:31">
      <c r="A99" s="192" t="s">
        <v>195</v>
      </c>
      <c r="B99" s="210">
        <v>2003</v>
      </c>
      <c r="C99" s="161" t="s">
        <v>30</v>
      </c>
      <c r="D99" s="75">
        <v>10.202821180911608</v>
      </c>
      <c r="E99" s="212">
        <v>0.30884067612323579</v>
      </c>
      <c r="F99" s="217">
        <v>9.2745400445788384E-2</v>
      </c>
      <c r="G99" s="209">
        <v>0.32718620416365923</v>
      </c>
      <c r="H99" s="217">
        <v>4.2962586593861068E-2</v>
      </c>
      <c r="I99" s="218">
        <v>4.602996767105675E-2</v>
      </c>
      <c r="J99" s="217">
        <v>9.2745400445788384E-2</v>
      </c>
      <c r="K99" s="217">
        <v>8.9553527784285922E-2</v>
      </c>
      <c r="L99" s="217">
        <v>0.3383300213324153</v>
      </c>
      <c r="AE99" s="9"/>
    </row>
    <row r="100" spans="1:31" ht="16.8" customHeight="1">
      <c r="A100" s="192" t="s">
        <v>57</v>
      </c>
      <c r="B100" s="210">
        <v>2003</v>
      </c>
      <c r="C100" s="161" t="s">
        <v>30</v>
      </c>
      <c r="D100" s="75">
        <v>11.541219024413911</v>
      </c>
      <c r="E100" s="212">
        <v>0.32070101857399641</v>
      </c>
      <c r="F100" s="217">
        <v>-0.11217245309861548</v>
      </c>
      <c r="G100" s="209">
        <v>0.29259570120059847</v>
      </c>
      <c r="H100" s="217">
        <v>4.33780208603518E-2</v>
      </c>
      <c r="I100" s="217">
        <v>-4.8935110237480579E-3</v>
      </c>
      <c r="J100" s="217">
        <v>-0.11217245309861548</v>
      </c>
      <c r="K100" s="217">
        <v>-7.8208511995699032E-2</v>
      </c>
      <c r="L100" s="217">
        <v>0.2456213607998701</v>
      </c>
      <c r="AE100" s="9"/>
    </row>
    <row r="101" spans="1:31">
      <c r="A101" s="194" t="s">
        <v>91</v>
      </c>
      <c r="B101" s="127">
        <v>2010</v>
      </c>
      <c r="C101" s="180" t="s">
        <v>30</v>
      </c>
      <c r="D101" s="143">
        <v>9.1001880204136452</v>
      </c>
      <c r="E101" s="203">
        <v>0.32156416097190582</v>
      </c>
      <c r="F101" s="217"/>
      <c r="G101" s="204">
        <v>0.1749638504441231</v>
      </c>
      <c r="H101" s="217">
        <v>0.35756097560975614</v>
      </c>
      <c r="I101" s="217">
        <v>0.4617073170731707</v>
      </c>
      <c r="J101" s="217"/>
      <c r="K101" s="217"/>
      <c r="L101" s="217">
        <v>0.1749638504441231</v>
      </c>
      <c r="AE101" s="9"/>
    </row>
    <row r="102" spans="1:31">
      <c r="A102" s="194" t="s">
        <v>298</v>
      </c>
      <c r="B102" s="127">
        <v>2010</v>
      </c>
      <c r="C102" s="180" t="s">
        <v>30</v>
      </c>
      <c r="D102" s="143">
        <v>2.2329911941493794</v>
      </c>
      <c r="E102" s="203">
        <v>0.32330334372343439</v>
      </c>
      <c r="F102" s="217"/>
      <c r="G102" s="204">
        <v>0.35939910379784029</v>
      </c>
      <c r="H102" s="217">
        <v>0.13257750330291576</v>
      </c>
      <c r="I102" s="217">
        <v>0.19439579684763558</v>
      </c>
      <c r="J102" s="217"/>
      <c r="K102" s="217"/>
      <c r="L102" s="217">
        <v>0.35939910379784029</v>
      </c>
      <c r="AE102" s="9"/>
    </row>
    <row r="103" spans="1:31">
      <c r="A103" s="191" t="s">
        <v>82</v>
      </c>
      <c r="B103" s="210">
        <v>2009</v>
      </c>
      <c r="C103" s="161" t="s">
        <v>30</v>
      </c>
      <c r="D103" s="75">
        <v>18.392871045130377</v>
      </c>
      <c r="E103" s="212">
        <v>0.32897833142808147</v>
      </c>
      <c r="F103" s="219">
        <v>0.11143642187022196</v>
      </c>
      <c r="G103" s="209">
        <v>0.16469254700439173</v>
      </c>
      <c r="H103" s="219">
        <v>-1.2729264817434699E-2</v>
      </c>
      <c r="I103" s="219">
        <v>3.2875933970922047E-2</v>
      </c>
      <c r="J103" s="219">
        <v>0.11143642187022196</v>
      </c>
      <c r="K103" s="219"/>
      <c r="L103" s="219">
        <v>0.11281580661086663</v>
      </c>
      <c r="AE103" s="9"/>
    </row>
    <row r="104" spans="1:31">
      <c r="A104" s="195" t="s">
        <v>57</v>
      </c>
      <c r="B104" s="127">
        <v>2008</v>
      </c>
      <c r="C104" s="67" t="s">
        <v>30</v>
      </c>
      <c r="D104" s="208">
        <v>12.315870632634015</v>
      </c>
      <c r="E104" s="203">
        <v>0.33360813410277551</v>
      </c>
      <c r="F104" s="217">
        <v>0.12489744755095354</v>
      </c>
      <c r="G104" s="204">
        <v>0.3759944173063503</v>
      </c>
      <c r="H104" s="217">
        <v>8.4234795664970163E-2</v>
      </c>
      <c r="I104" s="217">
        <v>0.12178145632322962</v>
      </c>
      <c r="J104" s="217">
        <v>0.12489744755095354</v>
      </c>
      <c r="K104" s="217">
        <v>0.25343388412651074</v>
      </c>
      <c r="L104" s="217">
        <v>0.25101327742837176</v>
      </c>
      <c r="AE104" s="9"/>
    </row>
    <row r="105" spans="1:31">
      <c r="A105" s="195" t="s">
        <v>130</v>
      </c>
      <c r="B105" s="127">
        <v>2008</v>
      </c>
      <c r="C105" s="67" t="s">
        <v>30</v>
      </c>
      <c r="D105" s="208">
        <v>22.426993698760079</v>
      </c>
      <c r="E105" s="203">
        <v>0.34231235355902079</v>
      </c>
      <c r="F105" s="217">
        <v>9.380689258679617E-2</v>
      </c>
      <c r="G105" s="204">
        <v>0.42198688199484707</v>
      </c>
      <c r="H105" s="217">
        <v>1.1705899262192981E-2</v>
      </c>
      <c r="I105" s="217">
        <v>2.3411798524385963E-2</v>
      </c>
      <c r="J105" s="217">
        <v>9.380689258679617E-2</v>
      </c>
      <c r="K105" s="217">
        <v>0.1504040371778084</v>
      </c>
      <c r="L105" s="217">
        <v>0.45352957209048789</v>
      </c>
      <c r="AE105" s="9"/>
    </row>
    <row r="106" spans="1:31">
      <c r="A106" s="192" t="s">
        <v>195</v>
      </c>
      <c r="B106" s="210">
        <v>2004</v>
      </c>
      <c r="C106" s="161" t="s">
        <v>30</v>
      </c>
      <c r="D106" s="75">
        <v>11.365490707247785</v>
      </c>
      <c r="E106" s="212">
        <v>0.3451410329111797</v>
      </c>
      <c r="F106" s="217">
        <v>4.8682465844888563E-2</v>
      </c>
      <c r="G106" s="209">
        <v>0.35294876923033275</v>
      </c>
      <c r="H106" s="217">
        <v>3.2050795864695977E-3</v>
      </c>
      <c r="I106" s="218">
        <v>5.2017625596002627E-2</v>
      </c>
      <c r="J106" s="217">
        <v>4.8682465844888563E-2</v>
      </c>
      <c r="K106" s="217">
        <v>6.9809231474188715E-2</v>
      </c>
      <c r="L106" s="217">
        <v>0.32229446130655504</v>
      </c>
      <c r="AE106" s="9"/>
    </row>
    <row r="107" spans="1:31">
      <c r="A107" s="191" t="s">
        <v>82</v>
      </c>
      <c r="B107" s="127">
        <v>2007</v>
      </c>
      <c r="C107" s="67" t="s">
        <v>30</v>
      </c>
      <c r="D107" s="143">
        <v>17.910787200017243</v>
      </c>
      <c r="E107" s="203">
        <v>0.34573039556535773</v>
      </c>
      <c r="F107" s="217">
        <v>-0.11448098809133506</v>
      </c>
      <c r="G107" s="204">
        <v>0.348199267862841</v>
      </c>
      <c r="H107" s="217">
        <v>-3.268422470261613E-2</v>
      </c>
      <c r="I107" s="217">
        <v>-0.10047277866730078</v>
      </c>
      <c r="J107" s="217">
        <v>-0.11448098809133506</v>
      </c>
      <c r="K107" s="217">
        <v>-6.4293708259037491E-2</v>
      </c>
      <c r="L107" s="217">
        <v>0.34165840992176022</v>
      </c>
      <c r="AE107" s="9"/>
    </row>
    <row r="108" spans="1:31">
      <c r="A108" s="195" t="s">
        <v>82</v>
      </c>
      <c r="B108" s="127">
        <v>2008</v>
      </c>
      <c r="C108" s="67" t="s">
        <v>30</v>
      </c>
      <c r="D108" s="208">
        <v>19.348678485259455</v>
      </c>
      <c r="E108" s="203">
        <v>0.35047935069851344</v>
      </c>
      <c r="F108" s="217">
        <v>-3.0609050472833545E-2</v>
      </c>
      <c r="G108" s="204">
        <v>0.3397707714053021</v>
      </c>
      <c r="H108" s="217">
        <v>-6.5643061395854893E-2</v>
      </c>
      <c r="I108" s="217">
        <v>-7.9207914125224557E-2</v>
      </c>
      <c r="J108" s="217">
        <v>-3.0609050472833545E-2</v>
      </c>
      <c r="K108" s="217">
        <v>5.3108388356928431E-2</v>
      </c>
      <c r="L108" s="217">
        <v>0.22699511575037729</v>
      </c>
      <c r="AE108" s="9"/>
    </row>
    <row r="109" spans="1:31">
      <c r="A109" s="192" t="s">
        <v>195</v>
      </c>
      <c r="B109" s="210">
        <v>2005</v>
      </c>
      <c r="C109" s="161" t="s">
        <v>30</v>
      </c>
      <c r="D109" s="75">
        <v>11.304422975693107</v>
      </c>
      <c r="E109" s="212">
        <v>0.36096272439448879</v>
      </c>
      <c r="F109" s="217">
        <v>6.6818309888745944E-2</v>
      </c>
      <c r="G109" s="209">
        <v>0.31059005137430945</v>
      </c>
      <c r="H109" s="217">
        <v>4.8969497145192768E-2</v>
      </c>
      <c r="I109" s="217">
        <v>4.5623613570936146E-2</v>
      </c>
      <c r="J109" s="217">
        <v>6.6818309888745944E-2</v>
      </c>
      <c r="K109" s="217">
        <v>5.2081660910953634E-2</v>
      </c>
      <c r="L109" s="217">
        <v>0.2559580901754589</v>
      </c>
      <c r="AE109" s="9"/>
    </row>
    <row r="110" spans="1:31">
      <c r="A110" s="194" t="s">
        <v>298</v>
      </c>
      <c r="B110" s="127">
        <v>2011</v>
      </c>
      <c r="C110" s="180" t="s">
        <v>30</v>
      </c>
      <c r="D110" s="143">
        <v>2.5546984984831438</v>
      </c>
      <c r="E110" s="203">
        <v>0.39826468344774979</v>
      </c>
      <c r="F110" s="217"/>
      <c r="G110" s="204">
        <v>0.39826468344774979</v>
      </c>
      <c r="H110" s="217">
        <v>7.1266647775573677E-2</v>
      </c>
      <c r="I110" s="217"/>
      <c r="J110" s="217"/>
      <c r="K110" s="217"/>
      <c r="L110" s="217">
        <v>0</v>
      </c>
      <c r="AE110" s="9"/>
    </row>
    <row r="111" spans="1:31">
      <c r="A111" s="194" t="s">
        <v>57</v>
      </c>
      <c r="B111" s="127">
        <v>2009</v>
      </c>
      <c r="C111" s="180" t="s">
        <v>30</v>
      </c>
      <c r="D111" s="143">
        <v>14.860258347599517</v>
      </c>
      <c r="E111" s="203">
        <v>0.41973908111174135</v>
      </c>
      <c r="F111" s="217">
        <v>0.18476252172564489</v>
      </c>
      <c r="G111" s="204">
        <v>0.20864171424543596</v>
      </c>
      <c r="H111" s="217">
        <v>4.1000313705436581E-2</v>
      </c>
      <c r="I111" s="217">
        <v>4.4402923034742296E-2</v>
      </c>
      <c r="J111" s="217">
        <v>0.18476252172564489</v>
      </c>
      <c r="K111" s="217"/>
      <c r="L111" s="217">
        <v>0.14599980270296933</v>
      </c>
      <c r="AE111" s="9"/>
    </row>
    <row r="112" spans="1:31">
      <c r="A112" s="127" t="s">
        <v>333</v>
      </c>
      <c r="B112" s="7">
        <v>2004</v>
      </c>
      <c r="C112" s="8" t="s">
        <v>30</v>
      </c>
      <c r="D112" s="8">
        <v>14.354789966757329</v>
      </c>
      <c r="E112" s="8">
        <v>0.43378995433789952</v>
      </c>
      <c r="F112" s="8">
        <v>0.20458404074702882</v>
      </c>
      <c r="G112" s="8">
        <v>0.78993563487419549</v>
      </c>
      <c r="H112" s="8">
        <v>7.0458404074702899E-2</v>
      </c>
      <c r="I112" s="8">
        <v>0.4787775891341256</v>
      </c>
      <c r="J112" s="8">
        <v>0.20458404074702882</v>
      </c>
      <c r="K112" s="8">
        <v>0.33870967741935482</v>
      </c>
      <c r="L112" s="8">
        <v>0.98261526832955404</v>
      </c>
      <c r="AE112" s="9"/>
    </row>
    <row r="113" spans="1:31">
      <c r="A113" s="191" t="s">
        <v>94</v>
      </c>
      <c r="B113" s="127">
        <v>2010</v>
      </c>
      <c r="C113" s="67" t="s">
        <v>30</v>
      </c>
      <c r="D113" s="143">
        <v>21.407467096427613</v>
      </c>
      <c r="E113" s="203">
        <v>0.43570959982506013</v>
      </c>
      <c r="F113" s="217"/>
      <c r="G113" s="204">
        <v>0.36739673848351384</v>
      </c>
      <c r="H113" s="217">
        <v>-1.9719544259420912E-3</v>
      </c>
      <c r="I113" s="217">
        <v>0.16126205083260314</v>
      </c>
      <c r="J113" s="217"/>
      <c r="K113" s="217"/>
      <c r="L113" s="217">
        <v>0.36739673848351384</v>
      </c>
      <c r="AE113" s="9"/>
    </row>
    <row r="114" spans="1:31">
      <c r="A114" s="191" t="s">
        <v>77</v>
      </c>
      <c r="B114" s="210">
        <v>2010</v>
      </c>
      <c r="C114" s="161" t="s">
        <v>30</v>
      </c>
      <c r="D114" s="75">
        <v>12.814213104433149</v>
      </c>
      <c r="E114" s="212">
        <v>0.4724476316286092</v>
      </c>
      <c r="F114" s="219"/>
      <c r="G114" s="209">
        <v>0.52660134850400342</v>
      </c>
      <c r="H114" s="219">
        <v>2.9580428452837117E-2</v>
      </c>
      <c r="I114" s="219">
        <v>0.2321250682209372</v>
      </c>
      <c r="J114" s="219"/>
      <c r="K114" s="219"/>
      <c r="L114" s="219">
        <v>0.77997260851243155</v>
      </c>
      <c r="AE114" s="9"/>
    </row>
    <row r="115" spans="1:31">
      <c r="A115" s="191" t="s">
        <v>75</v>
      </c>
      <c r="B115" s="127">
        <v>2010</v>
      </c>
      <c r="C115" s="67" t="s">
        <v>30</v>
      </c>
      <c r="D115" s="143">
        <v>19.177977975439511</v>
      </c>
      <c r="E115" s="203">
        <v>0.48798193256976929</v>
      </c>
      <c r="F115" s="217"/>
      <c r="G115" s="204">
        <v>0.47327767808379495</v>
      </c>
      <c r="H115" s="217">
        <v>2.5523512488755132E-2</v>
      </c>
      <c r="I115" s="217">
        <v>-4.0342860840364196E-2</v>
      </c>
      <c r="J115" s="217"/>
      <c r="K115" s="217"/>
      <c r="L115" s="217">
        <v>0.68799250994772565</v>
      </c>
      <c r="AE115" s="9"/>
    </row>
    <row r="116" spans="1:31">
      <c r="A116" s="127" t="s">
        <v>314</v>
      </c>
      <c r="B116" s="127">
        <v>2003</v>
      </c>
      <c r="C116" s="180" t="s">
        <v>30</v>
      </c>
      <c r="D116" s="180">
        <v>10.385931783311696</v>
      </c>
      <c r="E116" s="217">
        <v>0.49825783972125437</v>
      </c>
      <c r="F116" s="217">
        <v>0.17145833141973277</v>
      </c>
      <c r="G116" s="217">
        <v>0.52456532717697135</v>
      </c>
      <c r="H116" s="217">
        <v>2.675958863106535E-2</v>
      </c>
      <c r="I116" s="217">
        <v>1.8991824326692372E-2</v>
      </c>
      <c r="J116" s="217">
        <v>0.17145833141973277</v>
      </c>
      <c r="K116" s="217">
        <v>0.12957555548994529</v>
      </c>
      <c r="L116" s="217">
        <v>0.58617383175470117</v>
      </c>
      <c r="AE116" s="9"/>
    </row>
    <row r="117" spans="1:31">
      <c r="A117" s="127" t="s">
        <v>333</v>
      </c>
      <c r="B117" s="7">
        <v>2003</v>
      </c>
      <c r="C117" s="8" t="s">
        <v>30</v>
      </c>
      <c r="D117" s="8">
        <v>17.769718948322758</v>
      </c>
      <c r="E117" s="8">
        <v>0.49915110356536502</v>
      </c>
      <c r="F117" s="8">
        <v>0.49256198347107444</v>
      </c>
      <c r="G117" s="8">
        <v>0.46766388033435985</v>
      </c>
      <c r="H117" s="8">
        <v>2.6446280991735693E-2</v>
      </c>
      <c r="I117" s="8">
        <v>9.5041322314049742E-2</v>
      </c>
      <c r="J117" s="8">
        <v>0.49256198347107444</v>
      </c>
      <c r="K117" s="8">
        <v>0.22561983471074387</v>
      </c>
      <c r="L117" s="8">
        <v>0.67128507100796675</v>
      </c>
      <c r="AE117" s="9"/>
    </row>
    <row r="118" spans="1:31">
      <c r="A118" s="195" t="s">
        <v>94</v>
      </c>
      <c r="B118" s="127">
        <v>2008</v>
      </c>
      <c r="C118" s="67" t="s">
        <v>30</v>
      </c>
      <c r="D118" s="208">
        <v>22.98146655922643</v>
      </c>
      <c r="E118" s="203">
        <v>0.50164165103189495</v>
      </c>
      <c r="F118" s="217">
        <v>-0.25943266317818775</v>
      </c>
      <c r="G118" s="204">
        <v>0.51591526959673761</v>
      </c>
      <c r="H118" s="217">
        <v>-0.17433213990636193</v>
      </c>
      <c r="I118" s="217">
        <v>-0.25695400716056183</v>
      </c>
      <c r="J118" s="217">
        <v>-0.25943266317818775</v>
      </c>
      <c r="K118" s="217">
        <v>-5.4255026163591118E-2</v>
      </c>
      <c r="L118" s="217">
        <v>0.48854563092306547</v>
      </c>
      <c r="AE118" s="9"/>
    </row>
    <row r="119" spans="1:31">
      <c r="A119" s="191" t="s">
        <v>130</v>
      </c>
      <c r="B119" s="210">
        <v>2009</v>
      </c>
      <c r="C119" s="161" t="s">
        <v>30</v>
      </c>
      <c r="D119" s="75">
        <v>32.539467443593743</v>
      </c>
      <c r="E119" s="212">
        <v>0.50261643118785981</v>
      </c>
      <c r="F119" s="219">
        <v>0.14034095499717228</v>
      </c>
      <c r="G119" s="209">
        <v>0.51190880097713243</v>
      </c>
      <c r="H119" s="219">
        <v>1.184455037569686E-2</v>
      </c>
      <c r="I119" s="219">
        <v>8.3073442675931211E-2</v>
      </c>
      <c r="J119" s="219">
        <v>0.14034095499717228</v>
      </c>
      <c r="K119" s="219"/>
      <c r="L119" s="219">
        <v>0.56856969186889228</v>
      </c>
      <c r="AE119" s="9"/>
    </row>
    <row r="120" spans="1:31" ht="16.8" customHeight="1">
      <c r="A120" s="191" t="s">
        <v>75</v>
      </c>
      <c r="B120" s="127">
        <v>2009</v>
      </c>
      <c r="C120" s="67" t="s">
        <v>30</v>
      </c>
      <c r="D120" s="143">
        <v>20.399800793045408</v>
      </c>
      <c r="E120" s="203">
        <v>0.50582258694802662</v>
      </c>
      <c r="F120" s="217">
        <v>-2.9218371549954412E-2</v>
      </c>
      <c r="G120" s="204">
        <v>0.49704282935736116</v>
      </c>
      <c r="H120" s="217">
        <v>1.0693099082184968E-2</v>
      </c>
      <c r="I120" s="217">
        <v>3.5943686122972454E-2</v>
      </c>
      <c r="J120" s="217">
        <v>-2.9218371549954412E-2</v>
      </c>
      <c r="K120" s="217"/>
      <c r="L120" s="217">
        <v>0.48411356007182077</v>
      </c>
      <c r="AE120" s="9"/>
    </row>
    <row r="121" spans="1:31">
      <c r="A121" s="191" t="s">
        <v>73</v>
      </c>
      <c r="B121" s="127">
        <v>2004</v>
      </c>
      <c r="C121" s="67" t="s">
        <v>30</v>
      </c>
      <c r="D121" s="143">
        <v>37.69731992552687</v>
      </c>
      <c r="E121" s="203">
        <v>0.51910460391917779</v>
      </c>
      <c r="F121" s="217">
        <v>0.25874647939531759</v>
      </c>
      <c r="G121" s="204">
        <v>0.83398282427107262</v>
      </c>
      <c r="H121" s="217">
        <v>9.7779669225012134E-2</v>
      </c>
      <c r="I121" s="217">
        <v>7.121943761673688E-2</v>
      </c>
      <c r="J121" s="217">
        <v>0.25874647939531759</v>
      </c>
      <c r="K121" s="217">
        <v>0.32585748872415438</v>
      </c>
      <c r="L121" s="217">
        <v>0.99449617079230257</v>
      </c>
      <c r="AE121" s="9"/>
    </row>
    <row r="122" spans="1:31">
      <c r="A122" s="191" t="s">
        <v>130</v>
      </c>
      <c r="B122" s="210">
        <v>2010</v>
      </c>
      <c r="C122" s="161" t="s">
        <v>30</v>
      </c>
      <c r="D122" s="75">
        <v>31.353750254082254</v>
      </c>
      <c r="E122" s="212">
        <v>0.52192302269843505</v>
      </c>
      <c r="F122" s="219"/>
      <c r="G122" s="209">
        <v>0.60525358364258164</v>
      </c>
      <c r="H122" s="219">
        <v>7.2082679225536406E-2</v>
      </c>
      <c r="I122" s="219">
        <v>0.13003663003663013</v>
      </c>
      <c r="J122" s="219"/>
      <c r="K122" s="219"/>
      <c r="L122" s="219">
        <v>0.67784326566251918</v>
      </c>
      <c r="AE122" s="9"/>
    </row>
    <row r="123" spans="1:31">
      <c r="A123" s="191" t="s">
        <v>94</v>
      </c>
      <c r="B123" s="127">
        <v>2009</v>
      </c>
      <c r="C123" s="67" t="s">
        <v>30</v>
      </c>
      <c r="D123" s="143">
        <v>25.95218909481601</v>
      </c>
      <c r="E123" s="203">
        <v>0.52925065731814203</v>
      </c>
      <c r="F123" s="217">
        <v>0.1022514071294561</v>
      </c>
      <c r="G123" s="204">
        <v>0.48243405931925137</v>
      </c>
      <c r="H123" s="217">
        <v>-7.0356472795497157E-2</v>
      </c>
      <c r="I123" s="217">
        <v>-7.2467166979361994E-2</v>
      </c>
      <c r="J123" s="217">
        <v>0.1022514071294561</v>
      </c>
      <c r="K123" s="217"/>
      <c r="L123" s="217">
        <v>0.4243733127651369</v>
      </c>
      <c r="AE123" s="9"/>
    </row>
    <row r="124" spans="1:31" ht="16.8" customHeight="1">
      <c r="A124" s="127" t="s">
        <v>314</v>
      </c>
      <c r="B124" s="127">
        <v>2004</v>
      </c>
      <c r="C124" s="180" t="s">
        <v>30</v>
      </c>
      <c r="D124" s="180">
        <v>11.567573431040508</v>
      </c>
      <c r="E124" s="217">
        <v>0.55055212964290834</v>
      </c>
      <c r="F124" s="217">
        <v>0.10564292815817386</v>
      </c>
      <c r="G124" s="217">
        <v>0.63303696076927951</v>
      </c>
      <c r="H124" s="217">
        <v>-7.9813417256760257E-3</v>
      </c>
      <c r="I124" s="217">
        <v>0.14867728579533387</v>
      </c>
      <c r="J124" s="217">
        <v>0.10564292815817386</v>
      </c>
      <c r="K124" s="217">
        <v>0.14447875949045172</v>
      </c>
      <c r="L124" s="217">
        <v>0.68635687749685081</v>
      </c>
      <c r="AE124" s="9"/>
    </row>
    <row r="125" spans="1:31">
      <c r="A125" s="191" t="s">
        <v>73</v>
      </c>
      <c r="B125" s="127">
        <v>2010</v>
      </c>
      <c r="C125" s="67" t="s">
        <v>30</v>
      </c>
      <c r="D125" s="143">
        <v>18.20955286490609</v>
      </c>
      <c r="E125" s="203">
        <v>0.56425406203840478</v>
      </c>
      <c r="F125" s="217"/>
      <c r="G125" s="204">
        <v>0.57365269461077839</v>
      </c>
      <c r="H125" s="217">
        <v>0.30510707691591121</v>
      </c>
      <c r="I125" s="217">
        <v>-1.924471583825731E-2</v>
      </c>
      <c r="J125" s="217"/>
      <c r="K125" s="217"/>
      <c r="L125" s="217">
        <v>0.9017964071856287</v>
      </c>
      <c r="AE125" s="9"/>
    </row>
    <row r="126" spans="1:31">
      <c r="A126" s="195" t="s">
        <v>75</v>
      </c>
      <c r="B126" s="127">
        <v>2008</v>
      </c>
      <c r="C126" s="67" t="s">
        <v>30</v>
      </c>
      <c r="D126" s="208">
        <v>23.115450453306284</v>
      </c>
      <c r="E126" s="203">
        <v>0.56702954898911351</v>
      </c>
      <c r="F126" s="217">
        <v>-6.1894679956005789E-2</v>
      </c>
      <c r="G126" s="204">
        <v>0.53650360553498344</v>
      </c>
      <c r="H126" s="217">
        <v>-0.10148615248990345</v>
      </c>
      <c r="I126" s="217">
        <v>-8.9707851923674212E-2</v>
      </c>
      <c r="J126" s="217">
        <v>-6.1894679956005789E-2</v>
      </c>
      <c r="K126" s="217">
        <v>-0.1336697841504832</v>
      </c>
      <c r="L126" s="217">
        <v>0.52069482038209869</v>
      </c>
      <c r="AE126" s="9"/>
    </row>
    <row r="127" spans="1:31">
      <c r="A127" s="191" t="s">
        <v>175</v>
      </c>
      <c r="B127" s="210">
        <v>2010</v>
      </c>
      <c r="C127" s="161" t="s">
        <v>30</v>
      </c>
      <c r="D127" s="75">
        <v>7.2828732262848819</v>
      </c>
      <c r="E127" s="212">
        <v>0.57240166996264552</v>
      </c>
      <c r="F127" s="219">
        <v>0.44827198018687386</v>
      </c>
      <c r="G127" s="209">
        <v>0.65986263559920411</v>
      </c>
      <c r="H127" s="219">
        <v>-2.4653833164471364E-2</v>
      </c>
      <c r="I127" s="219">
        <v>0.27085444106720707</v>
      </c>
      <c r="J127" s="219">
        <v>0.44827198018687386</v>
      </c>
      <c r="K127" s="219"/>
      <c r="L127" s="219">
        <v>0.79960937499999996</v>
      </c>
      <c r="AE127" s="9"/>
    </row>
    <row r="128" spans="1:31">
      <c r="A128" s="191" t="s">
        <v>77</v>
      </c>
      <c r="B128" s="210">
        <v>2011</v>
      </c>
      <c r="C128" s="161" t="s">
        <v>30</v>
      </c>
      <c r="D128" s="75">
        <v>12.770705690257921</v>
      </c>
      <c r="E128" s="212">
        <v>0.59503935129978536</v>
      </c>
      <c r="F128" s="219"/>
      <c r="G128" s="209">
        <v>1.1686143572621035</v>
      </c>
      <c r="H128" s="219">
        <v>0.20871862615587852</v>
      </c>
      <c r="I128" s="219"/>
      <c r="J128" s="219"/>
      <c r="K128" s="219"/>
      <c r="L128" s="219">
        <v>0</v>
      </c>
    </row>
    <row r="129" spans="1:47">
      <c r="A129" s="191" t="s">
        <v>75</v>
      </c>
      <c r="B129" s="127">
        <v>2005</v>
      </c>
      <c r="C129" s="67" t="s">
        <v>30</v>
      </c>
      <c r="D129" s="143">
        <v>28.064301017295442</v>
      </c>
      <c r="E129" s="203">
        <v>0.65119341563786004</v>
      </c>
      <c r="F129" s="217">
        <v>0.14664073090291482</v>
      </c>
      <c r="G129" s="204">
        <v>0.72978514023290142</v>
      </c>
      <c r="H129" s="217">
        <v>6.2926284823619097E-3</v>
      </c>
      <c r="I129" s="217">
        <v>5.0988677422472359E-2</v>
      </c>
      <c r="J129" s="217">
        <v>0.14664073090291482</v>
      </c>
      <c r="K129" s="217">
        <v>6.0036581990655494E-2</v>
      </c>
      <c r="L129" s="217">
        <v>0.74095627115798901</v>
      </c>
      <c r="AE129" s="9"/>
    </row>
    <row r="130" spans="1:47">
      <c r="A130" s="193" t="s">
        <v>89</v>
      </c>
      <c r="B130" s="127">
        <v>2008</v>
      </c>
      <c r="C130" s="180" t="s">
        <v>30</v>
      </c>
      <c r="D130" s="208">
        <v>19.741675855613398</v>
      </c>
      <c r="E130" s="203">
        <v>0.6664062805140023</v>
      </c>
      <c r="F130" s="217">
        <v>0.21812956169874828</v>
      </c>
      <c r="G130" s="204">
        <v>0.85845043993161252</v>
      </c>
      <c r="H130" s="217">
        <v>3.1766441024089598E-2</v>
      </c>
      <c r="I130" s="217">
        <v>0.15444541088378777</v>
      </c>
      <c r="J130" s="217">
        <v>0.21812956169874828</v>
      </c>
      <c r="K130" s="217">
        <v>0.1049048897628862</v>
      </c>
      <c r="L130" s="217">
        <v>0.94989582878039547</v>
      </c>
    </row>
    <row r="131" spans="1:47">
      <c r="A131" s="191" t="s">
        <v>73</v>
      </c>
      <c r="B131" s="127">
        <v>2009</v>
      </c>
      <c r="C131" s="67" t="s">
        <v>30</v>
      </c>
      <c r="D131" s="143">
        <v>31.153062128866438</v>
      </c>
      <c r="E131" s="203">
        <v>0.67080152671755722</v>
      </c>
      <c r="F131" s="217">
        <v>9.1701784418386806E-2</v>
      </c>
      <c r="G131" s="204">
        <v>0.62898550724637681</v>
      </c>
      <c r="H131" s="217">
        <v>0.10885168059507515</v>
      </c>
      <c r="I131" s="217">
        <v>0.38074733942723854</v>
      </c>
      <c r="J131" s="217">
        <v>9.1701784418386806E-2</v>
      </c>
      <c r="K131" s="217"/>
      <c r="L131" s="217">
        <v>0.61111111111111116</v>
      </c>
      <c r="AE131" s="9"/>
    </row>
    <row r="132" spans="1:47">
      <c r="A132" s="127" t="s">
        <v>314</v>
      </c>
      <c r="B132" s="127">
        <v>2005</v>
      </c>
      <c r="C132" s="180" t="s">
        <v>30</v>
      </c>
      <c r="D132" s="180">
        <v>12.949163908641012</v>
      </c>
      <c r="E132" s="217">
        <v>0.72971988688193468</v>
      </c>
      <c r="F132" s="217">
        <v>0.15125290013316539</v>
      </c>
      <c r="G132" s="217">
        <v>0.76350911041077785</v>
      </c>
      <c r="H132" s="217">
        <v>0.15541818190087575</v>
      </c>
      <c r="I132" s="217">
        <v>0.11272457651777937</v>
      </c>
      <c r="J132" s="217">
        <v>0.15125290013316539</v>
      </c>
      <c r="K132" s="217">
        <v>0.35935164428080674</v>
      </c>
      <c r="L132" s="217">
        <v>0.84830433811984407</v>
      </c>
    </row>
    <row r="133" spans="1:47">
      <c r="A133" s="195" t="s">
        <v>75</v>
      </c>
      <c r="B133" s="127">
        <v>2007</v>
      </c>
      <c r="C133" s="67" t="s">
        <v>30</v>
      </c>
      <c r="D133" s="208">
        <v>28.31068087741599</v>
      </c>
      <c r="E133" s="203">
        <v>0.76494936151475124</v>
      </c>
      <c r="F133" s="217">
        <v>2.0125182994353622E-2</v>
      </c>
      <c r="G133" s="204">
        <v>0.65983894280404709</v>
      </c>
      <c r="H133" s="217">
        <v>0.10079126687408765</v>
      </c>
      <c r="I133" s="217">
        <v>9.5340322638184146E-3</v>
      </c>
      <c r="J133" s="217">
        <v>2.0125182994353622E-2</v>
      </c>
      <c r="K133" s="217">
        <v>4.513503012361389E-2</v>
      </c>
      <c r="L133" s="217">
        <v>0.6065928127533099</v>
      </c>
    </row>
    <row r="134" spans="1:47">
      <c r="A134" s="191" t="s">
        <v>175</v>
      </c>
      <c r="B134" s="210">
        <v>2011</v>
      </c>
      <c r="C134" s="161" t="s">
        <v>30</v>
      </c>
      <c r="D134" s="75">
        <v>7.0871722182849037</v>
      </c>
      <c r="E134" s="212">
        <v>0.78276980083371928</v>
      </c>
      <c r="F134" s="219"/>
      <c r="G134" s="209">
        <v>0.98136755141501142</v>
      </c>
      <c r="H134" s="219">
        <v>0.28839815425181275</v>
      </c>
      <c r="I134" s="219">
        <v>0.46154691276642495</v>
      </c>
      <c r="J134" s="219"/>
      <c r="K134" s="219"/>
      <c r="L134" s="219">
        <v>0</v>
      </c>
    </row>
    <row r="135" spans="1:47">
      <c r="A135" s="138" t="s">
        <v>314</v>
      </c>
      <c r="B135" s="127">
        <v>2006</v>
      </c>
      <c r="C135" s="180" t="s">
        <v>30</v>
      </c>
      <c r="D135" s="227">
        <v>14.826123597386403</v>
      </c>
      <c r="E135" s="217">
        <v>0.79528967812193807</v>
      </c>
      <c r="F135" s="217">
        <v>0.24146087212594522</v>
      </c>
      <c r="G135" s="217">
        <v>0.90485868319073748</v>
      </c>
      <c r="H135" s="217">
        <v>-5.0549993462072895E-2</v>
      </c>
      <c r="I135" s="217">
        <v>-4.9317682176547636E-3</v>
      </c>
      <c r="J135" s="217">
        <v>0.24146087212594522</v>
      </c>
      <c r="K135" s="217">
        <v>0.28481619047020057</v>
      </c>
      <c r="L135" s="217">
        <v>1.2479146594104673</v>
      </c>
    </row>
    <row r="136" spans="1:47">
      <c r="A136" s="195" t="s">
        <v>75</v>
      </c>
      <c r="B136" s="127">
        <v>2006</v>
      </c>
      <c r="C136" s="67" t="s">
        <v>30</v>
      </c>
      <c r="D136" s="208">
        <v>33.248133449922648</v>
      </c>
      <c r="E136" s="203">
        <v>0.80781173394345485</v>
      </c>
      <c r="F136" s="217">
        <v>5.4084285825728766E-2</v>
      </c>
      <c r="G136" s="204">
        <v>0.78718263891832319</v>
      </c>
      <c r="H136" s="217">
        <v>4.4979085615364289E-2</v>
      </c>
      <c r="I136" s="217">
        <v>0.14123685346744133</v>
      </c>
      <c r="J136" s="217">
        <v>5.4084285825728766E-2</v>
      </c>
      <c r="K136" s="217">
        <v>6.4199056280790007E-2</v>
      </c>
      <c r="L136" s="217">
        <v>0.70951636353660874</v>
      </c>
    </row>
    <row r="137" spans="1:47">
      <c r="A137" s="195" t="s">
        <v>73</v>
      </c>
      <c r="B137" s="127">
        <v>2008</v>
      </c>
      <c r="C137" s="67" t="s">
        <v>30</v>
      </c>
      <c r="D137" s="208">
        <v>48.96907216494845</v>
      </c>
      <c r="E137" s="203">
        <v>0.93964794635373006</v>
      </c>
      <c r="F137" s="217">
        <v>0.40525624878656374</v>
      </c>
      <c r="G137" s="204">
        <v>0.81392235609103081</v>
      </c>
      <c r="H137" s="217">
        <v>3.9578205988903339E-2</v>
      </c>
      <c r="I137" s="217">
        <v>0.14412173234714828</v>
      </c>
      <c r="J137" s="217">
        <v>0.40525624878656374</v>
      </c>
      <c r="K137" s="217">
        <v>0.12765059829402922</v>
      </c>
      <c r="L137" s="217">
        <v>0.75599725839616172</v>
      </c>
    </row>
    <row r="138" spans="1:47">
      <c r="A138" s="138" t="s">
        <v>314</v>
      </c>
      <c r="B138" s="127">
        <v>2007</v>
      </c>
      <c r="C138" s="180" t="s">
        <v>30</v>
      </c>
      <c r="D138" s="227">
        <v>18.146120204633249</v>
      </c>
      <c r="E138" s="217">
        <v>1.0175638315173199</v>
      </c>
      <c r="F138" s="217">
        <v>0.31922915236720806</v>
      </c>
      <c r="G138" s="217">
        <v>1.5120398560752837</v>
      </c>
      <c r="H138" s="217">
        <v>4.3423183597463937E-2</v>
      </c>
      <c r="I138" s="217">
        <v>0.27795998991509235</v>
      </c>
      <c r="J138" s="217">
        <v>0.31922915236720806</v>
      </c>
      <c r="K138" s="217">
        <v>0.35136224819109135</v>
      </c>
      <c r="L138" s="217">
        <v>1.835436417129781</v>
      </c>
    </row>
    <row r="139" spans="1:47">
      <c r="A139" s="194" t="s">
        <v>89</v>
      </c>
      <c r="B139" s="127">
        <v>2009</v>
      </c>
      <c r="C139" s="180" t="s">
        <v>30</v>
      </c>
      <c r="D139" s="143">
        <v>27.897757974135189</v>
      </c>
      <c r="E139" s="203">
        <v>1.0783577083053804</v>
      </c>
      <c r="F139" s="217">
        <v>7.5538022887942771E-2</v>
      </c>
      <c r="G139" s="204">
        <v>1.1185574197146442</v>
      </c>
      <c r="H139" s="217">
        <v>0.12670390188649763</v>
      </c>
      <c r="I139" s="217">
        <v>0.19247744404952544</v>
      </c>
      <c r="J139" s="217">
        <v>7.5538022887942771E-2</v>
      </c>
      <c r="K139" s="217"/>
      <c r="L139" s="217">
        <v>0.72164670254711183</v>
      </c>
    </row>
    <row r="140" spans="1:47">
      <c r="A140" s="195" t="s">
        <v>73</v>
      </c>
      <c r="B140" s="127">
        <v>2007</v>
      </c>
      <c r="C140" s="67" t="s">
        <v>30</v>
      </c>
      <c r="D140" s="208">
        <v>59.390597539543059</v>
      </c>
      <c r="E140" s="203">
        <v>1.0945182186234819</v>
      </c>
      <c r="F140" s="217">
        <v>0.22161054394556484</v>
      </c>
      <c r="G140" s="204">
        <v>1.0184225700164744</v>
      </c>
      <c r="H140" s="217">
        <v>9.053718797057525E-2</v>
      </c>
      <c r="I140" s="217">
        <v>0.12653209448432309</v>
      </c>
      <c r="J140" s="217">
        <v>0.22161054394556484</v>
      </c>
      <c r="K140" s="217">
        <v>0.45910267558449969</v>
      </c>
      <c r="L140" s="217">
        <v>0.91361622554660527</v>
      </c>
    </row>
    <row r="141" spans="1:47">
      <c r="A141" s="191" t="s">
        <v>73</v>
      </c>
      <c r="B141" s="127">
        <v>2005</v>
      </c>
      <c r="C141" s="67" t="s">
        <v>30</v>
      </c>
      <c r="D141" s="143">
        <v>84.680203045685289</v>
      </c>
      <c r="E141" s="203">
        <v>1.1327283950617284</v>
      </c>
      <c r="F141" s="217">
        <v>0.25279614271519274</v>
      </c>
      <c r="G141" s="204">
        <v>1.2412630867950016</v>
      </c>
      <c r="H141" s="217">
        <v>-2.9438742070310695E-2</v>
      </c>
      <c r="I141" s="217">
        <v>0.17841186313329738</v>
      </c>
      <c r="J141" s="217">
        <v>0.25279614271519274</v>
      </c>
      <c r="K141" s="217">
        <v>0.28236913089451399</v>
      </c>
      <c r="L141" s="217">
        <v>1.1980719733079124</v>
      </c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>
      <c r="A142" s="194" t="s">
        <v>89</v>
      </c>
      <c r="B142" s="127">
        <v>2010</v>
      </c>
      <c r="C142" s="180" t="s">
        <v>30</v>
      </c>
      <c r="D142" s="143">
        <v>27.798251226767778</v>
      </c>
      <c r="E142" s="203">
        <v>1.162031438935913</v>
      </c>
      <c r="F142" s="217"/>
      <c r="G142" s="204">
        <v>0.54178693848096704</v>
      </c>
      <c r="H142" s="217">
        <v>7.531642738941817E-2</v>
      </c>
      <c r="I142" s="217">
        <v>-5.8589382351625745E-2</v>
      </c>
      <c r="J142" s="217"/>
      <c r="K142" s="217"/>
      <c r="L142" s="217">
        <v>0.54178693848096704</v>
      </c>
      <c r="AE142" s="9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>
      <c r="A143" s="43" t="s">
        <v>333</v>
      </c>
      <c r="B143" s="7">
        <v>2006</v>
      </c>
      <c r="C143" s="8" t="s">
        <v>30</v>
      </c>
      <c r="D143" s="48">
        <v>37.775763070414023</v>
      </c>
      <c r="E143" s="9">
        <v>1.3340448239060831</v>
      </c>
      <c r="F143" s="9">
        <v>-0.44462540716612381</v>
      </c>
      <c r="G143" s="9">
        <v>1.5297202797202798</v>
      </c>
      <c r="H143" s="9">
        <v>-0.52605863192182412</v>
      </c>
      <c r="I143" s="9">
        <v>-0.26872964169381108</v>
      </c>
      <c r="J143" s="9">
        <v>-0.44462540716612381</v>
      </c>
      <c r="K143" s="9">
        <v>-0.749185667752443</v>
      </c>
      <c r="L143" s="9">
        <v>1.498271225509028</v>
      </c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6.8" customHeight="1">
      <c r="A144" s="195" t="s">
        <v>73</v>
      </c>
      <c r="B144" s="127">
        <v>2006</v>
      </c>
      <c r="C144" s="67" t="s">
        <v>30</v>
      </c>
      <c r="D144" s="208">
        <v>81.881117636590147</v>
      </c>
      <c r="E144" s="203">
        <v>1.372378821774795</v>
      </c>
      <c r="F144" s="217">
        <v>0.30289113885275576</v>
      </c>
      <c r="G144" s="204">
        <v>1.2391653726708076</v>
      </c>
      <c r="H144" s="217">
        <v>0.2019067251982361</v>
      </c>
      <c r="I144" s="217">
        <v>0.27416384603701538</v>
      </c>
      <c r="J144" s="217">
        <v>0.30289113885275576</v>
      </c>
      <c r="K144" s="217">
        <v>0.37877260994635215</v>
      </c>
      <c r="L144" s="217">
        <v>1.1443592464844787</v>
      </c>
      <c r="AB144" s="9"/>
      <c r="AC144" s="9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>
      <c r="A145" s="127" t="s">
        <v>333</v>
      </c>
      <c r="B145" s="7">
        <v>2005</v>
      </c>
      <c r="C145" s="8" t="s">
        <v>30</v>
      </c>
      <c r="D145" s="8">
        <v>26.443034149289819</v>
      </c>
      <c r="E145" s="8">
        <v>1.4250814332247557</v>
      </c>
      <c r="F145" s="8">
        <v>0.28858447488584471</v>
      </c>
      <c r="G145" s="8">
        <v>1.3700838168923275</v>
      </c>
      <c r="H145" s="8">
        <v>0.43926940639269407</v>
      </c>
      <c r="I145" s="8">
        <v>0.1442922374429223</v>
      </c>
      <c r="J145" s="8">
        <v>0.28858447488584471</v>
      </c>
      <c r="K145" s="8">
        <v>0.18995433789954333</v>
      </c>
      <c r="L145" s="8">
        <v>1.502145922746781</v>
      </c>
      <c r="X145" s="67"/>
      <c r="Y145"/>
      <c r="Z145"/>
      <c r="AA145" s="9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>
      <c r="A146" s="138" t="s">
        <v>333</v>
      </c>
      <c r="B146" s="7">
        <v>2008</v>
      </c>
      <c r="C146" s="8" t="s">
        <v>30</v>
      </c>
      <c r="D146" s="48">
        <v>38.5312783318223</v>
      </c>
      <c r="E146" s="9">
        <v>1.4374295377677564</v>
      </c>
      <c r="F146" s="9">
        <v>-0.25930680359435176</v>
      </c>
      <c r="G146" s="9">
        <v>0.65017848036715964</v>
      </c>
      <c r="H146" s="9">
        <v>-0.13863928112965343</v>
      </c>
      <c r="I146" s="9">
        <v>-0.37869062901155331</v>
      </c>
      <c r="J146" s="9">
        <v>-0.25930680359435176</v>
      </c>
      <c r="K146" s="9">
        <v>-0.32991014120667528</v>
      </c>
      <c r="L146" s="9">
        <v>0.43337865397688646</v>
      </c>
      <c r="AB146" s="9"/>
      <c r="AC146" s="9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>
      <c r="A147" s="138" t="s">
        <v>333</v>
      </c>
      <c r="B147" s="7">
        <v>2007</v>
      </c>
      <c r="C147" s="8" t="s">
        <v>30</v>
      </c>
      <c r="D147" s="48">
        <v>41.553339377455423</v>
      </c>
      <c r="E147" s="9">
        <v>1.7650834403080873</v>
      </c>
      <c r="F147" s="9">
        <v>-0.14621131270010668</v>
      </c>
      <c r="G147" s="9">
        <v>1.5906362545018007</v>
      </c>
      <c r="H147" s="9">
        <v>0.16862326574172895</v>
      </c>
      <c r="I147" s="9">
        <v>5.3361792956243347E-2</v>
      </c>
      <c r="J147" s="9">
        <v>-0.14621131270010668</v>
      </c>
      <c r="K147" s="9">
        <v>-4.6958377801494124E-2</v>
      </c>
      <c r="L147" s="9">
        <v>0.96715328467153283</v>
      </c>
      <c r="X147" s="67"/>
      <c r="Y147"/>
      <c r="Z147"/>
      <c r="AA147" s="9"/>
      <c r="AB147" s="9"/>
      <c r="AC147" s="9"/>
      <c r="AE147" s="9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>
      <c r="A148" s="138" t="s">
        <v>314</v>
      </c>
      <c r="B148" s="127">
        <v>2008</v>
      </c>
      <c r="C148" s="180" t="s">
        <v>30</v>
      </c>
      <c r="D148" s="227">
        <v>29.079428858434383</v>
      </c>
      <c r="E148" s="217">
        <v>2.1603411513859276</v>
      </c>
      <c r="F148" s="217">
        <v>0.32191775852535809</v>
      </c>
      <c r="G148" s="217">
        <v>2.3853050513885852</v>
      </c>
      <c r="H148" s="217">
        <v>0.24518345238562966</v>
      </c>
      <c r="I148" s="217">
        <v>0.28832600167646388</v>
      </c>
      <c r="J148" s="217">
        <v>0.32191775852535809</v>
      </c>
      <c r="K148" s="217">
        <v>0.31984508767203795</v>
      </c>
      <c r="L148" s="217">
        <v>2.5687737890887381</v>
      </c>
      <c r="X148" s="67"/>
      <c r="Y148"/>
      <c r="Z148"/>
      <c r="AA148" s="9"/>
      <c r="AB148" s="9"/>
      <c r="AC148" s="9"/>
      <c r="AE148" s="9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>
      <c r="A149" s="127" t="s">
        <v>314</v>
      </c>
      <c r="B149" s="127">
        <v>2009</v>
      </c>
      <c r="C149" s="180" t="s">
        <v>30</v>
      </c>
      <c r="D149" s="143">
        <v>33.277415275598173</v>
      </c>
      <c r="E149" s="217">
        <v>2.6220825852782763</v>
      </c>
      <c r="F149" s="217">
        <v>9.8913617517235888E-2</v>
      </c>
      <c r="G149" s="217">
        <v>2.7887243081869331</v>
      </c>
      <c r="H149" s="217">
        <v>5.71563374268729E-2</v>
      </c>
      <c r="I149" s="217">
        <v>0.10165954413989788</v>
      </c>
      <c r="J149" s="217">
        <v>9.8913617517235888E-2</v>
      </c>
      <c r="K149" s="217"/>
      <c r="L149" s="217">
        <v>2.8180089916506104</v>
      </c>
      <c r="X149" s="67"/>
      <c r="Y149"/>
      <c r="Z149"/>
      <c r="AA149" s="9"/>
      <c r="AE149" s="9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>
      <c r="A150" s="127" t="s">
        <v>314</v>
      </c>
      <c r="B150" s="127">
        <v>2010</v>
      </c>
      <c r="C150" s="180" t="s">
        <v>30</v>
      </c>
      <c r="D150" s="143">
        <v>35.832989778656014</v>
      </c>
      <c r="E150" s="217">
        <v>2.963320009405126</v>
      </c>
      <c r="F150" s="217"/>
      <c r="G150" s="217">
        <v>2.9204914504832336</v>
      </c>
      <c r="H150" s="217">
        <v>4.7201045602375563E-2</v>
      </c>
      <c r="I150" s="217">
        <v>4.4288657545199644E-2</v>
      </c>
      <c r="J150" s="217"/>
      <c r="K150" s="217"/>
      <c r="L150" s="217">
        <v>4.4451354568968124</v>
      </c>
      <c r="AE150" s="9"/>
    </row>
    <row r="151" spans="1:47">
      <c r="A151" s="192" t="s">
        <v>77</v>
      </c>
      <c r="B151" s="210">
        <v>2005</v>
      </c>
      <c r="C151" s="161" t="s">
        <v>51</v>
      </c>
      <c r="D151" s="75">
        <v>0</v>
      </c>
      <c r="E151" s="212">
        <v>0</v>
      </c>
      <c r="F151" s="217">
        <v>0.50288948652146659</v>
      </c>
      <c r="G151" s="209">
        <v>0</v>
      </c>
      <c r="H151" s="217">
        <v>-4.9174683588753147E-2</v>
      </c>
      <c r="I151" s="218">
        <v>-3.5390904093537678E-2</v>
      </c>
      <c r="J151" s="217">
        <v>0.50288948652146659</v>
      </c>
      <c r="K151" s="217">
        <v>-1.1071675323412317E-2</v>
      </c>
      <c r="L151" s="217">
        <v>0</v>
      </c>
      <c r="AB151" s="9"/>
      <c r="AC151" s="9"/>
      <c r="AE151" s="9"/>
    </row>
    <row r="152" spans="1:47">
      <c r="A152" s="192" t="s">
        <v>252</v>
      </c>
      <c r="B152" s="210">
        <v>2001</v>
      </c>
      <c r="C152" s="161" t="s">
        <v>51</v>
      </c>
      <c r="D152" s="75">
        <v>0</v>
      </c>
      <c r="E152" s="212">
        <v>0</v>
      </c>
      <c r="F152" s="217">
        <v>0.38349125425058345</v>
      </c>
      <c r="G152" s="209">
        <v>0</v>
      </c>
      <c r="H152" s="217">
        <v>0.28450736869691146</v>
      </c>
      <c r="I152" s="218">
        <v>0.33126668952673688</v>
      </c>
      <c r="J152" s="217">
        <v>0.38349125425058345</v>
      </c>
      <c r="K152" s="217">
        <v>0.40879030550703882</v>
      </c>
      <c r="L152" s="217">
        <v>0</v>
      </c>
      <c r="X152" s="67"/>
      <c r="Y152"/>
      <c r="Z152"/>
      <c r="AA152" s="9"/>
    </row>
    <row r="153" spans="1:47" ht="16.8" customHeight="1">
      <c r="A153" s="192" t="s">
        <v>252</v>
      </c>
      <c r="B153" s="210">
        <v>2000</v>
      </c>
      <c r="C153" s="161" t="s">
        <v>51</v>
      </c>
      <c r="D153" s="75">
        <v>0</v>
      </c>
      <c r="E153" s="212">
        <v>0</v>
      </c>
      <c r="F153" s="217">
        <v>0.35444269989809252</v>
      </c>
      <c r="G153" s="209">
        <v>0</v>
      </c>
      <c r="H153" s="217">
        <v>3.4656581343247173E-2</v>
      </c>
      <c r="I153" s="218">
        <v>0.30930389727416091</v>
      </c>
      <c r="J153" s="217">
        <v>0.35444269989809252</v>
      </c>
      <c r="K153" s="217">
        <v>0.40485733974647137</v>
      </c>
      <c r="L153" s="217">
        <v>0</v>
      </c>
    </row>
    <row r="154" spans="1:47">
      <c r="A154" s="191" t="s">
        <v>252</v>
      </c>
      <c r="B154" s="210">
        <v>1999</v>
      </c>
      <c r="C154" s="161" t="s">
        <v>51</v>
      </c>
      <c r="D154" s="75">
        <v>0</v>
      </c>
      <c r="E154" s="212">
        <v>0</v>
      </c>
      <c r="F154" s="219">
        <v>0.32327114131105883</v>
      </c>
      <c r="G154" s="209">
        <v>0</v>
      </c>
      <c r="H154" s="219">
        <v>2.0221981826415467E-2</v>
      </c>
      <c r="I154" s="219">
        <v>5.4177738411573813E-2</v>
      </c>
      <c r="J154" s="219">
        <v>0.32327114131105883</v>
      </c>
      <c r="K154" s="219">
        <v>0.36749714788866311</v>
      </c>
      <c r="L154" s="219">
        <v>0</v>
      </c>
    </row>
    <row r="155" spans="1:47">
      <c r="A155" s="191" t="s">
        <v>77</v>
      </c>
      <c r="B155" s="210">
        <v>2009</v>
      </c>
      <c r="C155" s="161" t="s">
        <v>51</v>
      </c>
      <c r="D155" s="75">
        <v>0</v>
      </c>
      <c r="E155" s="212">
        <v>0</v>
      </c>
      <c r="F155" s="219">
        <v>0.22995408797105082</v>
      </c>
      <c r="G155" s="209">
        <v>0.17526555386949924</v>
      </c>
      <c r="H155" s="219">
        <v>1.4923926741714926E-2</v>
      </c>
      <c r="I155" s="219">
        <v>0.12950304051484979</v>
      </c>
      <c r="J155" s="219">
        <v>0.22995408797105082</v>
      </c>
      <c r="K155" s="219"/>
      <c r="L155" s="219">
        <v>0.25479133082572092</v>
      </c>
    </row>
    <row r="156" spans="1:47">
      <c r="A156" s="191" t="s">
        <v>186</v>
      </c>
      <c r="B156" s="127">
        <v>2007</v>
      </c>
      <c r="C156" s="67" t="s">
        <v>51</v>
      </c>
      <c r="D156" s="143">
        <v>0</v>
      </c>
      <c r="E156" s="202">
        <v>0</v>
      </c>
      <c r="F156" s="220">
        <v>0.20664533367223895</v>
      </c>
      <c r="G156" s="205">
        <v>0</v>
      </c>
      <c r="H156" s="220">
        <v>8.7570189612823646E-2</v>
      </c>
      <c r="I156" s="220">
        <v>0.1670347657821861</v>
      </c>
      <c r="J156" s="220">
        <v>0.20664533367223895</v>
      </c>
      <c r="K156" s="220">
        <v>0.17282183995726919</v>
      </c>
      <c r="L156" s="220">
        <v>0</v>
      </c>
      <c r="AJ156" s="8"/>
      <c r="AK156" s="8"/>
      <c r="AL156" s="8"/>
      <c r="AM156" s="8"/>
    </row>
    <row r="157" spans="1:47">
      <c r="A157" s="192" t="s">
        <v>252</v>
      </c>
      <c r="B157" s="210">
        <v>2002</v>
      </c>
      <c r="C157" s="161" t="s">
        <v>51</v>
      </c>
      <c r="D157" s="75">
        <v>0</v>
      </c>
      <c r="E157" s="212">
        <v>0</v>
      </c>
      <c r="F157" s="217">
        <v>0.17370260904543139</v>
      </c>
      <c r="G157" s="209">
        <v>0</v>
      </c>
      <c r="H157" s="217">
        <v>6.5352623890291034E-2</v>
      </c>
      <c r="I157" s="218">
        <v>0.13834368269229816</v>
      </c>
      <c r="J157" s="217">
        <v>0.17370260904543139</v>
      </c>
      <c r="K157" s="217">
        <v>0.22435102427684517</v>
      </c>
      <c r="L157" s="217">
        <v>0</v>
      </c>
    </row>
    <row r="158" spans="1:47">
      <c r="A158" s="194" t="s">
        <v>252</v>
      </c>
      <c r="B158" s="127">
        <v>2003</v>
      </c>
      <c r="C158" s="180" t="s">
        <v>51</v>
      </c>
      <c r="D158" s="143">
        <v>0</v>
      </c>
      <c r="E158" s="203">
        <v>0</v>
      </c>
      <c r="F158" s="217">
        <v>0.17011592227258432</v>
      </c>
      <c r="G158" s="204">
        <v>0</v>
      </c>
      <c r="H158" s="217">
        <v>7.8094756019985251E-2</v>
      </c>
      <c r="I158" s="217">
        <v>0.11592605716834775</v>
      </c>
      <c r="J158" s="217">
        <v>0.17011592227258432</v>
      </c>
      <c r="K158" s="217">
        <v>0.11593294463673767</v>
      </c>
      <c r="L158" s="217">
        <v>0</v>
      </c>
    </row>
    <row r="159" spans="1:47">
      <c r="A159" s="193" t="s">
        <v>293</v>
      </c>
      <c r="B159" s="127">
        <v>2008</v>
      </c>
      <c r="C159" s="180" t="s">
        <v>51</v>
      </c>
      <c r="D159" s="208">
        <v>0</v>
      </c>
      <c r="E159" s="203">
        <v>0</v>
      </c>
      <c r="F159" s="217">
        <v>0.15993395707209695</v>
      </c>
      <c r="G159" s="204">
        <v>0</v>
      </c>
      <c r="H159" s="217">
        <v>0.16290588882773815</v>
      </c>
      <c r="I159" s="217">
        <v>0.13769950467804076</v>
      </c>
      <c r="J159" s="217">
        <v>0.15993395707209695</v>
      </c>
      <c r="K159" s="217">
        <v>0.21221794166208036</v>
      </c>
      <c r="L159" s="217">
        <v>0</v>
      </c>
    </row>
    <row r="160" spans="1:47">
      <c r="A160" s="192" t="s">
        <v>184</v>
      </c>
      <c r="B160" s="161">
        <v>2004</v>
      </c>
      <c r="C160" s="161" t="s">
        <v>51</v>
      </c>
      <c r="D160" s="75">
        <v>0</v>
      </c>
      <c r="E160" s="212">
        <v>0</v>
      </c>
      <c r="F160" s="217">
        <v>0.15617235843291369</v>
      </c>
      <c r="G160" s="209">
        <v>0</v>
      </c>
      <c r="H160" s="217">
        <v>5.447046291350334E-2</v>
      </c>
      <c r="I160" s="218">
        <v>0.1069319123826083</v>
      </c>
      <c r="J160" s="217">
        <v>0.15617235843291369</v>
      </c>
      <c r="K160" s="217">
        <v>0.11373732016611961</v>
      </c>
      <c r="L160" s="217">
        <v>0</v>
      </c>
    </row>
    <row r="161" spans="1:48">
      <c r="A161" s="194" t="s">
        <v>188</v>
      </c>
      <c r="B161" s="127">
        <v>2003</v>
      </c>
      <c r="C161" s="180" t="s">
        <v>51</v>
      </c>
      <c r="D161" s="143">
        <v>0</v>
      </c>
      <c r="E161" s="203">
        <v>0</v>
      </c>
      <c r="F161" s="217">
        <v>0.14118954974986095</v>
      </c>
      <c r="G161" s="204">
        <v>0</v>
      </c>
      <c r="H161" s="217">
        <v>5.7115063924402409E-2</v>
      </c>
      <c r="I161" s="217">
        <v>0.11423012784880497</v>
      </c>
      <c r="J161" s="217">
        <v>0.14118954974986095</v>
      </c>
      <c r="K161" s="217">
        <v>5.6698165647581976E-2</v>
      </c>
      <c r="L161" s="217">
        <v>0</v>
      </c>
    </row>
    <row r="162" spans="1:48" ht="16.8" customHeight="1">
      <c r="A162" s="192" t="s">
        <v>82</v>
      </c>
      <c r="B162" s="210">
        <v>2004</v>
      </c>
      <c r="C162" s="161" t="s">
        <v>51</v>
      </c>
      <c r="D162" s="75">
        <v>0</v>
      </c>
      <c r="E162" s="212">
        <v>0</v>
      </c>
      <c r="F162" s="217">
        <v>0.13240231283300391</v>
      </c>
      <c r="G162" s="209">
        <v>0</v>
      </c>
      <c r="H162" s="217">
        <v>7.370499909718313E-2</v>
      </c>
      <c r="I162" s="217">
        <v>7.0385404980581198E-2</v>
      </c>
      <c r="J162" s="217">
        <v>0.13240231283300391</v>
      </c>
      <c r="K162" s="217">
        <v>0.10541233230305168</v>
      </c>
      <c r="L162" s="217">
        <v>0</v>
      </c>
    </row>
    <row r="163" spans="1:48">
      <c r="A163" s="191" t="s">
        <v>186</v>
      </c>
      <c r="B163" s="127">
        <v>2008</v>
      </c>
      <c r="C163" s="67" t="s">
        <v>51</v>
      </c>
      <c r="D163" s="143">
        <v>0</v>
      </c>
      <c r="E163" s="202">
        <v>0</v>
      </c>
      <c r="F163" s="220">
        <v>9.3433653059044885E-2</v>
      </c>
      <c r="G163" s="205">
        <v>0</v>
      </c>
      <c r="H163" s="220">
        <v>8.7091166098182182E-2</v>
      </c>
      <c r="I163" s="220">
        <v>0.13050334689184201</v>
      </c>
      <c r="J163" s="220">
        <v>9.3433653059044885E-2</v>
      </c>
      <c r="K163" s="220">
        <v>0.12615177619562845</v>
      </c>
      <c r="L163" s="220">
        <v>0</v>
      </c>
      <c r="AB163" s="9"/>
      <c r="AC163" s="9"/>
      <c r="AV163" s="8"/>
    </row>
    <row r="164" spans="1:48" s="8" customFormat="1" ht="16.8" customHeight="1">
      <c r="A164" s="192" t="s">
        <v>82</v>
      </c>
      <c r="B164" s="210">
        <v>2003</v>
      </c>
      <c r="C164" s="161" t="s">
        <v>51</v>
      </c>
      <c r="D164" s="75">
        <v>0</v>
      </c>
      <c r="E164" s="212">
        <v>0</v>
      </c>
      <c r="F164" s="217">
        <v>8.0492349803896052E-2</v>
      </c>
      <c r="G164" s="209">
        <v>0</v>
      </c>
      <c r="H164" s="217">
        <v>1.0872188192251575E-2</v>
      </c>
      <c r="I164" s="218">
        <v>8.3775852668540388E-2</v>
      </c>
      <c r="J164" s="217">
        <v>8.0492349803896052E-2</v>
      </c>
      <c r="K164" s="217">
        <v>0.14183499816304571</v>
      </c>
      <c r="L164" s="217">
        <v>0</v>
      </c>
      <c r="AA164" s="9"/>
      <c r="AB164" s="9"/>
      <c r="AC164" s="9"/>
      <c r="AD164" s="9"/>
      <c r="AE164" s="9"/>
      <c r="AF164" s="9"/>
      <c r="AG164" s="9"/>
      <c r="AH164" s="9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</row>
    <row r="165" spans="1:48" s="8" customFormat="1">
      <c r="A165" s="194" t="s">
        <v>298</v>
      </c>
      <c r="B165" s="127">
        <v>2004</v>
      </c>
      <c r="C165" s="180" t="s">
        <v>51</v>
      </c>
      <c r="D165" s="143">
        <v>0</v>
      </c>
      <c r="E165" s="203">
        <v>0</v>
      </c>
      <c r="F165" s="217">
        <v>7.8596365589472639E-2</v>
      </c>
      <c r="G165" s="204">
        <v>0</v>
      </c>
      <c r="H165" s="217">
        <v>2.2558410169188092E-2</v>
      </c>
      <c r="I165" s="217">
        <v>4.5116820338376183E-2</v>
      </c>
      <c r="J165" s="217">
        <v>7.8596365589472639E-2</v>
      </c>
      <c r="K165" s="217">
        <v>9.8827320741204941E-2</v>
      </c>
      <c r="L165" s="217">
        <v>0</v>
      </c>
      <c r="AA165" s="9"/>
      <c r="AB165" s="9"/>
      <c r="AC165" s="9"/>
      <c r="AD165" s="9"/>
      <c r="AE165" s="9"/>
      <c r="AF165" s="9"/>
      <c r="AG165" s="9"/>
      <c r="AH165" s="9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</row>
    <row r="166" spans="1:48" s="8" customFormat="1">
      <c r="A166" s="194" t="s">
        <v>298</v>
      </c>
      <c r="B166" s="127">
        <v>2005</v>
      </c>
      <c r="C166" s="180" t="s">
        <v>51</v>
      </c>
      <c r="D166" s="143">
        <v>0</v>
      </c>
      <c r="E166" s="203">
        <v>0</v>
      </c>
      <c r="F166" s="217">
        <v>7.80291235461123E-2</v>
      </c>
      <c r="G166" s="204">
        <v>0</v>
      </c>
      <c r="H166" s="217">
        <v>2.3079036541807874E-2</v>
      </c>
      <c r="I166" s="217">
        <v>5.7331257441157489E-2</v>
      </c>
      <c r="J166" s="217">
        <v>7.80291235461123E-2</v>
      </c>
      <c r="K166" s="217">
        <v>7.221357267149002E-2</v>
      </c>
      <c r="L166" s="217">
        <v>2.6799239372159733E-2</v>
      </c>
      <c r="AA166" s="9"/>
      <c r="AB166" s="9"/>
      <c r="AC166" s="9"/>
      <c r="AD166" s="9"/>
      <c r="AE166" s="49"/>
      <c r="AF166" s="9"/>
      <c r="AG166" s="9"/>
      <c r="AH166" s="9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</row>
    <row r="167" spans="1:48" s="8" customFormat="1">
      <c r="A167" s="192" t="s">
        <v>184</v>
      </c>
      <c r="B167" s="161">
        <v>2005</v>
      </c>
      <c r="C167" s="161" t="s">
        <v>51</v>
      </c>
      <c r="D167" s="75">
        <v>0</v>
      </c>
      <c r="E167" s="212">
        <v>0</v>
      </c>
      <c r="F167" s="217">
        <v>6.2681127271008302E-2</v>
      </c>
      <c r="G167" s="209">
        <v>0</v>
      </c>
      <c r="H167" s="217">
        <v>5.5483670696059716E-2</v>
      </c>
      <c r="I167" s="218">
        <v>0.10756078105480348</v>
      </c>
      <c r="J167" s="217">
        <v>6.2681127271008302E-2</v>
      </c>
      <c r="K167" s="217">
        <v>-0.15937250380139673</v>
      </c>
      <c r="L167" s="217">
        <v>0</v>
      </c>
      <c r="AA167" s="9"/>
      <c r="AB167" s="9"/>
      <c r="AC167" s="9"/>
      <c r="AD167" s="9"/>
      <c r="AE167" s="49"/>
      <c r="AF167" s="9"/>
      <c r="AG167" s="9"/>
      <c r="AH167" s="9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</row>
    <row r="168" spans="1:48" s="8" customFormat="1">
      <c r="A168" s="194" t="s">
        <v>293</v>
      </c>
      <c r="B168" s="127">
        <v>2009</v>
      </c>
      <c r="C168" s="180" t="s">
        <v>51</v>
      </c>
      <c r="D168" s="143">
        <v>0</v>
      </c>
      <c r="E168" s="203">
        <v>0</v>
      </c>
      <c r="F168" s="217">
        <v>5.8908612754766471E-2</v>
      </c>
      <c r="G168" s="204">
        <v>0</v>
      </c>
      <c r="H168" s="217">
        <v>-3.0111768573307138E-2</v>
      </c>
      <c r="I168" s="217">
        <v>-3.5502958579882011E-3</v>
      </c>
      <c r="J168" s="217">
        <v>5.8908612754766471E-2</v>
      </c>
      <c r="K168" s="217"/>
      <c r="L168" s="217">
        <v>0</v>
      </c>
      <c r="AA168" s="9"/>
      <c r="AB168" s="9"/>
      <c r="AC168" s="9"/>
      <c r="AD168" s="9"/>
      <c r="AE168" s="49"/>
      <c r="AF168" s="9"/>
      <c r="AG168" s="9"/>
      <c r="AH168" s="9"/>
      <c r="AL168"/>
      <c r="AM168"/>
      <c r="AN168"/>
      <c r="AO168"/>
      <c r="AP168"/>
      <c r="AQ168"/>
      <c r="AR168"/>
      <c r="AS168"/>
      <c r="AT168"/>
      <c r="AU168"/>
    </row>
    <row r="169" spans="1:48" s="8" customFormat="1">
      <c r="A169" s="193" t="s">
        <v>298</v>
      </c>
      <c r="B169" s="127">
        <v>2006</v>
      </c>
      <c r="C169" s="180" t="s">
        <v>51</v>
      </c>
      <c r="D169" s="208">
        <v>0</v>
      </c>
      <c r="E169" s="203">
        <v>0</v>
      </c>
      <c r="F169" s="217">
        <v>5.0295303271772701E-2</v>
      </c>
      <c r="G169" s="204">
        <v>4.0839882121807468E-2</v>
      </c>
      <c r="H169" s="217">
        <v>3.5061404331114515E-2</v>
      </c>
      <c r="I169" s="217">
        <v>5.6248242242429934E-2</v>
      </c>
      <c r="J169" s="217">
        <v>5.0295303271772701E-2</v>
      </c>
      <c r="K169" s="217">
        <v>7.879441267460395E-2</v>
      </c>
      <c r="L169" s="217">
        <v>8.2255128646627637E-2</v>
      </c>
      <c r="AA169" s="9"/>
      <c r="AB169" s="9"/>
      <c r="AC169" s="9"/>
      <c r="AD169" s="9"/>
      <c r="AE169" s="9"/>
      <c r="AF169" s="9"/>
      <c r="AG169" s="9"/>
      <c r="AH169" s="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</row>
    <row r="170" spans="1:48" s="8" customFormat="1">
      <c r="A170" s="191" t="s">
        <v>252</v>
      </c>
      <c r="B170" s="210">
        <v>1998</v>
      </c>
      <c r="C170" s="161" t="s">
        <v>51</v>
      </c>
      <c r="D170" s="75">
        <v>0</v>
      </c>
      <c r="E170" s="212">
        <v>0</v>
      </c>
      <c r="F170" s="219">
        <v>4.5196204229650948E-2</v>
      </c>
      <c r="G170" s="209">
        <v>0</v>
      </c>
      <c r="H170" s="219">
        <v>-9.4960063287568997E-3</v>
      </c>
      <c r="I170" s="219">
        <v>1.0918003565062218E-2</v>
      </c>
      <c r="J170" s="219">
        <v>4.5196204229650948E-2</v>
      </c>
      <c r="K170" s="219">
        <v>0.31684491978609619</v>
      </c>
      <c r="L170" s="219">
        <v>0</v>
      </c>
      <c r="AA170" s="9"/>
      <c r="AB170" s="9"/>
      <c r="AC170" s="9"/>
      <c r="AD170" s="9"/>
      <c r="AE170" s="49"/>
      <c r="AF170" s="9"/>
      <c r="AG170" s="9"/>
      <c r="AH170" s="9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</row>
    <row r="171" spans="1:48" s="8" customFormat="1">
      <c r="A171" s="191" t="s">
        <v>186</v>
      </c>
      <c r="B171" s="127">
        <v>2009</v>
      </c>
      <c r="C171" s="67" t="s">
        <v>51</v>
      </c>
      <c r="D171" s="143">
        <v>0</v>
      </c>
      <c r="E171" s="203">
        <v>0</v>
      </c>
      <c r="F171" s="217">
        <v>4.2786977896247622E-2</v>
      </c>
      <c r="G171" s="204">
        <v>0</v>
      </c>
      <c r="H171" s="217">
        <v>4.7553686832138536E-2</v>
      </c>
      <c r="I171" s="217">
        <v>6.9475578779916031E-3</v>
      </c>
      <c r="J171" s="217">
        <v>4.2786977896247622E-2</v>
      </c>
      <c r="K171" s="217">
        <v>-0.2014657221076519</v>
      </c>
      <c r="L171" s="217">
        <v>0</v>
      </c>
      <c r="AA171" s="9"/>
      <c r="AB171" s="9"/>
      <c r="AC171" s="9"/>
      <c r="AD171" s="9"/>
      <c r="AE171" s="9"/>
      <c r="AF171" s="9"/>
      <c r="AG171" s="9"/>
      <c r="AH171" s="9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</row>
    <row r="172" spans="1:48" s="8" customFormat="1">
      <c r="A172" s="193" t="s">
        <v>252</v>
      </c>
      <c r="B172" s="127">
        <v>2004</v>
      </c>
      <c r="C172" s="180" t="s">
        <v>51</v>
      </c>
      <c r="D172" s="208">
        <v>0</v>
      </c>
      <c r="E172" s="203">
        <v>0</v>
      </c>
      <c r="F172" s="217">
        <v>4.1043468256454219E-2</v>
      </c>
      <c r="G172" s="204">
        <v>0</v>
      </c>
      <c r="H172" s="217">
        <v>4.1035997349400714E-2</v>
      </c>
      <c r="I172" s="217">
        <v>9.9816295496193017E-2</v>
      </c>
      <c r="J172" s="217">
        <v>4.1043468256454219E-2</v>
      </c>
      <c r="K172" s="217">
        <v>5.6385585318293893E-2</v>
      </c>
      <c r="L172" s="217">
        <v>0</v>
      </c>
      <c r="AA172" s="9"/>
      <c r="AB172" s="148"/>
      <c r="AC172" s="148"/>
      <c r="AD172" s="9"/>
      <c r="AE172" s="49"/>
      <c r="AF172" s="9"/>
      <c r="AG172" s="9"/>
      <c r="AH172" s="9"/>
      <c r="AL172"/>
      <c r="AM172"/>
      <c r="AN172"/>
      <c r="AO172"/>
      <c r="AP172"/>
      <c r="AQ172"/>
      <c r="AR172"/>
      <c r="AS172"/>
      <c r="AT172"/>
      <c r="AU172"/>
      <c r="AV172"/>
    </row>
    <row r="173" spans="1:48">
      <c r="A173" s="194" t="s">
        <v>77</v>
      </c>
      <c r="B173" s="127">
        <v>2007</v>
      </c>
      <c r="C173" s="180" t="s">
        <v>51</v>
      </c>
      <c r="D173" s="143">
        <v>0</v>
      </c>
      <c r="E173" s="203">
        <v>0</v>
      </c>
      <c r="F173" s="217">
        <v>3.8061362358380126E-2</v>
      </c>
      <c r="G173" s="204">
        <v>0</v>
      </c>
      <c r="H173" s="217">
        <v>0.51988132065565817</v>
      </c>
      <c r="I173" s="217">
        <v>2.3487968335414649E-2</v>
      </c>
      <c r="J173" s="217">
        <v>3.8061362358380126E-2</v>
      </c>
      <c r="K173" s="217">
        <v>0.14994924553531172</v>
      </c>
      <c r="L173" s="217">
        <v>0</v>
      </c>
    </row>
    <row r="174" spans="1:48">
      <c r="A174" s="194" t="s">
        <v>77</v>
      </c>
      <c r="B174" s="127">
        <v>2006</v>
      </c>
      <c r="C174" s="180" t="s">
        <v>51</v>
      </c>
      <c r="D174" s="143">
        <v>0</v>
      </c>
      <c r="E174" s="203">
        <v>0</v>
      </c>
      <c r="F174" s="217">
        <v>3.6317125128303353E-2</v>
      </c>
      <c r="G174" s="204">
        <v>0</v>
      </c>
      <c r="H174" s="217">
        <v>1.313773550851168E-2</v>
      </c>
      <c r="I174" s="217">
        <v>0.52618899287758003</v>
      </c>
      <c r="J174" s="217">
        <v>3.6317125128303353E-2</v>
      </c>
      <c r="K174" s="217">
        <v>5.0699057755133788E-2</v>
      </c>
      <c r="L174" s="217">
        <v>0</v>
      </c>
      <c r="AE174" s="9"/>
    </row>
    <row r="175" spans="1:48">
      <c r="A175" s="192" t="s">
        <v>82</v>
      </c>
      <c r="B175" s="210">
        <v>2005</v>
      </c>
      <c r="C175" s="161" t="s">
        <v>51</v>
      </c>
      <c r="D175" s="75">
        <v>0</v>
      </c>
      <c r="E175" s="212">
        <v>0</v>
      </c>
      <c r="F175" s="217">
        <v>3.4230275641091538E-2</v>
      </c>
      <c r="G175" s="209">
        <v>0</v>
      </c>
      <c r="H175" s="217">
        <v>-3.5837331663956663E-3</v>
      </c>
      <c r="I175" s="217">
        <v>6.3367840351735941E-2</v>
      </c>
      <c r="J175" s="217">
        <v>3.4230275641091538E-2</v>
      </c>
      <c r="K175" s="217">
        <v>2.0435212184360497E-2</v>
      </c>
      <c r="L175" s="217">
        <v>0.1045590900013279</v>
      </c>
      <c r="AB175" s="9"/>
      <c r="AC175" s="9"/>
    </row>
    <row r="176" spans="1:48">
      <c r="A176" s="195" t="s">
        <v>82</v>
      </c>
      <c r="B176" s="127">
        <v>2006</v>
      </c>
      <c r="C176" s="67" t="s">
        <v>51</v>
      </c>
      <c r="D176" s="208">
        <v>0</v>
      </c>
      <c r="E176" s="203">
        <v>0</v>
      </c>
      <c r="F176" s="217">
        <v>2.3933175236882587E-2</v>
      </c>
      <c r="G176" s="204">
        <v>0.15860428231562251</v>
      </c>
      <c r="H176" s="217">
        <v>6.6712493741696521E-2</v>
      </c>
      <c r="I176" s="217">
        <v>3.7678977406479727E-2</v>
      </c>
      <c r="J176" s="217">
        <v>2.3933175236882587E-2</v>
      </c>
      <c r="K176" s="217">
        <v>6.8476059122010158E-3</v>
      </c>
      <c r="L176" s="217">
        <v>0.21866131491799939</v>
      </c>
      <c r="M176" s="67"/>
      <c r="N176"/>
      <c r="O176"/>
      <c r="P176" s="9"/>
      <c r="Q176" s="9"/>
      <c r="R176" s="9"/>
      <c r="S176" s="9"/>
      <c r="T176" s="9"/>
      <c r="U176" s="9"/>
      <c r="V176" s="9"/>
      <c r="W176" s="9"/>
      <c r="X176" s="67"/>
      <c r="Y176"/>
      <c r="Z176"/>
      <c r="AA176" s="9"/>
      <c r="AE176" s="9"/>
    </row>
    <row r="177" spans="1:47">
      <c r="A177" s="191" t="s">
        <v>252</v>
      </c>
      <c r="B177" s="210">
        <v>2005</v>
      </c>
      <c r="C177" s="161" t="s">
        <v>51</v>
      </c>
      <c r="D177" s="75">
        <v>0</v>
      </c>
      <c r="E177" s="212">
        <v>0</v>
      </c>
      <c r="F177" s="219">
        <v>1.6006427693288333E-2</v>
      </c>
      <c r="G177" s="209">
        <v>0</v>
      </c>
      <c r="H177" s="219">
        <v>6.1295625262598144E-2</v>
      </c>
      <c r="I177" s="219">
        <v>7.7906021840822383E-6</v>
      </c>
      <c r="J177" s="219">
        <v>1.6006427693288333E-2</v>
      </c>
      <c r="K177" s="219">
        <v>-0.22064758175003724</v>
      </c>
      <c r="L177" s="219">
        <v>0</v>
      </c>
      <c r="AB177" s="9"/>
      <c r="AC177" s="9"/>
    </row>
    <row r="178" spans="1:47">
      <c r="A178" s="194" t="s">
        <v>188</v>
      </c>
      <c r="B178" s="127">
        <v>2004</v>
      </c>
      <c r="C178" s="180" t="s">
        <v>51</v>
      </c>
      <c r="D178" s="143">
        <v>0</v>
      </c>
      <c r="E178" s="203">
        <v>0</v>
      </c>
      <c r="F178" s="217">
        <v>-4.4215180545317963E-4</v>
      </c>
      <c r="G178" s="204">
        <v>0</v>
      </c>
      <c r="H178" s="217">
        <v>6.0574797347089288E-2</v>
      </c>
      <c r="I178" s="217">
        <v>8.9167280766396406E-2</v>
      </c>
      <c r="J178" s="217">
        <v>-4.4215180545317963E-4</v>
      </c>
      <c r="K178" s="217">
        <v>-6.1901252763448492E-3</v>
      </c>
      <c r="L178" s="217">
        <v>0</v>
      </c>
      <c r="X178" s="67"/>
      <c r="Y178"/>
      <c r="Z178"/>
      <c r="AA178" s="9"/>
      <c r="AB178" s="9"/>
      <c r="AC178" s="9"/>
    </row>
    <row r="179" spans="1:47">
      <c r="A179" s="194" t="s">
        <v>84</v>
      </c>
      <c r="B179" s="127">
        <v>2003</v>
      </c>
      <c r="C179" s="180" t="s">
        <v>51</v>
      </c>
      <c r="D179" s="143">
        <v>0</v>
      </c>
      <c r="E179" s="203">
        <v>0</v>
      </c>
      <c r="F179" s="217">
        <v>-5.9296908089797532E-4</v>
      </c>
      <c r="G179" s="204">
        <v>0</v>
      </c>
      <c r="H179" s="217">
        <v>0.11342651418890298</v>
      </c>
      <c r="I179" s="217">
        <v>3.3771000988281764E-2</v>
      </c>
      <c r="J179" s="217">
        <v>-5.9296908089797532E-4</v>
      </c>
      <c r="K179" s="217">
        <v>1.6358416866676145E-2</v>
      </c>
      <c r="L179" s="217">
        <v>1.2934209116280923E-2</v>
      </c>
      <c r="M179" s="67"/>
      <c r="N179"/>
      <c r="O179" s="128"/>
      <c r="P179" s="9"/>
      <c r="Q179" s="9"/>
      <c r="R179" s="9"/>
      <c r="S179" s="9"/>
      <c r="T179" s="9"/>
      <c r="U179" s="9"/>
      <c r="V179" s="9"/>
      <c r="W179" s="9"/>
      <c r="X179" s="67"/>
      <c r="Y179"/>
      <c r="Z179"/>
      <c r="AA179" s="9"/>
    </row>
    <row r="180" spans="1:47">
      <c r="A180" s="191" t="s">
        <v>79</v>
      </c>
      <c r="B180" s="127">
        <v>2008</v>
      </c>
      <c r="C180" s="67" t="s">
        <v>51</v>
      </c>
      <c r="D180" s="143">
        <v>0</v>
      </c>
      <c r="E180" s="202">
        <v>0</v>
      </c>
      <c r="F180" s="220">
        <v>-1.5529341496192249E-2</v>
      </c>
      <c r="G180" s="205">
        <v>1.7703722988804998E-2</v>
      </c>
      <c r="H180" s="220">
        <v>-9.5415857846796986E-2</v>
      </c>
      <c r="I180" s="220">
        <v>-0.19874570703299987</v>
      </c>
      <c r="J180" s="220">
        <v>-1.5529341496192249E-2</v>
      </c>
      <c r="K180" s="220">
        <v>-1.9262356278930703E-2</v>
      </c>
      <c r="L180" s="220">
        <v>4.3852921272276114E-2</v>
      </c>
    </row>
    <row r="181" spans="1:47">
      <c r="A181" s="191" t="s">
        <v>184</v>
      </c>
      <c r="B181" s="161">
        <v>2009</v>
      </c>
      <c r="C181" s="161" t="s">
        <v>51</v>
      </c>
      <c r="D181" s="75">
        <v>0</v>
      </c>
      <c r="E181" s="212">
        <v>0</v>
      </c>
      <c r="F181" s="219">
        <v>-3.5775326359319584E-2</v>
      </c>
      <c r="G181" s="209">
        <v>0</v>
      </c>
      <c r="H181" s="219">
        <v>-5.9250078314880605E-2</v>
      </c>
      <c r="I181" s="219">
        <v>-0.11416527485793083</v>
      </c>
      <c r="J181" s="219">
        <v>-3.5775326359319584E-2</v>
      </c>
      <c r="K181" s="219"/>
      <c r="L181" s="219">
        <v>0</v>
      </c>
      <c r="AE181" s="148"/>
      <c r="AF181" s="148"/>
      <c r="AH181" s="49"/>
    </row>
    <row r="182" spans="1:47">
      <c r="A182" s="193" t="s">
        <v>188</v>
      </c>
      <c r="B182" s="127">
        <v>2008</v>
      </c>
      <c r="C182" s="180" t="s">
        <v>51</v>
      </c>
      <c r="D182" s="208">
        <v>0</v>
      </c>
      <c r="E182" s="203">
        <v>0</v>
      </c>
      <c r="F182" s="217">
        <v>-4.1746008495678964E-2</v>
      </c>
      <c r="G182" s="204">
        <v>0</v>
      </c>
      <c r="H182" s="217">
        <v>1.1425223377764752E-2</v>
      </c>
      <c r="I182" s="217">
        <v>-8.4663834773692714E-2</v>
      </c>
      <c r="J182" s="217">
        <v>-4.1746008495678964E-2</v>
      </c>
      <c r="K182" s="217"/>
      <c r="L182" s="217">
        <v>0</v>
      </c>
      <c r="AB182" s="9"/>
      <c r="AC182" s="9"/>
      <c r="AE182" s="148"/>
      <c r="AF182" s="148"/>
      <c r="AH182" s="49"/>
    </row>
    <row r="183" spans="1:47">
      <c r="A183" s="191" t="s">
        <v>86</v>
      </c>
      <c r="B183" s="127">
        <v>2009</v>
      </c>
      <c r="C183" s="67" t="s">
        <v>51</v>
      </c>
      <c r="D183" s="143">
        <v>0</v>
      </c>
      <c r="E183" s="203">
        <v>0</v>
      </c>
      <c r="F183" s="217">
        <v>-4.6181984453589398E-2</v>
      </c>
      <c r="G183" s="204">
        <v>0</v>
      </c>
      <c r="H183" s="217">
        <v>-5.0297210791037945E-2</v>
      </c>
      <c r="I183" s="217">
        <v>-3.1092821216278051E-2</v>
      </c>
      <c r="J183" s="217">
        <v>-4.6181984453589398E-2</v>
      </c>
      <c r="K183" s="217"/>
      <c r="L183" s="217">
        <v>0</v>
      </c>
      <c r="X183" s="67"/>
      <c r="Y183"/>
      <c r="Z183"/>
      <c r="AA183" s="9"/>
      <c r="AB183" s="9"/>
      <c r="AC183" s="9"/>
    </row>
    <row r="184" spans="1:47">
      <c r="A184" s="192" t="s">
        <v>184</v>
      </c>
      <c r="B184" s="161">
        <v>2003</v>
      </c>
      <c r="C184" s="161" t="s">
        <v>51</v>
      </c>
      <c r="D184" s="75">
        <v>0</v>
      </c>
      <c r="E184" s="212">
        <v>0</v>
      </c>
      <c r="F184" s="217">
        <v>-5.3717044200613455E-2</v>
      </c>
      <c r="G184" s="209">
        <v>0</v>
      </c>
      <c r="H184" s="217">
        <v>-0.17988433223699177</v>
      </c>
      <c r="I184" s="218">
        <v>-0.11561548647565305</v>
      </c>
      <c r="J184" s="217">
        <v>-5.3717044200613455E-2</v>
      </c>
      <c r="K184" s="217">
        <v>4.3809866065027464E-3</v>
      </c>
      <c r="L184" s="217">
        <v>0</v>
      </c>
      <c r="X184" s="67"/>
      <c r="Y184"/>
      <c r="Z184"/>
      <c r="AA184" s="9"/>
      <c r="AB184" s="9"/>
      <c r="AC184" s="9"/>
      <c r="AE184" s="9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>
      <c r="A185" s="194" t="s">
        <v>188</v>
      </c>
      <c r="B185" s="127">
        <v>2005</v>
      </c>
      <c r="C185" s="180" t="s">
        <v>51</v>
      </c>
      <c r="D185" s="143">
        <v>0</v>
      </c>
      <c r="E185" s="203">
        <v>0</v>
      </c>
      <c r="F185" s="217">
        <v>-7.1069971760276227E-2</v>
      </c>
      <c r="G185" s="204">
        <v>0</v>
      </c>
      <c r="H185" s="217">
        <v>3.0436146846563986E-2</v>
      </c>
      <c r="I185" s="217">
        <v>-6.4951364919987556E-2</v>
      </c>
      <c r="J185" s="217">
        <v>-7.1069971760276227E-2</v>
      </c>
      <c r="K185" s="217">
        <v>-5.8832758079698892E-2</v>
      </c>
      <c r="L185" s="217">
        <v>0</v>
      </c>
      <c r="X185" s="67"/>
      <c r="Y185"/>
      <c r="Z185"/>
      <c r="AA185" s="9"/>
      <c r="AE185" s="9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>
      <c r="A186" s="192" t="s">
        <v>77</v>
      </c>
      <c r="B186" s="210">
        <v>2003</v>
      </c>
      <c r="C186" s="161" t="s">
        <v>51</v>
      </c>
      <c r="D186" s="75">
        <v>0</v>
      </c>
      <c r="E186" s="212">
        <v>0</v>
      </c>
      <c r="F186" s="217">
        <v>-7.1860627735556626E-2</v>
      </c>
      <c r="G186" s="209">
        <v>0</v>
      </c>
      <c r="H186" s="217">
        <v>1.7006662590366487E-2</v>
      </c>
      <c r="I186" s="217">
        <v>-2.1622656838425704E-2</v>
      </c>
      <c r="J186" s="217">
        <v>-7.1860627735556626E-2</v>
      </c>
      <c r="K186" s="217">
        <v>-5.7778806306379583E-2</v>
      </c>
      <c r="L186" s="217">
        <v>0</v>
      </c>
      <c r="AE186" s="9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>
      <c r="A187" s="192" t="s">
        <v>77</v>
      </c>
      <c r="B187" s="210">
        <v>2004</v>
      </c>
      <c r="C187" s="161" t="s">
        <v>51</v>
      </c>
      <c r="D187" s="75">
        <v>0</v>
      </c>
      <c r="E187" s="212">
        <v>0</v>
      </c>
      <c r="F187" s="217">
        <v>-7.607932429513653E-2</v>
      </c>
      <c r="G187" s="209">
        <v>0</v>
      </c>
      <c r="H187" s="217">
        <v>-3.9297641152469545E-2</v>
      </c>
      <c r="I187" s="217">
        <v>-9.0404773810679739E-2</v>
      </c>
      <c r="J187" s="217">
        <v>-7.607932429513653E-2</v>
      </c>
      <c r="K187" s="217">
        <v>0.48335421594966727</v>
      </c>
      <c r="L187" s="217">
        <v>0</v>
      </c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>
      <c r="A188" s="193" t="s">
        <v>188</v>
      </c>
      <c r="B188" s="127">
        <v>2007</v>
      </c>
      <c r="C188" s="180" t="s">
        <v>51</v>
      </c>
      <c r="D188" s="208">
        <v>0</v>
      </c>
      <c r="E188" s="203">
        <v>0</v>
      </c>
      <c r="F188" s="217">
        <v>-9.0895698291101959E-2</v>
      </c>
      <c r="G188" s="204">
        <v>0</v>
      </c>
      <c r="H188" s="217">
        <v>-5.7454331172657599E-3</v>
      </c>
      <c r="I188" s="217">
        <v>5.7454331172657599E-3</v>
      </c>
      <c r="J188" s="217">
        <v>-9.0895698291101959E-2</v>
      </c>
      <c r="K188" s="217">
        <v>-4.7731290512669458E-2</v>
      </c>
      <c r="L188" s="217">
        <v>0</v>
      </c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>
      <c r="A189" s="193" t="s">
        <v>188</v>
      </c>
      <c r="B189" s="127">
        <v>2006</v>
      </c>
      <c r="C189" s="180" t="s">
        <v>51</v>
      </c>
      <c r="D189" s="208">
        <v>0</v>
      </c>
      <c r="E189" s="203">
        <v>0</v>
      </c>
      <c r="F189" s="217">
        <v>-9.2071197411003156E-2</v>
      </c>
      <c r="G189" s="204">
        <v>0</v>
      </c>
      <c r="H189" s="217">
        <v>-9.8381877022653635E-2</v>
      </c>
      <c r="I189" s="217">
        <v>-0.10469255663430412</v>
      </c>
      <c r="J189" s="217">
        <v>-9.2071197411003156E-2</v>
      </c>
      <c r="K189" s="217">
        <v>-0.19822006472491902</v>
      </c>
      <c r="L189" s="217">
        <v>0</v>
      </c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>
      <c r="A190" s="194" t="s">
        <v>84</v>
      </c>
      <c r="B190" s="127">
        <v>2004</v>
      </c>
      <c r="C190" s="180" t="s">
        <v>51</v>
      </c>
      <c r="D190" s="143">
        <v>0</v>
      </c>
      <c r="E190" s="203">
        <v>0</v>
      </c>
      <c r="F190" s="217">
        <v>-0.1094868038303925</v>
      </c>
      <c r="G190" s="204">
        <v>1.8764491189828959E-2</v>
      </c>
      <c r="H190" s="217">
        <v>-8.984648703739094E-2</v>
      </c>
      <c r="I190" s="217">
        <v>-0.12860691763806614</v>
      </c>
      <c r="J190" s="217">
        <v>-0.1094868038303925</v>
      </c>
      <c r="K190" s="217">
        <v>-0.17032036773614515</v>
      </c>
      <c r="L190" s="217">
        <v>5.1536000883413514E-2</v>
      </c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>
      <c r="A191" s="191" t="s">
        <v>184</v>
      </c>
      <c r="B191" s="127">
        <v>2006</v>
      </c>
      <c r="C191" s="67" t="s">
        <v>51</v>
      </c>
      <c r="D191" s="143">
        <v>0</v>
      </c>
      <c r="E191" s="202">
        <v>0</v>
      </c>
      <c r="F191" s="220">
        <v>-0.22747745891888851</v>
      </c>
      <c r="G191" s="205">
        <v>0</v>
      </c>
      <c r="H191" s="220">
        <v>5.5136273183463022E-2</v>
      </c>
      <c r="I191" s="220">
        <v>7.6202563700012976E-3</v>
      </c>
      <c r="J191" s="220">
        <v>-0.22747745891888851</v>
      </c>
      <c r="K191" s="220">
        <v>-0.30020559448958328</v>
      </c>
      <c r="L191" s="220">
        <v>0</v>
      </c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6.8" customHeight="1">
      <c r="A192" s="191" t="s">
        <v>186</v>
      </c>
      <c r="B192" s="210">
        <v>2010</v>
      </c>
      <c r="C192" s="161" t="s">
        <v>51</v>
      </c>
      <c r="D192" s="75">
        <v>0</v>
      </c>
      <c r="E192" s="212">
        <v>0</v>
      </c>
      <c r="F192" s="219">
        <v>-0.26145243621296127</v>
      </c>
      <c r="G192" s="209">
        <v>0</v>
      </c>
      <c r="H192" s="219">
        <v>-4.2633509514137212E-2</v>
      </c>
      <c r="I192" s="219">
        <v>-5.0047009159358427E-3</v>
      </c>
      <c r="J192" s="219">
        <v>-0.26145243621296127</v>
      </c>
      <c r="K192" s="219"/>
      <c r="L192" s="219">
        <v>0</v>
      </c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8">
      <c r="A193" s="191" t="s">
        <v>252</v>
      </c>
      <c r="B193" s="210">
        <v>2006</v>
      </c>
      <c r="C193" s="161" t="s">
        <v>51</v>
      </c>
      <c r="D193" s="75">
        <v>0</v>
      </c>
      <c r="E193" s="212">
        <v>0</v>
      </c>
      <c r="F193" s="219">
        <v>-0.30035356668227703</v>
      </c>
      <c r="G193" s="209">
        <v>0</v>
      </c>
      <c r="H193" s="219">
        <v>-6.5289814674144936E-2</v>
      </c>
      <c r="I193" s="219">
        <v>-4.8246496754613774E-2</v>
      </c>
      <c r="J193" s="219">
        <v>-0.30035356668227703</v>
      </c>
      <c r="K193" s="219">
        <v>-0.39887879041137642</v>
      </c>
      <c r="L193" s="219">
        <v>0</v>
      </c>
    </row>
    <row r="194" spans="1:48">
      <c r="A194" s="193" t="s">
        <v>91</v>
      </c>
      <c r="B194" s="127">
        <v>2007</v>
      </c>
      <c r="C194" s="180" t="s">
        <v>51</v>
      </c>
      <c r="D194" s="208">
        <v>0</v>
      </c>
      <c r="E194" s="203">
        <v>0</v>
      </c>
      <c r="F194" s="217">
        <v>-0.31344480750777337</v>
      </c>
      <c r="G194" s="204">
        <v>1.2186940966010733E-2</v>
      </c>
      <c r="H194" s="217">
        <v>-0.23513644500053474</v>
      </c>
      <c r="I194" s="217">
        <v>-0.41785595751742449</v>
      </c>
      <c r="J194" s="217">
        <v>-0.31344480750777337</v>
      </c>
      <c r="K194" s="217">
        <v>0.15759185787667662</v>
      </c>
      <c r="L194" s="217">
        <v>7.1791803769069698E-2</v>
      </c>
    </row>
    <row r="195" spans="1:48">
      <c r="A195" s="191" t="s">
        <v>184</v>
      </c>
      <c r="B195" s="127">
        <v>2007</v>
      </c>
      <c r="C195" s="67" t="s">
        <v>51</v>
      </c>
      <c r="D195" s="143">
        <v>0</v>
      </c>
      <c r="E195" s="202">
        <v>0</v>
      </c>
      <c r="F195" s="220">
        <v>-0.37607737241673433</v>
      </c>
      <c r="G195" s="205">
        <v>0</v>
      </c>
      <c r="H195" s="220">
        <v>-5.0288751134043533E-2</v>
      </c>
      <c r="I195" s="220">
        <v>-0.29910528267874364</v>
      </c>
      <c r="J195" s="220">
        <v>-0.37607737241673433</v>
      </c>
      <c r="K195" s="220">
        <v>-0.44741799434515239</v>
      </c>
      <c r="L195" s="220">
        <v>0</v>
      </c>
    </row>
    <row r="196" spans="1:48">
      <c r="A196" s="191" t="s">
        <v>184</v>
      </c>
      <c r="B196" s="127">
        <v>2008</v>
      </c>
      <c r="C196" s="67" t="s">
        <v>51</v>
      </c>
      <c r="D196" s="143">
        <v>0</v>
      </c>
      <c r="E196" s="202">
        <v>0</v>
      </c>
      <c r="F196" s="220">
        <v>-0.37811434501446456</v>
      </c>
      <c r="G196" s="205">
        <v>0</v>
      </c>
      <c r="H196" s="220">
        <v>-0.23690297670620755</v>
      </c>
      <c r="I196" s="220">
        <v>-0.31018957494395927</v>
      </c>
      <c r="J196" s="220">
        <v>-0.37811434501446456</v>
      </c>
      <c r="K196" s="220">
        <v>-0.28115358437268601</v>
      </c>
      <c r="L196" s="220">
        <v>0</v>
      </c>
    </row>
    <row r="197" spans="1:48">
      <c r="A197" s="193" t="s">
        <v>91</v>
      </c>
      <c r="B197" s="127">
        <v>2006</v>
      </c>
      <c r="C197" s="180" t="s">
        <v>51</v>
      </c>
      <c r="D197" s="208">
        <v>0</v>
      </c>
      <c r="E197" s="203">
        <v>0</v>
      </c>
      <c r="F197" s="217">
        <v>-0.46559697384016163</v>
      </c>
      <c r="G197" s="204">
        <v>0</v>
      </c>
      <c r="H197" s="217">
        <v>-3.3671273918634607E-2</v>
      </c>
      <c r="I197" s="217">
        <v>-0.27672506256703633</v>
      </c>
      <c r="J197" s="217">
        <v>-0.46559697384016163</v>
      </c>
      <c r="K197" s="217">
        <v>-0.35767016739837593</v>
      </c>
      <c r="L197" s="217">
        <v>8.8507881293362206E-3</v>
      </c>
      <c r="X197" s="89"/>
      <c r="AB197" s="9"/>
      <c r="AC197" s="9"/>
      <c r="AD197" s="148"/>
    </row>
    <row r="198" spans="1:48">
      <c r="A198" s="194" t="s">
        <v>77</v>
      </c>
      <c r="B198" s="127">
        <v>2008</v>
      </c>
      <c r="C198" s="180" t="s">
        <v>51</v>
      </c>
      <c r="D198" s="143">
        <v>0</v>
      </c>
      <c r="E198" s="203">
        <v>0</v>
      </c>
      <c r="F198" s="217">
        <v>-0.77050131776903963</v>
      </c>
      <c r="G198" s="204">
        <v>0</v>
      </c>
      <c r="H198" s="217">
        <v>-1.0338971876664464</v>
      </c>
      <c r="I198" s="217">
        <v>-1.0035434550375324</v>
      </c>
      <c r="J198" s="217">
        <v>-0.77050131776903963</v>
      </c>
      <c r="K198" s="217">
        <v>-0.56619421484972365</v>
      </c>
      <c r="L198" s="217">
        <v>0.11419625937216775</v>
      </c>
      <c r="X198" s="62"/>
      <c r="Y198"/>
      <c r="Z198"/>
      <c r="AA198" s="9"/>
      <c r="AD198" s="148"/>
    </row>
    <row r="199" spans="1:48">
      <c r="A199" s="196" t="s">
        <v>186</v>
      </c>
      <c r="B199" s="127">
        <v>2011</v>
      </c>
      <c r="C199" s="180" t="s">
        <v>51</v>
      </c>
      <c r="D199" s="143">
        <v>0</v>
      </c>
      <c r="E199" s="203">
        <v>0</v>
      </c>
      <c r="F199" s="217"/>
      <c r="G199" s="204">
        <v>0</v>
      </c>
      <c r="H199" s="217">
        <v>3.609015848314355E-2</v>
      </c>
      <c r="I199" s="217">
        <v>-0.20987137349996812</v>
      </c>
      <c r="J199" s="217"/>
      <c r="K199" s="217"/>
      <c r="L199" s="217">
        <v>0</v>
      </c>
      <c r="X199" s="89"/>
    </row>
    <row r="200" spans="1:48">
      <c r="A200" s="194" t="s">
        <v>188</v>
      </c>
      <c r="B200" s="127">
        <v>2009</v>
      </c>
      <c r="C200" s="180" t="s">
        <v>51</v>
      </c>
      <c r="D200" s="143">
        <v>0</v>
      </c>
      <c r="E200" s="203">
        <v>0</v>
      </c>
      <c r="F200" s="217"/>
      <c r="G200" s="204">
        <v>0</v>
      </c>
      <c r="H200" s="217">
        <v>-9.7199585123722052E-2</v>
      </c>
      <c r="I200" s="217">
        <v>-5.378574603644988E-2</v>
      </c>
      <c r="J200" s="217"/>
      <c r="K200" s="217"/>
      <c r="L200" s="217">
        <v>0</v>
      </c>
    </row>
    <row r="201" spans="1:48">
      <c r="A201" s="196" t="s">
        <v>57</v>
      </c>
      <c r="B201" s="127">
        <v>2010</v>
      </c>
      <c r="C201" s="180" t="s">
        <v>51</v>
      </c>
      <c r="D201" s="143">
        <v>0</v>
      </c>
      <c r="E201" s="203">
        <v>0</v>
      </c>
      <c r="F201" s="217"/>
      <c r="G201" s="204">
        <v>0</v>
      </c>
      <c r="H201" s="217">
        <v>-0.10372882424753534</v>
      </c>
      <c r="I201" s="217">
        <v>-2.2233875788436854E-2</v>
      </c>
      <c r="J201" s="217"/>
      <c r="K201" s="217"/>
      <c r="L201" s="217">
        <v>0</v>
      </c>
    </row>
    <row r="202" spans="1:48">
      <c r="A202" s="194" t="s">
        <v>86</v>
      </c>
      <c r="B202" s="127">
        <v>2010</v>
      </c>
      <c r="C202" s="180" t="s">
        <v>51</v>
      </c>
      <c r="D202" s="143">
        <v>0</v>
      </c>
      <c r="E202" s="203">
        <v>0</v>
      </c>
      <c r="F202" s="217"/>
      <c r="G202" s="204">
        <v>0</v>
      </c>
      <c r="H202" s="217">
        <v>1.8284719198955111E-2</v>
      </c>
      <c r="I202" s="217">
        <v>3.9181541140618096E-3</v>
      </c>
      <c r="J202" s="217"/>
      <c r="K202" s="217"/>
      <c r="L202" s="217">
        <v>0</v>
      </c>
    </row>
    <row r="203" spans="1:48">
      <c r="A203" s="191" t="s">
        <v>184</v>
      </c>
      <c r="B203" s="161">
        <v>2010</v>
      </c>
      <c r="C203" s="161" t="s">
        <v>51</v>
      </c>
      <c r="D203" s="75">
        <v>0</v>
      </c>
      <c r="E203" s="212">
        <v>0</v>
      </c>
      <c r="F203" s="219"/>
      <c r="G203" s="209">
        <v>0</v>
      </c>
      <c r="H203" s="219">
        <v>-5.1843467059650969E-2</v>
      </c>
      <c r="I203" s="219">
        <v>2.2161671201295623E-2</v>
      </c>
      <c r="J203" s="219"/>
      <c r="K203" s="219"/>
      <c r="L203" s="219">
        <v>0</v>
      </c>
    </row>
    <row r="204" spans="1:48">
      <c r="A204" s="194" t="s">
        <v>84</v>
      </c>
      <c r="B204" s="127">
        <v>2010</v>
      </c>
      <c r="C204" s="180" t="s">
        <v>51</v>
      </c>
      <c r="D204" s="143">
        <v>0</v>
      </c>
      <c r="E204" s="203">
        <v>0</v>
      </c>
      <c r="F204" s="217"/>
      <c r="G204" s="204">
        <v>0</v>
      </c>
      <c r="H204" s="217">
        <v>-4.4391082843884995E-2</v>
      </c>
      <c r="I204" s="217">
        <v>7.7073124426440195E-2</v>
      </c>
      <c r="J204" s="217"/>
      <c r="K204" s="217"/>
      <c r="L204" s="217">
        <v>0</v>
      </c>
    </row>
    <row r="205" spans="1:48">
      <c r="A205" s="194" t="s">
        <v>293</v>
      </c>
      <c r="B205" s="127">
        <v>2010</v>
      </c>
      <c r="C205" s="180" t="s">
        <v>51</v>
      </c>
      <c r="D205" s="143">
        <v>0</v>
      </c>
      <c r="E205" s="203">
        <v>0</v>
      </c>
      <c r="F205" s="217"/>
      <c r="G205" s="204">
        <v>0</v>
      </c>
      <c r="H205" s="217">
        <v>2.5785039571100395E-2</v>
      </c>
      <c r="I205" s="217">
        <v>8.6418177176410482E-2</v>
      </c>
      <c r="J205" s="217"/>
      <c r="K205" s="217"/>
      <c r="L205" s="217">
        <v>0</v>
      </c>
    </row>
    <row r="206" spans="1:48">
      <c r="A206" s="196" t="s">
        <v>57</v>
      </c>
      <c r="B206" s="127">
        <v>2011</v>
      </c>
      <c r="C206" s="180" t="s">
        <v>51</v>
      </c>
      <c r="D206" s="143">
        <v>0</v>
      </c>
      <c r="E206" s="203">
        <v>0</v>
      </c>
      <c r="F206" s="217"/>
      <c r="G206" s="204">
        <v>0</v>
      </c>
      <c r="H206" s="217">
        <v>7.3836024455243773E-2</v>
      </c>
      <c r="I206" s="217"/>
      <c r="J206" s="217"/>
      <c r="K206" s="217"/>
      <c r="L206" s="217">
        <v>0</v>
      </c>
      <c r="AB206" s="9"/>
      <c r="AC206" s="9"/>
      <c r="AV206" s="8"/>
    </row>
    <row r="207" spans="1:48" s="8" customFormat="1" ht="16.8" customHeight="1">
      <c r="A207" s="194" t="s">
        <v>293</v>
      </c>
      <c r="B207" s="127">
        <v>2011</v>
      </c>
      <c r="C207" s="180" t="s">
        <v>51</v>
      </c>
      <c r="D207" s="143">
        <v>0</v>
      </c>
      <c r="E207" s="203">
        <v>0</v>
      </c>
      <c r="F207" s="217"/>
      <c r="G207" s="204">
        <v>0</v>
      </c>
      <c r="H207" s="217">
        <v>6.2237945492662372E-2</v>
      </c>
      <c r="I207" s="217"/>
      <c r="J207" s="217"/>
      <c r="K207" s="217"/>
      <c r="L207" s="217">
        <v>0</v>
      </c>
      <c r="P207" s="9"/>
      <c r="Q207" s="9"/>
      <c r="R207" s="9"/>
      <c r="S207" s="9"/>
      <c r="T207" s="9"/>
      <c r="U207" s="9"/>
      <c r="V207" s="9"/>
      <c r="W207" s="9"/>
      <c r="AA207" s="9"/>
      <c r="AB207" s="9"/>
      <c r="AC207" s="9"/>
      <c r="AD207" s="9"/>
      <c r="AE207" s="49"/>
      <c r="AF207" s="9"/>
      <c r="AG207" s="9"/>
      <c r="AH207" s="9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</row>
    <row r="208" spans="1:48" s="8" customFormat="1">
      <c r="A208" s="194" t="s">
        <v>86</v>
      </c>
      <c r="B208" s="127">
        <v>2011</v>
      </c>
      <c r="C208" s="180" t="s">
        <v>51</v>
      </c>
      <c r="D208" s="143">
        <v>0</v>
      </c>
      <c r="E208" s="203">
        <v>0</v>
      </c>
      <c r="F208" s="217"/>
      <c r="G208" s="204">
        <v>0</v>
      </c>
      <c r="H208" s="217">
        <v>-1.4634146341463376E-2</v>
      </c>
      <c r="I208" s="217"/>
      <c r="J208" s="217"/>
      <c r="K208" s="217"/>
      <c r="L208" s="217">
        <v>0</v>
      </c>
      <c r="P208" s="9"/>
      <c r="Q208" s="9"/>
      <c r="R208" s="9"/>
      <c r="S208" s="9"/>
      <c r="T208" s="9"/>
      <c r="U208" s="9"/>
      <c r="V208" s="9"/>
      <c r="W208" s="9"/>
      <c r="AA208" s="9"/>
      <c r="AB208" s="9"/>
      <c r="AC208" s="9"/>
      <c r="AD208" s="9"/>
      <c r="AE208" s="49"/>
      <c r="AF208" s="9"/>
      <c r="AG208" s="9"/>
      <c r="AH208" s="9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</row>
    <row r="209" spans="1:48" s="8" customFormat="1">
      <c r="A209" s="191" t="s">
        <v>75</v>
      </c>
      <c r="B209" s="127">
        <v>2003</v>
      </c>
      <c r="C209" s="67" t="s">
        <v>51</v>
      </c>
      <c r="D209" s="143">
        <v>0.3767189028784117</v>
      </c>
      <c r="E209" s="203">
        <v>1.9417314451192491E-2</v>
      </c>
      <c r="F209" s="217">
        <v>-5.4232861728749443E-2</v>
      </c>
      <c r="G209" s="204">
        <v>5.1510916691400628E-2</v>
      </c>
      <c r="H209" s="217">
        <v>3.2500860732170164E-2</v>
      </c>
      <c r="I209" s="217">
        <v>5.7907542088627847E-2</v>
      </c>
      <c r="J209" s="217">
        <v>-5.4232861728749443E-2</v>
      </c>
      <c r="K209" s="217">
        <v>-9.8525901573710051E-2</v>
      </c>
      <c r="L209" s="217">
        <v>0.13269983071030189</v>
      </c>
      <c r="P209" s="9"/>
      <c r="Q209" s="9"/>
      <c r="R209" s="9"/>
      <c r="S209" s="9"/>
      <c r="T209" s="9"/>
      <c r="U209" s="9"/>
      <c r="V209" s="9"/>
      <c r="W209" s="9"/>
      <c r="AA209" s="9"/>
      <c r="AB209" s="9"/>
      <c r="AC209" s="9"/>
      <c r="AD209" s="9"/>
      <c r="AE209" s="49"/>
      <c r="AF209" s="9"/>
      <c r="AG209" s="9"/>
      <c r="AH209" s="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</row>
    <row r="210" spans="1:48" s="8" customFormat="1">
      <c r="A210" s="193" t="s">
        <v>84</v>
      </c>
      <c r="B210" s="127">
        <v>2008</v>
      </c>
      <c r="C210" s="180" t="s">
        <v>51</v>
      </c>
      <c r="D210" s="208">
        <v>0.37043664105658802</v>
      </c>
      <c r="E210" s="203">
        <v>2.1878723173807423E-2</v>
      </c>
      <c r="F210" s="217">
        <v>-3.6971405557793109E-2</v>
      </c>
      <c r="G210" s="204">
        <v>0.10025502324513119</v>
      </c>
      <c r="H210" s="217">
        <v>-4.1143777688280377E-2</v>
      </c>
      <c r="I210" s="217">
        <v>7.1043093032621928E-3</v>
      </c>
      <c r="J210" s="217">
        <v>-3.6971405557793109E-2</v>
      </c>
      <c r="K210" s="217">
        <v>8.3629882414808135E-2</v>
      </c>
      <c r="L210" s="217">
        <v>6.6402459175483777E-2</v>
      </c>
      <c r="P210" s="9"/>
      <c r="Q210" s="9"/>
      <c r="R210" s="9"/>
      <c r="S210" s="9"/>
      <c r="T210" s="9"/>
      <c r="U210" s="9"/>
      <c r="V210" s="9"/>
      <c r="W210" s="9"/>
      <c r="AA210" s="9"/>
      <c r="AB210" s="9"/>
      <c r="AC210" s="9"/>
      <c r="AD210" s="9"/>
      <c r="AE210" s="49"/>
      <c r="AF210" s="9"/>
      <c r="AG210" s="9"/>
      <c r="AH210" s="9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</row>
    <row r="211" spans="1:48" s="8" customFormat="1">
      <c r="A211" s="193" t="s">
        <v>91</v>
      </c>
      <c r="B211" s="127">
        <v>2008</v>
      </c>
      <c r="C211" s="180" t="s">
        <v>51</v>
      </c>
      <c r="D211" s="208">
        <v>0.5855492882084341</v>
      </c>
      <c r="E211" s="203">
        <v>2.2803347280334729E-2</v>
      </c>
      <c r="F211" s="217">
        <v>0.31796349663784823</v>
      </c>
      <c r="G211" s="204">
        <v>0.10425716768027801</v>
      </c>
      <c r="H211" s="217">
        <v>-0.1479346781940441</v>
      </c>
      <c r="I211" s="217">
        <v>-6.340057636887618E-2</v>
      </c>
      <c r="J211" s="217">
        <v>0.31796349663784823</v>
      </c>
      <c r="K211" s="217">
        <v>0.3366954851104707</v>
      </c>
      <c r="L211" s="217">
        <v>0.14998339973439576</v>
      </c>
      <c r="P211" s="9"/>
      <c r="Q211" s="9"/>
      <c r="R211" s="9"/>
      <c r="S211" s="9"/>
      <c r="T211" s="9"/>
      <c r="U211" s="9"/>
      <c r="V211" s="9"/>
      <c r="W211" s="9"/>
      <c r="AA211" s="9"/>
      <c r="AB211" s="9"/>
      <c r="AC211" s="9"/>
      <c r="AD211" s="9"/>
      <c r="AE211" s="49"/>
      <c r="AF211" s="9"/>
      <c r="AG211" s="9"/>
      <c r="AH211" s="9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</row>
    <row r="212" spans="1:48" s="8" customFormat="1">
      <c r="A212" s="191" t="s">
        <v>79</v>
      </c>
      <c r="B212" s="210">
        <v>2009</v>
      </c>
      <c r="C212" s="161" t="s">
        <v>51</v>
      </c>
      <c r="D212" s="75">
        <v>0.89383418718596686</v>
      </c>
      <c r="E212" s="212">
        <v>3.3881415047334329E-2</v>
      </c>
      <c r="F212" s="219">
        <v>6.9520174482006619E-2</v>
      </c>
      <c r="G212" s="209">
        <v>6.5547238519117951E-2</v>
      </c>
      <c r="H212" s="219">
        <v>-9.4329334787350158E-2</v>
      </c>
      <c r="I212" s="219">
        <v>7.2928026172300972E-2</v>
      </c>
      <c r="J212" s="219">
        <v>6.9520174482006619E-2</v>
      </c>
      <c r="K212" s="219"/>
      <c r="L212" s="219">
        <v>4.4885707688755487E-2</v>
      </c>
      <c r="P212" s="9"/>
      <c r="Q212" s="9"/>
      <c r="R212" s="9"/>
      <c r="S212" s="9"/>
      <c r="T212" s="9"/>
      <c r="U212" s="9"/>
      <c r="V212" s="9"/>
      <c r="W212" s="9"/>
      <c r="AA212" s="9"/>
      <c r="AB212" s="9"/>
      <c r="AC212" s="9"/>
      <c r="AD212" s="9"/>
      <c r="AE212" s="49"/>
      <c r="AF212" s="9"/>
      <c r="AG212" s="9"/>
      <c r="AH212" s="9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</row>
    <row r="213" spans="1:48" s="8" customFormat="1">
      <c r="A213" s="194" t="s">
        <v>84</v>
      </c>
      <c r="B213" s="127">
        <v>2005</v>
      </c>
      <c r="C213" s="180" t="s">
        <v>51</v>
      </c>
      <c r="D213" s="143">
        <v>0.57844703214494086</v>
      </c>
      <c r="E213" s="203">
        <v>3.6884542099208044E-2</v>
      </c>
      <c r="F213" s="217">
        <v>-7.3839647744805073E-2</v>
      </c>
      <c r="G213" s="204">
        <v>7.6631611929537283E-2</v>
      </c>
      <c r="H213" s="217">
        <v>-3.5565036967766459E-2</v>
      </c>
      <c r="I213" s="217">
        <v>-1.8021177318643528E-2</v>
      </c>
      <c r="J213" s="217">
        <v>-7.3839647744805073E-2</v>
      </c>
      <c r="K213" s="217">
        <v>-0.11802146748447864</v>
      </c>
      <c r="L213" s="217">
        <v>8.6975857349971888E-2</v>
      </c>
      <c r="P213" s="9"/>
      <c r="Q213" s="9"/>
      <c r="R213" s="9"/>
      <c r="S213" s="9"/>
      <c r="T213" s="9"/>
      <c r="U213" s="9"/>
      <c r="V213" s="9"/>
      <c r="W213" s="9"/>
      <c r="AA213" s="9"/>
      <c r="AB213" s="9"/>
      <c r="AC213" s="9"/>
      <c r="AD213" s="9"/>
      <c r="AE213" s="49"/>
      <c r="AF213" s="9"/>
      <c r="AG213" s="9"/>
      <c r="AH213" s="9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</row>
    <row r="214" spans="1:48" s="8" customFormat="1">
      <c r="A214" s="191" t="s">
        <v>130</v>
      </c>
      <c r="B214" s="127">
        <v>2006</v>
      </c>
      <c r="C214" s="67" t="s">
        <v>51</v>
      </c>
      <c r="D214" s="143">
        <v>2.1275154143234638</v>
      </c>
      <c r="E214" s="203">
        <v>6.1111786887239998E-2</v>
      </c>
      <c r="F214" s="217">
        <v>2.2004305190145641E-2</v>
      </c>
      <c r="G214" s="204">
        <v>9.3001875037803189E-2</v>
      </c>
      <c r="H214" s="217">
        <v>1.6861994738100836E-2</v>
      </c>
      <c r="I214" s="217">
        <v>5.9794307581917351E-3</v>
      </c>
      <c r="J214" s="217">
        <v>2.2004305190145641E-2</v>
      </c>
      <c r="K214" s="217">
        <v>3.802917962209975E-2</v>
      </c>
      <c r="L214" s="217">
        <v>0.14795030553194932</v>
      </c>
      <c r="P214" s="9"/>
      <c r="Q214" s="9"/>
      <c r="R214" s="9"/>
      <c r="S214" s="9"/>
      <c r="T214" s="9"/>
      <c r="U214" s="9"/>
      <c r="V214" s="9"/>
      <c r="W214" s="9"/>
      <c r="AA214" s="9"/>
      <c r="AB214" s="148"/>
      <c r="AC214" s="148"/>
      <c r="AD214" s="9"/>
      <c r="AE214" s="49"/>
      <c r="AF214" s="9"/>
      <c r="AG214" s="9"/>
      <c r="AH214" s="9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>
      <c r="A215" s="193" t="s">
        <v>57</v>
      </c>
      <c r="B215" s="127">
        <v>2007</v>
      </c>
      <c r="C215" s="180" t="s">
        <v>51</v>
      </c>
      <c r="D215" s="208">
        <v>1.1403504266040672</v>
      </c>
      <c r="E215" s="203">
        <v>7.0075757575757569E-2</v>
      </c>
      <c r="F215" s="217">
        <v>0.11075972024212909</v>
      </c>
      <c r="G215" s="204">
        <v>9.1703056768558958E-2</v>
      </c>
      <c r="H215" s="217">
        <v>-1.2791645073366888E-2</v>
      </c>
      <c r="I215" s="217">
        <v>0.12047714324726476</v>
      </c>
      <c r="J215" s="217">
        <v>0.11075972024212909</v>
      </c>
      <c r="K215" s="217">
        <v>1.8519871549295748E-2</v>
      </c>
      <c r="L215" s="217">
        <v>0.10795454545454546</v>
      </c>
    </row>
    <row r="216" spans="1:48">
      <c r="A216" s="196" t="s">
        <v>57</v>
      </c>
      <c r="B216" s="127">
        <v>2005</v>
      </c>
      <c r="C216" s="180" t="s">
        <v>51</v>
      </c>
      <c r="D216" s="143">
        <v>1.214892018479147</v>
      </c>
      <c r="E216" s="203">
        <v>7.8055460458747006E-2</v>
      </c>
      <c r="F216" s="217">
        <v>-8.5904257430913289E-2</v>
      </c>
      <c r="G216" s="204">
        <v>8.2457018861625778E-2</v>
      </c>
      <c r="H216" s="217">
        <v>-3.8616928339212174E-2</v>
      </c>
      <c r="I216" s="217">
        <v>-7.2189193812168637E-2</v>
      </c>
      <c r="J216" s="217">
        <v>-8.5904257430913289E-2</v>
      </c>
      <c r="K216" s="217">
        <v>5.6985097278909318E-2</v>
      </c>
      <c r="L216" s="217">
        <v>7.8174473195763733E-2</v>
      </c>
    </row>
    <row r="217" spans="1:48">
      <c r="A217" s="193" t="s">
        <v>298</v>
      </c>
      <c r="B217" s="127">
        <v>2007</v>
      </c>
      <c r="C217" s="180" t="s">
        <v>51</v>
      </c>
      <c r="D217" s="208">
        <v>0.20342176696085557</v>
      </c>
      <c r="E217" s="203">
        <v>8.2596602761497967E-2</v>
      </c>
      <c r="F217" s="217">
        <v>4.5322063538327184E-2</v>
      </c>
      <c r="G217" s="204">
        <v>0.12417378388414407</v>
      </c>
      <c r="H217" s="217">
        <v>2.1956669581268975E-2</v>
      </c>
      <c r="I217" s="217">
        <v>1.5787428349363732E-2</v>
      </c>
      <c r="J217" s="217">
        <v>4.5322063538327184E-2</v>
      </c>
      <c r="K217" s="217">
        <v>8.4474885844748951E-2</v>
      </c>
      <c r="L217" s="217">
        <v>0.20723421262989608</v>
      </c>
    </row>
    <row r="218" spans="1:48">
      <c r="A218" s="191" t="s">
        <v>75</v>
      </c>
      <c r="B218" s="127">
        <v>2004</v>
      </c>
      <c r="C218" s="67" t="s">
        <v>51</v>
      </c>
      <c r="D218" s="143">
        <v>1.5736873508353222</v>
      </c>
      <c r="E218" s="203">
        <v>8.3300434267666798E-2</v>
      </c>
      <c r="F218" s="217">
        <v>-0.13542829857713029</v>
      </c>
      <c r="G218" s="204">
        <v>0.18425539633593319</v>
      </c>
      <c r="H218" s="217">
        <v>2.6260159131184957E-2</v>
      </c>
      <c r="I218" s="217">
        <v>-8.9647338111904382E-2</v>
      </c>
      <c r="J218" s="217">
        <v>-0.13542829857713029</v>
      </c>
      <c r="K218" s="217">
        <v>-5.4854897454720858E-2</v>
      </c>
      <c r="L218" s="217">
        <v>0.22712790168411465</v>
      </c>
    </row>
    <row r="219" spans="1:48">
      <c r="A219" s="194" t="s">
        <v>57</v>
      </c>
      <c r="B219" s="127">
        <v>2006</v>
      </c>
      <c r="C219" s="180" t="s">
        <v>51</v>
      </c>
      <c r="D219" s="143">
        <v>1.392174513785668</v>
      </c>
      <c r="E219" s="203">
        <v>8.6644951140065152E-2</v>
      </c>
      <c r="F219" s="217">
        <v>9.204743636423561E-2</v>
      </c>
      <c r="G219" s="204">
        <v>7.8230201987816606E-2</v>
      </c>
      <c r="H219" s="217">
        <v>-3.2324011439559132E-2</v>
      </c>
      <c r="I219" s="217">
        <v>-4.5529133794608316E-2</v>
      </c>
      <c r="J219" s="217">
        <v>9.204743636423561E-2</v>
      </c>
      <c r="K219" s="217">
        <v>8.201590726671891E-2</v>
      </c>
      <c r="L219" s="217">
        <v>8.9982269503546097E-2</v>
      </c>
    </row>
    <row r="220" spans="1:48">
      <c r="A220" s="191" t="s">
        <v>73</v>
      </c>
      <c r="B220" s="127">
        <v>2003</v>
      </c>
      <c r="C220" s="67" t="s">
        <v>51</v>
      </c>
      <c r="D220" s="143">
        <v>3.2553407376936789</v>
      </c>
      <c r="E220" s="203">
        <v>0.10061962280144099</v>
      </c>
      <c r="F220" s="217">
        <v>-0.389534982245057</v>
      </c>
      <c r="G220" s="204">
        <v>0.22096601553428122</v>
      </c>
      <c r="H220" s="217">
        <v>1.4978130857805635E-2</v>
      </c>
      <c r="I220" s="217">
        <v>2.3337122479020499E-4</v>
      </c>
      <c r="J220" s="217">
        <v>-0.389534982245057</v>
      </c>
      <c r="K220" s="217">
        <v>-0.16225217875293599</v>
      </c>
      <c r="L220" s="217">
        <v>0.27647992792190745</v>
      </c>
    </row>
    <row r="221" spans="1:48">
      <c r="A221" s="191" t="s">
        <v>79</v>
      </c>
      <c r="B221" s="210">
        <v>2010</v>
      </c>
      <c r="C221" s="161" t="s">
        <v>51</v>
      </c>
      <c r="D221" s="75">
        <v>2.3003085699638852</v>
      </c>
      <c r="E221" s="212">
        <v>0.10292604028819291</v>
      </c>
      <c r="F221" s="219"/>
      <c r="G221" s="209">
        <v>5.1368606443090922E-2</v>
      </c>
      <c r="H221" s="219">
        <v>0.15284005979073251</v>
      </c>
      <c r="I221" s="219">
        <v>0.14972595914299966</v>
      </c>
      <c r="J221" s="219"/>
      <c r="K221" s="219"/>
      <c r="L221" s="219">
        <v>5.1368606443090922E-2</v>
      </c>
    </row>
    <row r="222" spans="1:48">
      <c r="A222" s="192" t="s">
        <v>57</v>
      </c>
      <c r="B222" s="210">
        <v>2003</v>
      </c>
      <c r="C222" s="161" t="s">
        <v>51</v>
      </c>
      <c r="D222" s="75">
        <v>1.4338926952331155</v>
      </c>
      <c r="E222" s="212">
        <v>0.10294117647058823</v>
      </c>
      <c r="F222" s="217">
        <v>3.8545579027747467E-2</v>
      </c>
      <c r="G222" s="209">
        <v>0.10635127584280127</v>
      </c>
      <c r="H222" s="217">
        <v>0.13955753275554841</v>
      </c>
      <c r="I222" s="217">
        <v>7.4293519835407856E-2</v>
      </c>
      <c r="J222" s="217">
        <v>3.8545579027747467E-2</v>
      </c>
      <c r="K222" s="217">
        <v>7.4675153256256697E-3</v>
      </c>
      <c r="L222" s="217">
        <v>9.6381182147165262E-2</v>
      </c>
    </row>
    <row r="223" spans="1:48">
      <c r="A223" s="191" t="s">
        <v>73</v>
      </c>
      <c r="B223" s="127">
        <v>2010</v>
      </c>
      <c r="C223" s="67" t="s">
        <v>51</v>
      </c>
      <c r="D223" s="143">
        <v>1.5254075698350653</v>
      </c>
      <c r="E223" s="203">
        <v>0.1038961038961039</v>
      </c>
      <c r="F223" s="217"/>
      <c r="G223" s="204">
        <v>7.2409488139825215E-2</v>
      </c>
      <c r="H223" s="217">
        <v>0.41567003174401412</v>
      </c>
      <c r="I223" s="217">
        <v>6.4692615746100385E-2</v>
      </c>
      <c r="J223" s="217"/>
      <c r="K223" s="217"/>
      <c r="L223" s="217">
        <v>0.11235955056179775</v>
      </c>
    </row>
    <row r="224" spans="1:48">
      <c r="A224" s="192" t="s">
        <v>130</v>
      </c>
      <c r="B224" s="210">
        <v>2005</v>
      </c>
      <c r="C224" s="161" t="s">
        <v>51</v>
      </c>
      <c r="D224" s="75">
        <v>3.7400907920590831</v>
      </c>
      <c r="E224" s="212">
        <v>0.10562066491270032</v>
      </c>
      <c r="F224" s="217">
        <v>-2.8712871287128596E-2</v>
      </c>
      <c r="G224" s="209">
        <v>8.3555448350720624E-2</v>
      </c>
      <c r="H224" s="217">
        <v>-3.4900990099009696E-2</v>
      </c>
      <c r="I224" s="218">
        <v>-1.7450495049504848E-2</v>
      </c>
      <c r="J224" s="217">
        <v>-2.8712871287128596E-2</v>
      </c>
      <c r="K224" s="217">
        <v>-1.2128712871287195E-2</v>
      </c>
      <c r="L224" s="217">
        <v>9.7240409720827481E-2</v>
      </c>
    </row>
    <row r="225" spans="1:48">
      <c r="A225" s="193" t="s">
        <v>84</v>
      </c>
      <c r="B225" s="127">
        <v>2007</v>
      </c>
      <c r="C225" s="180" t="s">
        <v>51</v>
      </c>
      <c r="D225" s="208">
        <v>1.7361270299024107</v>
      </c>
      <c r="E225" s="203">
        <v>0.10675795408779702</v>
      </c>
      <c r="F225" s="217">
        <v>-4.733652157748075E-2</v>
      </c>
      <c r="G225" s="204">
        <v>6.3462874100265187E-2</v>
      </c>
      <c r="H225" s="217">
        <v>-5.4830362736835482E-2</v>
      </c>
      <c r="I225" s="217">
        <v>-9.8230068680127985E-2</v>
      </c>
      <c r="J225" s="217">
        <v>-4.733652157748075E-2</v>
      </c>
      <c r="K225" s="217">
        <v>-9.3828923872253042E-2</v>
      </c>
      <c r="L225" s="217">
        <v>0.10239834765156261</v>
      </c>
    </row>
    <row r="226" spans="1:48" ht="16.8" customHeight="1">
      <c r="A226" s="196" t="s">
        <v>57</v>
      </c>
      <c r="B226" s="127">
        <v>2004</v>
      </c>
      <c r="C226" s="180" t="s">
        <v>51</v>
      </c>
      <c r="D226" s="143">
        <v>1.6411702350909101</v>
      </c>
      <c r="E226" s="203">
        <v>0.10951526032315978</v>
      </c>
      <c r="F226" s="217">
        <v>-0.15351406103064411</v>
      </c>
      <c r="G226" s="204">
        <v>9.3410445145460916E-2</v>
      </c>
      <c r="H226" s="217">
        <v>-7.5849362862280764E-2</v>
      </c>
      <c r="I226" s="217">
        <v>-0.11739536061172054</v>
      </c>
      <c r="J226" s="217">
        <v>-0.15351406103064411</v>
      </c>
      <c r="K226" s="217">
        <v>-0.16826940348648617</v>
      </c>
      <c r="L226" s="217">
        <v>9.1043755697356427E-2</v>
      </c>
    </row>
    <row r="227" spans="1:48">
      <c r="A227" s="194" t="s">
        <v>57</v>
      </c>
      <c r="B227" s="127">
        <v>2008</v>
      </c>
      <c r="C227" s="180" t="s">
        <v>51</v>
      </c>
      <c r="D227" s="143">
        <v>1.6434687335145883</v>
      </c>
      <c r="E227" s="203">
        <v>0.11629576453697056</v>
      </c>
      <c r="F227" s="217">
        <v>3.0916049490509391E-2</v>
      </c>
      <c r="G227" s="204">
        <v>0.12926136363636365</v>
      </c>
      <c r="H227" s="217">
        <v>0.13158559212934426</v>
      </c>
      <c r="I227" s="217">
        <v>0.12199090100762619</v>
      </c>
      <c r="J227" s="217">
        <v>3.0916049490509391E-2</v>
      </c>
      <c r="K227" s="217">
        <v>0.1024693557595124</v>
      </c>
      <c r="L227" s="217">
        <v>8.252564756560675E-2</v>
      </c>
    </row>
    <row r="228" spans="1:48">
      <c r="A228" s="193" t="s">
        <v>84</v>
      </c>
      <c r="B228" s="127">
        <v>2006</v>
      </c>
      <c r="C228" s="180" t="s">
        <v>51</v>
      </c>
      <c r="D228" s="208">
        <v>1.8047652194051165</v>
      </c>
      <c r="E228" s="203">
        <v>0.11706365475463648</v>
      </c>
      <c r="F228" s="217">
        <v>-7.9624579406574511E-2</v>
      </c>
      <c r="G228" s="204">
        <v>0.11177330759518497</v>
      </c>
      <c r="H228" s="217">
        <v>1.6941340256612977E-2</v>
      </c>
      <c r="I228" s="217">
        <v>-3.6960122648704262E-2</v>
      </c>
      <c r="J228" s="217">
        <v>-7.9624579406574511E-2</v>
      </c>
      <c r="K228" s="217">
        <v>-2.9593237202259166E-2</v>
      </c>
      <c r="L228" s="217">
        <v>8.0462478713070995E-2</v>
      </c>
    </row>
    <row r="229" spans="1:48">
      <c r="A229" s="194" t="s">
        <v>195</v>
      </c>
      <c r="B229" s="127">
        <v>2006</v>
      </c>
      <c r="C229" s="180" t="s">
        <v>51</v>
      </c>
      <c r="D229" s="143">
        <v>1.9328293078154706</v>
      </c>
      <c r="E229" s="203">
        <v>0.12159617633484253</v>
      </c>
      <c r="F229" s="217">
        <v>-1.848616070298046E-2</v>
      </c>
      <c r="G229" s="204">
        <v>0.12320593452668925</v>
      </c>
      <c r="H229" s="217">
        <v>6.2802299374510344E-3</v>
      </c>
      <c r="I229" s="217">
        <v>-1.2788371445212528E-2</v>
      </c>
      <c r="J229" s="217">
        <v>-1.848616070298046E-2</v>
      </c>
      <c r="K229" s="217">
        <v>2.1828863734204534E-2</v>
      </c>
      <c r="L229" s="217">
        <v>0.14736309467335634</v>
      </c>
    </row>
    <row r="230" spans="1:48" ht="16.8" customHeight="1">
      <c r="A230" s="191" t="s">
        <v>130</v>
      </c>
      <c r="B230" s="127">
        <v>2007</v>
      </c>
      <c r="C230" s="67" t="s">
        <v>51</v>
      </c>
      <c r="D230" s="143">
        <v>4.3837658377938888</v>
      </c>
      <c r="E230" s="203">
        <v>0.12454282964388835</v>
      </c>
      <c r="F230" s="217">
        <v>2.1530227466244844E-2</v>
      </c>
      <c r="G230" s="204">
        <v>0.19124317768344454</v>
      </c>
      <c r="H230" s="217">
        <v>-1.106921299112029E-2</v>
      </c>
      <c r="I230" s="217">
        <v>5.2305072375621754E-3</v>
      </c>
      <c r="J230" s="217">
        <v>2.1530227466244844E-2</v>
      </c>
      <c r="K230" s="217">
        <v>0.10959737258241094</v>
      </c>
      <c r="L230" s="217">
        <v>0.2538191896959322</v>
      </c>
    </row>
    <row r="231" spans="1:48">
      <c r="A231" s="194" t="s">
        <v>195</v>
      </c>
      <c r="B231" s="127">
        <v>2007</v>
      </c>
      <c r="C231" s="180" t="s">
        <v>51</v>
      </c>
      <c r="D231" s="143">
        <v>2.0215853481240611</v>
      </c>
      <c r="E231" s="203">
        <v>0.12478538447433782</v>
      </c>
      <c r="F231" s="217">
        <v>1.564689992609768E-2</v>
      </c>
      <c r="G231" s="204">
        <v>0.15996852823801072</v>
      </c>
      <c r="H231" s="217">
        <v>-1.9189113427282727E-2</v>
      </c>
      <c r="I231" s="217">
        <v>-2.4922912260136067E-2</v>
      </c>
      <c r="J231" s="217">
        <v>1.564689992609768E-2</v>
      </c>
      <c r="K231" s="217">
        <v>-6.6257230957416952E-2</v>
      </c>
      <c r="L231" s="217">
        <v>0.2257937843599237</v>
      </c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</row>
    <row r="232" spans="1:48" s="8" customFormat="1" ht="16.8" customHeight="1">
      <c r="A232" s="194" t="s">
        <v>57</v>
      </c>
      <c r="B232" s="127">
        <v>2009</v>
      </c>
      <c r="C232" s="180" t="s">
        <v>51</v>
      </c>
      <c r="D232" s="143">
        <v>2.0282244501453395</v>
      </c>
      <c r="E232" s="203">
        <v>0.14195361911454674</v>
      </c>
      <c r="F232" s="217">
        <v>-3.3528043876223344E-2</v>
      </c>
      <c r="G232" s="204">
        <v>6.6937287714356725E-2</v>
      </c>
      <c r="H232" s="217">
        <v>-1.104851673896586E-2</v>
      </c>
      <c r="I232" s="217">
        <v>-0.11592339063751333</v>
      </c>
      <c r="J232" s="217">
        <v>-3.3528043876223344E-2</v>
      </c>
      <c r="K232" s="217"/>
      <c r="L232" s="217">
        <v>4.4941320429389843E-2</v>
      </c>
    </row>
    <row r="233" spans="1:48" s="8" customFormat="1">
      <c r="A233" s="192" t="s">
        <v>130</v>
      </c>
      <c r="B233" s="210">
        <v>2003</v>
      </c>
      <c r="C233" s="161" t="s">
        <v>51</v>
      </c>
      <c r="D233" s="75">
        <v>5.2103801070533233</v>
      </c>
      <c r="E233" s="212">
        <v>0.14234150856085148</v>
      </c>
      <c r="F233" s="217">
        <v>-2.1572387344198228E-3</v>
      </c>
      <c r="G233" s="209">
        <v>0.14589811049988041</v>
      </c>
      <c r="H233" s="217">
        <v>-3.5953978906999126E-2</v>
      </c>
      <c r="I233" s="218">
        <v>3.1639501438159079E-2</v>
      </c>
      <c r="J233" s="217">
        <v>-2.1572387344198228E-3</v>
      </c>
      <c r="K233" s="217">
        <v>1.4741131351869628E-2</v>
      </c>
      <c r="L233" s="217">
        <v>0.13247229530415369</v>
      </c>
      <c r="N233" s="8" t="s">
        <v>303</v>
      </c>
    </row>
    <row r="234" spans="1:48" s="8" customFormat="1">
      <c r="A234" s="192" t="s">
        <v>130</v>
      </c>
      <c r="B234" s="210">
        <v>2004</v>
      </c>
      <c r="C234" s="161" t="s">
        <v>51</v>
      </c>
      <c r="D234" s="75">
        <v>5.1222982586896135</v>
      </c>
      <c r="E234" s="212">
        <v>0.14970297029702972</v>
      </c>
      <c r="F234" s="217">
        <v>4.8935677926885801E-2</v>
      </c>
      <c r="G234" s="209">
        <v>0.12728378542756358</v>
      </c>
      <c r="H234" s="217">
        <v>6.5247570569180943E-2</v>
      </c>
      <c r="I234" s="218">
        <v>3.2623785284590666E-2</v>
      </c>
      <c r="J234" s="217">
        <v>4.8935677926885801E-2</v>
      </c>
      <c r="K234" s="217">
        <v>3.8408144377603072E-2</v>
      </c>
      <c r="L234" s="217">
        <v>0.10522645258078905</v>
      </c>
      <c r="N234"/>
      <c r="O234"/>
      <c r="P234" s="183" t="s">
        <v>283</v>
      </c>
      <c r="Q234" s="141"/>
      <c r="R234" s="141"/>
      <c r="S234" s="141"/>
      <c r="T234" s="148"/>
      <c r="U234" s="148"/>
    </row>
    <row r="235" spans="1:48" s="8" customFormat="1">
      <c r="A235" s="193" t="s">
        <v>298</v>
      </c>
      <c r="B235" s="127">
        <v>2008</v>
      </c>
      <c r="C235" s="180" t="s">
        <v>51</v>
      </c>
      <c r="D235" s="208">
        <v>0.4101462324833125</v>
      </c>
      <c r="E235" s="203">
        <v>0.16549035092048764</v>
      </c>
      <c r="F235" s="217">
        <v>6.3921724446210332E-2</v>
      </c>
      <c r="G235" s="204">
        <v>0.27010572731372451</v>
      </c>
      <c r="H235" s="217">
        <v>-6.3077381543658198E-3</v>
      </c>
      <c r="I235" s="217">
        <v>2.3889937419290769E-2</v>
      </c>
      <c r="J235" s="217">
        <v>6.3921724446210332E-2</v>
      </c>
      <c r="K235" s="217">
        <v>8.6967318962948251E-2</v>
      </c>
      <c r="L235" s="217">
        <v>0.32392232943619065</v>
      </c>
      <c r="N235"/>
      <c r="O235" s="213" t="s">
        <v>227</v>
      </c>
      <c r="P235" s="141" t="s">
        <v>284</v>
      </c>
      <c r="Q235" s="141" t="s">
        <v>285</v>
      </c>
      <c r="R235" s="141" t="s">
        <v>286</v>
      </c>
      <c r="S235" s="141" t="s">
        <v>287</v>
      </c>
      <c r="T235" s="148"/>
      <c r="U235" s="148"/>
    </row>
    <row r="236" spans="1:48" s="8" customFormat="1">
      <c r="A236" s="194" t="s">
        <v>84</v>
      </c>
      <c r="B236" s="127">
        <v>2009</v>
      </c>
      <c r="C236" s="180" t="s">
        <v>51</v>
      </c>
      <c r="D236" s="143">
        <v>2.9458096254319686</v>
      </c>
      <c r="E236" s="203">
        <v>0.18243988707531558</v>
      </c>
      <c r="F236" s="217">
        <v>0.11984287163501245</v>
      </c>
      <c r="G236" s="204">
        <v>8.9239230500619021E-2</v>
      </c>
      <c r="H236" s="217">
        <v>4.6341425675780298E-2</v>
      </c>
      <c r="I236" s="217">
        <v>4.0074888981726058E-3</v>
      </c>
      <c r="J236" s="217">
        <v>0.11984287163501245</v>
      </c>
      <c r="K236" s="217"/>
      <c r="L236" s="217">
        <v>6.1483093363077272E-2</v>
      </c>
      <c r="N236"/>
      <c r="O236" s="49" t="s">
        <v>288</v>
      </c>
      <c r="P236" s="184">
        <v>-1.5951719268424504E-2</v>
      </c>
      <c r="Q236" s="184">
        <v>-2.7848094513085637E-2</v>
      </c>
      <c r="R236" s="184">
        <v>-4.3580754250995578E-2</v>
      </c>
      <c r="S236" s="184">
        <v>-3.6303693761050158E-2</v>
      </c>
      <c r="T236" s="185">
        <v>47</v>
      </c>
      <c r="U236" s="148" t="s">
        <v>179</v>
      </c>
    </row>
    <row r="237" spans="1:48" s="8" customFormat="1">
      <c r="A237" s="194" t="s">
        <v>91</v>
      </c>
      <c r="B237" s="127">
        <v>2009</v>
      </c>
      <c r="C237" s="180" t="s">
        <v>51</v>
      </c>
      <c r="D237" s="143">
        <v>4.5715820574805264</v>
      </c>
      <c r="E237" s="203">
        <v>0.19218608852755195</v>
      </c>
      <c r="F237" s="217">
        <v>0.42217573221757321</v>
      </c>
      <c r="G237" s="204">
        <v>0.23362685745734726</v>
      </c>
      <c r="H237" s="217">
        <v>7.3640167364016573E-2</v>
      </c>
      <c r="I237" s="217">
        <v>0.40585774058577401</v>
      </c>
      <c r="J237" s="217">
        <v>0.42217573221757321</v>
      </c>
      <c r="K237" s="217"/>
      <c r="L237" s="217">
        <v>0.16929212362911267</v>
      </c>
      <c r="N237"/>
      <c r="O237" s="33" t="s">
        <v>300</v>
      </c>
      <c r="P237" s="184">
        <v>-4.3768927328528585E-3</v>
      </c>
      <c r="Q237" s="184">
        <v>2.8934855046546165E-2</v>
      </c>
      <c r="R237" s="184">
        <v>5.1769849752080641E-2</v>
      </c>
      <c r="S237" s="184">
        <v>0.10054984449711415</v>
      </c>
      <c r="T237" s="185">
        <v>36</v>
      </c>
      <c r="U237" s="148" t="s">
        <v>179</v>
      </c>
    </row>
    <row r="238" spans="1:48" s="8" customFormat="1">
      <c r="A238" s="193" t="s">
        <v>195</v>
      </c>
      <c r="B238" s="127">
        <v>2008</v>
      </c>
      <c r="C238" s="180" t="s">
        <v>51</v>
      </c>
      <c r="D238" s="208">
        <v>3.1761340022802282</v>
      </c>
      <c r="E238" s="203">
        <v>0.19495484444886468</v>
      </c>
      <c r="F238" s="217">
        <v>-4.6181927289093296E-2</v>
      </c>
      <c r="G238" s="204">
        <v>0.27702948363476476</v>
      </c>
      <c r="H238" s="217">
        <v>-5.6258438765814361E-3</v>
      </c>
      <c r="I238" s="217">
        <v>3.4180127019052868E-2</v>
      </c>
      <c r="J238" s="217">
        <v>-4.6181927289093296E-2</v>
      </c>
      <c r="K238" s="217">
        <v>-4.6181927289093296E-2</v>
      </c>
      <c r="L238" s="217">
        <v>0.3118664166167211</v>
      </c>
      <c r="N238"/>
      <c r="O238" s="33" t="s">
        <v>301</v>
      </c>
      <c r="P238" s="184">
        <v>3.2267583429767828E-2</v>
      </c>
      <c r="Q238" s="184">
        <v>5.4616698454274623E-2</v>
      </c>
      <c r="R238" s="184">
        <v>8.1494544756331347E-2</v>
      </c>
      <c r="S238" s="184">
        <v>9.3923785985671068E-2</v>
      </c>
      <c r="T238" s="185">
        <v>30</v>
      </c>
      <c r="U238" s="148" t="s">
        <v>179</v>
      </c>
    </row>
    <row r="239" spans="1:48" s="8" customFormat="1">
      <c r="A239" s="195" t="s">
        <v>75</v>
      </c>
      <c r="B239" s="127">
        <v>2008</v>
      </c>
      <c r="C239" s="67" t="s">
        <v>51</v>
      </c>
      <c r="D239" s="208">
        <v>4.1019463640398151</v>
      </c>
      <c r="E239" s="203">
        <v>0.19641772920461445</v>
      </c>
      <c r="F239" s="217">
        <v>7.3441430288816112E-2</v>
      </c>
      <c r="G239" s="204">
        <v>0.2130675181060665</v>
      </c>
      <c r="H239" s="217">
        <v>-2.0441985552976008E-2</v>
      </c>
      <c r="I239" s="217">
        <v>3.6936609266302801E-2</v>
      </c>
      <c r="J239" s="217">
        <v>7.3441430288816112E-2</v>
      </c>
      <c r="K239" s="217">
        <v>1.9849109138687461E-2</v>
      </c>
      <c r="L239" s="217">
        <v>0.24066301864739945</v>
      </c>
      <c r="N239"/>
      <c r="O239" s="33" t="s">
        <v>302</v>
      </c>
      <c r="P239" s="184">
        <v>5.8758481993583626E-2</v>
      </c>
      <c r="Q239" s="184">
        <v>0.10423271603185631</v>
      </c>
      <c r="R239" s="184">
        <v>0.14292229287658159</v>
      </c>
      <c r="S239" s="184">
        <v>0.15091847738976552</v>
      </c>
      <c r="T239" s="185">
        <v>27</v>
      </c>
      <c r="U239" s="148" t="s">
        <v>179</v>
      </c>
    </row>
    <row r="240" spans="1:48" s="8" customFormat="1">
      <c r="A240" s="191" t="s">
        <v>73</v>
      </c>
      <c r="B240" s="127">
        <v>2009</v>
      </c>
      <c r="C240" s="67" t="s">
        <v>51</v>
      </c>
      <c r="D240" s="143">
        <v>5.716564743419303</v>
      </c>
      <c r="E240" s="203">
        <v>0.2275132275132275</v>
      </c>
      <c r="F240" s="217">
        <v>0.16592162627366733</v>
      </c>
      <c r="G240" s="204">
        <v>0.184</v>
      </c>
      <c r="H240" s="217">
        <v>0.10823074021629576</v>
      </c>
      <c r="I240" s="217">
        <v>0.47891249673892405</v>
      </c>
      <c r="J240" s="217">
        <v>0.16592162627366733</v>
      </c>
      <c r="K240" s="217"/>
      <c r="L240" s="217">
        <v>0.13669590643274854</v>
      </c>
      <c r="N240"/>
      <c r="O240" s="81"/>
      <c r="P240" s="81"/>
      <c r="Q240" s="148"/>
      <c r="R240" s="148"/>
      <c r="S240" s="148"/>
      <c r="T240" s="149">
        <v>140</v>
      </c>
      <c r="U240" s="148"/>
      <c r="AB240" s="148"/>
      <c r="AC240" s="148"/>
      <c r="AD240" s="9"/>
      <c r="AE240" s="9"/>
      <c r="AF240" s="9"/>
      <c r="AG240" s="9"/>
      <c r="AH240" s="9"/>
      <c r="AV240"/>
    </row>
    <row r="241" spans="1:48">
      <c r="A241" s="191" t="s">
        <v>75</v>
      </c>
      <c r="B241" s="127">
        <v>2009</v>
      </c>
      <c r="C241" s="67" t="s">
        <v>51</v>
      </c>
      <c r="D241" s="143">
        <v>4.5451966538274844</v>
      </c>
      <c r="E241" s="203">
        <v>0.23060930753238446</v>
      </c>
      <c r="F241" s="217">
        <v>3.9483964068598942E-2</v>
      </c>
      <c r="G241" s="204">
        <v>0.26448712709440131</v>
      </c>
      <c r="H241" s="217">
        <v>5.6229159160072616E-2</v>
      </c>
      <c r="I241" s="217">
        <v>9.2002698018071871E-2</v>
      </c>
      <c r="J241" s="217">
        <v>3.9483964068598942E-2</v>
      </c>
      <c r="K241" s="217"/>
      <c r="L241" s="217">
        <v>0.2898238431288046</v>
      </c>
      <c r="AE241" s="9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8">
      <c r="A242" s="195" t="s">
        <v>130</v>
      </c>
      <c r="B242" s="127">
        <v>2008</v>
      </c>
      <c r="C242" s="67" t="s">
        <v>51</v>
      </c>
      <c r="D242" s="208">
        <v>8.9707974795040304</v>
      </c>
      <c r="E242" s="203">
        <v>0.25903643922719494</v>
      </c>
      <c r="F242" s="217">
        <v>0.11934552454282968</v>
      </c>
      <c r="G242" s="204">
        <v>0.32005917889286156</v>
      </c>
      <c r="H242" s="217">
        <v>1.6121270452357863E-2</v>
      </c>
      <c r="I242" s="217">
        <v>3.2242540904715927E-2</v>
      </c>
      <c r="J242" s="217">
        <v>0.11934552454282968</v>
      </c>
      <c r="K242" s="217">
        <v>0.18046198267564958</v>
      </c>
      <c r="L242" s="217">
        <v>0.34634270665194122</v>
      </c>
      <c r="AE242" s="9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8">
      <c r="A243" s="191" t="s">
        <v>75</v>
      </c>
      <c r="B243" s="127">
        <v>2005</v>
      </c>
      <c r="C243" s="67" t="s">
        <v>51</v>
      </c>
      <c r="D243" s="143">
        <v>5.7093401058441264</v>
      </c>
      <c r="E243" s="203">
        <v>0.27006711409395961</v>
      </c>
      <c r="F243" s="217">
        <v>-8.3302596013254696E-2</v>
      </c>
      <c r="G243" s="204">
        <v>0.28537170263788963</v>
      </c>
      <c r="H243" s="217">
        <v>-0.11903333146939062</v>
      </c>
      <c r="I243" s="217">
        <v>-0.16604892900761814</v>
      </c>
      <c r="J243" s="217">
        <v>-8.3302596013254696E-2</v>
      </c>
      <c r="K243" s="217">
        <v>-0.10544745203045905</v>
      </c>
      <c r="L243" s="217">
        <v>0.28233540901591347</v>
      </c>
    </row>
    <row r="244" spans="1:48">
      <c r="A244" s="195" t="s">
        <v>75</v>
      </c>
      <c r="B244" s="127">
        <v>2007</v>
      </c>
      <c r="C244" s="67" t="s">
        <v>51</v>
      </c>
      <c r="D244" s="208">
        <v>5.6543137446628187</v>
      </c>
      <c r="E244" s="203">
        <v>0.27628603280777181</v>
      </c>
      <c r="F244" s="217">
        <v>0.10527847901284293</v>
      </c>
      <c r="G244" s="204">
        <v>0.23539286546980642</v>
      </c>
      <c r="H244" s="217">
        <v>7.0963002440031245E-2</v>
      </c>
      <c r="I244" s="217">
        <v>5.1971641557730167E-2</v>
      </c>
      <c r="J244" s="217">
        <v>0.10527847901284293</v>
      </c>
      <c r="K244" s="217">
        <v>0.13919280833206271</v>
      </c>
      <c r="L244" s="217">
        <v>0.23382845188284515</v>
      </c>
      <c r="N244"/>
      <c r="O244" s="183" t="s">
        <v>283</v>
      </c>
      <c r="P244" s="141"/>
      <c r="Q244" s="141"/>
      <c r="R244" s="141"/>
    </row>
    <row r="245" spans="1:48">
      <c r="A245" s="127" t="s">
        <v>333</v>
      </c>
      <c r="B245" s="7">
        <v>2004</v>
      </c>
      <c r="C245" s="8" t="s">
        <v>51</v>
      </c>
      <c r="D245" s="8">
        <v>6.0441220912662432</v>
      </c>
      <c r="E245" s="8">
        <v>0.28288543140028288</v>
      </c>
      <c r="F245" s="8">
        <v>0.23743718592964819</v>
      </c>
      <c r="G245" s="8">
        <v>0.53333333333333333</v>
      </c>
      <c r="H245" s="8">
        <v>0.11180904522613069</v>
      </c>
      <c r="I245" s="8">
        <v>0.47487437185929654</v>
      </c>
      <c r="J245" s="8">
        <v>0.23743718592964819</v>
      </c>
      <c r="K245" s="8">
        <v>0.31658291457286425</v>
      </c>
      <c r="L245" s="8">
        <v>0.69284064665127021</v>
      </c>
      <c r="N245" s="213" t="s">
        <v>227</v>
      </c>
      <c r="O245" s="141" t="s">
        <v>284</v>
      </c>
      <c r="P245" s="141" t="s">
        <v>285</v>
      </c>
      <c r="Q245" s="141" t="s">
        <v>286</v>
      </c>
      <c r="R245" s="141" t="s">
        <v>287</v>
      </c>
    </row>
    <row r="246" spans="1:48">
      <c r="A246" s="195" t="s">
        <v>73</v>
      </c>
      <c r="B246" s="127">
        <v>2008</v>
      </c>
      <c r="C246" s="67" t="s">
        <v>51</v>
      </c>
      <c r="D246" s="208">
        <v>8.1687925912982706</v>
      </c>
      <c r="E246" s="203">
        <v>0.28992248062015502</v>
      </c>
      <c r="F246" s="217">
        <v>0.55622389205057288</v>
      </c>
      <c r="G246" s="204">
        <v>0.26072607260726072</v>
      </c>
      <c r="H246" s="217">
        <v>0.14836547571726014</v>
      </c>
      <c r="I246" s="217">
        <v>0.24053851067413398</v>
      </c>
      <c r="J246" s="217">
        <v>0.55622389205057288</v>
      </c>
      <c r="K246" s="217">
        <v>0.28967006097705333</v>
      </c>
      <c r="L246" s="217">
        <v>0.22894736842105262</v>
      </c>
      <c r="N246" s="49" t="s">
        <v>288</v>
      </c>
      <c r="O246" s="184">
        <f>AVERAGE(H243:H289)</f>
        <v>2.1232458836057386E-2</v>
      </c>
      <c r="P246" s="184">
        <f t="shared" ref="P246:R246" si="4">AVERAGE(I243:I289)</f>
        <v>5.2356149403848334E-2</v>
      </c>
      <c r="Q246" s="184">
        <f t="shared" si="4"/>
        <v>9.568259623510178E-2</v>
      </c>
      <c r="R246" s="184">
        <f t="shared" si="4"/>
        <v>9.5314161552111351E-2</v>
      </c>
      <c r="S246" s="185">
        <f>COUNT(G243:G289)</f>
        <v>47</v>
      </c>
      <c r="T246" s="148" t="s">
        <v>179</v>
      </c>
    </row>
    <row r="247" spans="1:48">
      <c r="A247" s="194" t="s">
        <v>91</v>
      </c>
      <c r="B247" s="127">
        <v>2010</v>
      </c>
      <c r="C247" s="180" t="s">
        <v>51</v>
      </c>
      <c r="D247" s="143">
        <v>4.5500940102068226</v>
      </c>
      <c r="E247" s="203">
        <v>0.2982394366197183</v>
      </c>
      <c r="F247" s="217"/>
      <c r="G247" s="204">
        <v>0.15119600142806142</v>
      </c>
      <c r="H247" s="217">
        <v>0.35862691960252946</v>
      </c>
      <c r="I247" s="217">
        <v>0.37624209575429096</v>
      </c>
      <c r="J247" s="217"/>
      <c r="K247" s="217"/>
      <c r="L247" s="217">
        <v>0.15119600142806142</v>
      </c>
      <c r="N247" s="33" t="s">
        <v>300</v>
      </c>
      <c r="O247" s="184">
        <f>AVERAGE(H290:H325)</f>
        <v>-1.3524439295175638E-2</v>
      </c>
      <c r="P247" s="184">
        <f t="shared" ref="P247:R247" si="5">AVERAGE(I290:I325)</f>
        <v>-3.0026457483197724E-2</v>
      </c>
      <c r="Q247" s="184">
        <f t="shared" si="5"/>
        <v>-7.0413134435697244E-2</v>
      </c>
      <c r="R247" s="184">
        <f t="shared" si="5"/>
        <v>-3.784625805313168E-2</v>
      </c>
      <c r="S247" s="185">
        <f>COUNT(G290:G325)</f>
        <v>36</v>
      </c>
      <c r="T247" s="148" t="s">
        <v>179</v>
      </c>
    </row>
    <row r="248" spans="1:48">
      <c r="A248" s="127" t="s">
        <v>333</v>
      </c>
      <c r="B248" s="7">
        <v>2003</v>
      </c>
      <c r="C248" s="8" t="s">
        <v>51</v>
      </c>
      <c r="D248" s="8">
        <v>7.1925052886068297</v>
      </c>
      <c r="E248" s="8">
        <v>0.29899497487437188</v>
      </c>
      <c r="F248" s="8">
        <v>0.4933333333333334</v>
      </c>
      <c r="G248" s="8">
        <v>0.29141716566866266</v>
      </c>
      <c r="H248" s="8">
        <v>3.5151515151515225E-2</v>
      </c>
      <c r="I248" s="8">
        <v>0.14303030303030315</v>
      </c>
      <c r="J248" s="8">
        <v>0.4933333333333334</v>
      </c>
      <c r="K248" s="8">
        <v>0.26424242424242422</v>
      </c>
      <c r="L248" s="8">
        <v>0.43623112961998961</v>
      </c>
      <c r="N248" s="33" t="s">
        <v>301</v>
      </c>
      <c r="O248" s="184">
        <f>AVERAGE(H326:H355)</f>
        <v>-7.4088948138285968E-2</v>
      </c>
      <c r="P248" s="184">
        <f t="shared" ref="P248:R248" si="6">AVERAGE(I326:I355)</f>
        <v>-2.9158806896896962E-2</v>
      </c>
      <c r="Q248" s="184">
        <f t="shared" si="6"/>
        <v>2.4668446670448319E-2</v>
      </c>
      <c r="R248" s="184">
        <f t="shared" si="6"/>
        <v>9.8695622338561828E-2</v>
      </c>
      <c r="S248" s="185">
        <f>COUNT(G326:G355)</f>
        <v>30</v>
      </c>
      <c r="T248" s="148" t="s">
        <v>179</v>
      </c>
    </row>
    <row r="249" spans="1:48">
      <c r="A249" s="195" t="s">
        <v>75</v>
      </c>
      <c r="B249" s="127">
        <v>2006</v>
      </c>
      <c r="C249" s="67" t="s">
        <v>51</v>
      </c>
      <c r="D249" s="208">
        <v>6.593125714670073</v>
      </c>
      <c r="E249" s="203">
        <v>0.29929770992366406</v>
      </c>
      <c r="F249" s="217">
        <v>1.2140728123881794E-2</v>
      </c>
      <c r="G249" s="204">
        <v>0.28803492088237576</v>
      </c>
      <c r="H249" s="217">
        <v>-4.2014474650627104E-2</v>
      </c>
      <c r="I249" s="217">
        <v>3.1930001056553234E-2</v>
      </c>
      <c r="J249" s="217">
        <v>1.2140728123881794E-2</v>
      </c>
      <c r="K249" s="217">
        <v>6.7687224349957484E-2</v>
      </c>
      <c r="L249" s="217">
        <v>0.25695009527733426</v>
      </c>
      <c r="N249" s="33" t="s">
        <v>302</v>
      </c>
      <c r="O249" s="184">
        <f>AVERAGE(H351:H377)</f>
        <v>1.7784282539649459E-2</v>
      </c>
      <c r="P249" s="184">
        <f t="shared" ref="P249:R249" si="7">AVERAGE(I351:I377)</f>
        <v>7.5961276471693553E-2</v>
      </c>
      <c r="Q249" s="184">
        <f t="shared" si="7"/>
        <v>8.6916180158688516E-2</v>
      </c>
      <c r="R249" s="184">
        <f t="shared" si="7"/>
        <v>9.5669466112999285E-2</v>
      </c>
      <c r="S249" s="185">
        <f>COUNT(G351:G377)</f>
        <v>27</v>
      </c>
      <c r="T249" s="148" t="s">
        <v>179</v>
      </c>
    </row>
    <row r="250" spans="1:48">
      <c r="A250" s="127" t="s">
        <v>314</v>
      </c>
      <c r="B250" s="127">
        <v>2003</v>
      </c>
      <c r="C250" s="180" t="s">
        <v>51</v>
      </c>
      <c r="D250" s="180">
        <v>3.146937330343444</v>
      </c>
      <c r="E250" s="217">
        <v>0.29950921658986174</v>
      </c>
      <c r="F250" s="217">
        <v>-3.6694100238786144E-2</v>
      </c>
      <c r="G250" s="217">
        <v>0.35325156301414939</v>
      </c>
      <c r="H250" s="217">
        <v>-0.42086831484730874</v>
      </c>
      <c r="I250" s="217">
        <v>-6.1877676662094011E-2</v>
      </c>
      <c r="J250" s="217">
        <v>-3.6694100238786144E-2</v>
      </c>
      <c r="K250" s="217">
        <v>-0.29100705373996566</v>
      </c>
      <c r="L250" s="217">
        <v>0.39612564836501268</v>
      </c>
      <c r="S250" s="149">
        <f>SUM(S246:S249)</f>
        <v>140</v>
      </c>
      <c r="AB250" s="9"/>
      <c r="AC250" s="9"/>
      <c r="AV250" s="8"/>
    </row>
    <row r="251" spans="1:48" s="8" customFormat="1" ht="16.8" customHeight="1">
      <c r="A251" s="191" t="s">
        <v>75</v>
      </c>
      <c r="B251" s="127">
        <v>2010</v>
      </c>
      <c r="C251" s="67" t="s">
        <v>51</v>
      </c>
      <c r="D251" s="143">
        <v>5.6868252046179304</v>
      </c>
      <c r="E251" s="203">
        <v>0.29989969909729186</v>
      </c>
      <c r="F251" s="217"/>
      <c r="G251" s="204">
        <v>0.3199025182778229</v>
      </c>
      <c r="H251" s="217">
        <v>3.7904899484033534E-2</v>
      </c>
      <c r="I251" s="217">
        <v>-1.7742861261289822E-2</v>
      </c>
      <c r="J251" s="217"/>
      <c r="K251" s="217"/>
      <c r="L251" s="217">
        <v>0.46774979691307877</v>
      </c>
      <c r="P251" s="9"/>
      <c r="Q251" s="9"/>
      <c r="R251" s="9"/>
      <c r="S251" s="9"/>
      <c r="T251" s="9"/>
      <c r="U251" s="9"/>
      <c r="V251" s="9"/>
      <c r="W251" s="9"/>
      <c r="AA251" s="9"/>
      <c r="AB251" s="9"/>
      <c r="AC251" s="9"/>
      <c r="AD251" s="9"/>
      <c r="AE251" s="49"/>
      <c r="AF251" s="9"/>
      <c r="AG251" s="9"/>
      <c r="AH251" s="9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</row>
    <row r="252" spans="1:48" s="8" customFormat="1">
      <c r="A252" s="192" t="s">
        <v>195</v>
      </c>
      <c r="B252" s="210">
        <v>2003</v>
      </c>
      <c r="C252" s="161" t="s">
        <v>51</v>
      </c>
      <c r="D252" s="75">
        <v>5.0835689460051077</v>
      </c>
      <c r="E252" s="212">
        <v>0.3013315627722728</v>
      </c>
      <c r="F252" s="217">
        <v>0.10633571302704221</v>
      </c>
      <c r="G252" s="209">
        <v>0.30264668389319554</v>
      </c>
      <c r="H252" s="217">
        <v>5.7483757158251235E-2</v>
      </c>
      <c r="I252" s="218">
        <v>5.030444035767101E-2</v>
      </c>
      <c r="J252" s="217">
        <v>0.10633571302704221</v>
      </c>
      <c r="K252" s="217">
        <v>0.11194813023612062</v>
      </c>
      <c r="L252" s="217">
        <v>0.30592418683731937</v>
      </c>
      <c r="P252" s="9"/>
      <c r="Q252" s="9"/>
      <c r="R252" s="9"/>
      <c r="S252" s="9"/>
      <c r="T252" s="9"/>
      <c r="U252" s="9"/>
      <c r="V252" s="9"/>
      <c r="W252" s="9"/>
      <c r="AA252" s="9"/>
      <c r="AB252" s="9"/>
      <c r="AC252" s="9"/>
      <c r="AD252" s="9"/>
      <c r="AE252" s="49"/>
      <c r="AF252" s="9"/>
      <c r="AG252" s="9"/>
      <c r="AH252" s="9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</row>
    <row r="253" spans="1:48" s="8" customFormat="1">
      <c r="A253" s="192" t="s">
        <v>195</v>
      </c>
      <c r="B253" s="210">
        <v>2004</v>
      </c>
      <c r="C253" s="161" t="s">
        <v>51</v>
      </c>
      <c r="D253" s="75">
        <v>5.1662914212922626</v>
      </c>
      <c r="E253" s="212">
        <v>0.30391997309290542</v>
      </c>
      <c r="F253" s="217">
        <v>5.7786137365288995E-2</v>
      </c>
      <c r="G253" s="209">
        <v>0.30818821755144821</v>
      </c>
      <c r="H253" s="217">
        <v>-7.6171809824031374E-3</v>
      </c>
      <c r="I253" s="218">
        <v>5.1831420667615341E-2</v>
      </c>
      <c r="J253" s="217">
        <v>5.7786137365288995E-2</v>
      </c>
      <c r="K253" s="217">
        <v>3.9705888682433341E-2</v>
      </c>
      <c r="L253" s="217">
        <v>0.2470150736229236</v>
      </c>
      <c r="P253" s="9"/>
      <c r="Q253" s="9"/>
      <c r="R253" s="9"/>
      <c r="S253" s="9"/>
      <c r="T253" s="9"/>
      <c r="U253" s="9"/>
      <c r="V253" s="9"/>
      <c r="W253" s="9"/>
      <c r="AA253" s="9"/>
      <c r="AB253" s="9"/>
      <c r="AC253" s="9"/>
      <c r="AD253" s="9"/>
      <c r="AE253" s="49"/>
      <c r="AF253" s="9"/>
      <c r="AG253" s="9"/>
      <c r="AH253" s="9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</row>
    <row r="254" spans="1:48" s="8" customFormat="1">
      <c r="A254" s="191" t="s">
        <v>82</v>
      </c>
      <c r="B254" s="210">
        <v>2009</v>
      </c>
      <c r="C254" s="161" t="s">
        <v>51</v>
      </c>
      <c r="D254" s="75">
        <v>8.8503506971090484</v>
      </c>
      <c r="E254" s="212">
        <v>0.30948258483295588</v>
      </c>
      <c r="F254" s="219">
        <v>2.3643023566676163E-2</v>
      </c>
      <c r="G254" s="209">
        <v>0.15106735428667023</v>
      </c>
      <c r="H254" s="219">
        <v>-1.7504507776737607E-2</v>
      </c>
      <c r="I254" s="219">
        <v>-2.1469593105967785E-2</v>
      </c>
      <c r="J254" s="219">
        <v>2.3643023566676163E-2</v>
      </c>
      <c r="K254" s="219"/>
      <c r="L254" s="219">
        <v>0.1013635647317855</v>
      </c>
      <c r="P254" s="9"/>
      <c r="Q254" s="9"/>
      <c r="R254" s="9"/>
      <c r="S254" s="9"/>
      <c r="T254" s="9"/>
      <c r="U254" s="9"/>
      <c r="V254" s="9"/>
      <c r="W254" s="9"/>
      <c r="AA254" s="9"/>
      <c r="AB254" s="9"/>
      <c r="AC254" s="9"/>
      <c r="AD254" s="9"/>
      <c r="AE254" s="49"/>
      <c r="AF254" s="9"/>
      <c r="AG254" s="9"/>
      <c r="AH254" s="9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</row>
    <row r="255" spans="1:48" s="8" customFormat="1">
      <c r="A255" s="191" t="s">
        <v>82</v>
      </c>
      <c r="B255" s="127">
        <v>2007</v>
      </c>
      <c r="C255" s="67" t="s">
        <v>51</v>
      </c>
      <c r="D255" s="143">
        <v>8.5971778560082761</v>
      </c>
      <c r="E255" s="203">
        <v>0.31026127101632284</v>
      </c>
      <c r="F255" s="217">
        <v>-6.4144100749299923E-2</v>
      </c>
      <c r="G255" s="204">
        <v>0.32162692804265947</v>
      </c>
      <c r="H255" s="217">
        <v>-3.110886638954027E-2</v>
      </c>
      <c r="I255" s="217">
        <v>-4.5837234740581663E-2</v>
      </c>
      <c r="J255" s="217">
        <v>-6.4144100749299923E-2</v>
      </c>
      <c r="K255" s="217">
        <v>-6.8290934625532471E-2</v>
      </c>
      <c r="L255" s="217">
        <v>0.31754672473235346</v>
      </c>
      <c r="P255" s="9"/>
      <c r="Q255" s="9"/>
      <c r="R255" s="9"/>
      <c r="S255" s="9"/>
      <c r="T255" s="9"/>
      <c r="U255" s="9"/>
      <c r="V255" s="9"/>
      <c r="W255" s="9"/>
      <c r="AA255" s="9"/>
      <c r="AB255" s="9"/>
      <c r="AC255" s="9"/>
      <c r="AD255" s="9"/>
      <c r="AE255" s="49"/>
      <c r="AF255" s="9"/>
      <c r="AG255" s="9"/>
      <c r="AH255" s="9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</row>
    <row r="256" spans="1:48" s="8" customFormat="1">
      <c r="A256" s="192" t="s">
        <v>195</v>
      </c>
      <c r="B256" s="210">
        <v>2005</v>
      </c>
      <c r="C256" s="161" t="s">
        <v>51</v>
      </c>
      <c r="D256" s="75">
        <v>5.0005837233497124</v>
      </c>
      <c r="E256" s="212">
        <v>0.31261589021977992</v>
      </c>
      <c r="F256" s="217">
        <v>4.6965326274704441E-2</v>
      </c>
      <c r="G256" s="209">
        <v>0.21740688993324583</v>
      </c>
      <c r="H256" s="217">
        <v>5.899919411066163E-2</v>
      </c>
      <c r="I256" s="218">
        <v>6.490889554297341E-2</v>
      </c>
      <c r="J256" s="217">
        <v>4.6965326274704441E-2</v>
      </c>
      <c r="K256" s="217">
        <v>4.1603701991357198E-2</v>
      </c>
      <c r="L256" s="217">
        <v>0.18620591549401228</v>
      </c>
      <c r="P256" s="9"/>
      <c r="Q256" s="9"/>
      <c r="R256" s="9"/>
      <c r="S256" s="9"/>
      <c r="T256" s="9"/>
      <c r="U256" s="9"/>
      <c r="V256" s="9"/>
      <c r="W256" s="9"/>
      <c r="AA256" s="9"/>
      <c r="AB256" s="9"/>
      <c r="AC256" s="9"/>
      <c r="AD256" s="9"/>
      <c r="AE256" s="49"/>
      <c r="AF256" s="9"/>
      <c r="AG256" s="9"/>
      <c r="AH256" s="9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</row>
    <row r="257" spans="1:48" s="8" customFormat="1">
      <c r="A257" s="195" t="s">
        <v>82</v>
      </c>
      <c r="B257" s="127">
        <v>2008</v>
      </c>
      <c r="C257" s="67" t="s">
        <v>51</v>
      </c>
      <c r="D257" s="208">
        <v>9.3493614386137427</v>
      </c>
      <c r="E257" s="203">
        <v>0.33265497808390732</v>
      </c>
      <c r="F257" s="217">
        <v>-3.606027399045298E-2</v>
      </c>
      <c r="G257" s="204">
        <v>0.32108671991082577</v>
      </c>
      <c r="H257" s="217">
        <v>-1.4284009022842789E-2</v>
      </c>
      <c r="I257" s="217">
        <v>-3.2038551346603737E-2</v>
      </c>
      <c r="J257" s="217">
        <v>-3.606027399045298E-2</v>
      </c>
      <c r="K257" s="217">
        <v>9.6967317057870608E-3</v>
      </c>
      <c r="L257" s="217">
        <v>0.21075485140216221</v>
      </c>
      <c r="P257" s="9"/>
      <c r="Q257" s="9"/>
      <c r="R257" s="9"/>
      <c r="S257" s="9"/>
      <c r="T257" s="9"/>
      <c r="U257" s="9"/>
      <c r="V257" s="9"/>
      <c r="W257" s="9"/>
      <c r="AA257" s="9"/>
      <c r="AB257" s="9"/>
      <c r="AC257" s="9"/>
      <c r="AD257" s="9"/>
      <c r="AE257" s="49"/>
      <c r="AF257" s="9"/>
      <c r="AG257" s="9"/>
      <c r="AH257" s="9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</row>
    <row r="258" spans="1:48" s="8" customFormat="1">
      <c r="A258" s="191" t="s">
        <v>73</v>
      </c>
      <c r="B258" s="127">
        <v>2004</v>
      </c>
      <c r="C258" s="67" t="s">
        <v>51</v>
      </c>
      <c r="D258" s="143">
        <v>11.008740845735886</v>
      </c>
      <c r="E258" s="203">
        <v>0.33525179856115106</v>
      </c>
      <c r="F258" s="217">
        <v>-0.17992525360384387</v>
      </c>
      <c r="G258" s="204">
        <v>0.34540380047505936</v>
      </c>
      <c r="H258" s="217">
        <v>-1.4968966776195429E-2</v>
      </c>
      <c r="I258" s="217">
        <v>-0.41066409363594392</v>
      </c>
      <c r="J258" s="217">
        <v>-0.17992525360384387</v>
      </c>
      <c r="K258" s="217">
        <v>-2.2607445278798273E-2</v>
      </c>
      <c r="L258" s="217">
        <v>0.39472069236821394</v>
      </c>
      <c r="P258" s="9"/>
      <c r="Q258" s="9"/>
      <c r="R258" s="9"/>
      <c r="S258" s="9"/>
      <c r="T258" s="9"/>
      <c r="U258" s="9"/>
      <c r="V258" s="9"/>
      <c r="W258" s="9"/>
      <c r="AA258" s="9"/>
      <c r="AB258" s="9"/>
      <c r="AC258" s="9"/>
      <c r="AD258" s="9"/>
      <c r="AE258" s="49"/>
      <c r="AF258" s="9"/>
      <c r="AG258" s="9"/>
      <c r="AH258" s="9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</row>
    <row r="259" spans="1:48" s="8" customFormat="1">
      <c r="A259" s="191" t="s">
        <v>73</v>
      </c>
      <c r="B259" s="127">
        <v>2005</v>
      </c>
      <c r="C259" s="67" t="s">
        <v>51</v>
      </c>
      <c r="D259" s="143">
        <v>16.08952468850946</v>
      </c>
      <c r="E259" s="203">
        <v>0.35253791708796761</v>
      </c>
      <c r="F259" s="217">
        <v>-7.5258246829601402E-3</v>
      </c>
      <c r="G259" s="204">
        <v>0.41709799675148884</v>
      </c>
      <c r="H259" s="217">
        <v>-0.38985933542045015</v>
      </c>
      <c r="I259" s="217">
        <v>-0.16252347828090977</v>
      </c>
      <c r="J259" s="217">
        <v>-7.5258246829601402E-3</v>
      </c>
      <c r="K259" s="217">
        <v>0.14195622359355209</v>
      </c>
      <c r="L259" s="217">
        <v>0.46470384615384613</v>
      </c>
      <c r="AA259" s="9"/>
      <c r="AB259" s="148"/>
      <c r="AC259" s="148"/>
      <c r="AD259" s="9"/>
      <c r="AE259" s="49"/>
      <c r="AF259" s="9"/>
      <c r="AG259" s="9"/>
      <c r="AH259" s="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>
      <c r="A260" s="191" t="s">
        <v>195</v>
      </c>
      <c r="B260" s="210">
        <v>2009</v>
      </c>
      <c r="C260" s="161" t="s">
        <v>51</v>
      </c>
      <c r="D260" s="75">
        <v>5.6717450180158888</v>
      </c>
      <c r="E260" s="212">
        <v>0.362486803991451</v>
      </c>
      <c r="F260" s="219">
        <v>-4.0329197642905081E-2</v>
      </c>
      <c r="G260" s="209">
        <v>0.37030040927242297</v>
      </c>
      <c r="H260" s="219">
        <v>3.9583281533603486E-2</v>
      </c>
      <c r="I260" s="219">
        <v>-4.0329197642905081E-2</v>
      </c>
      <c r="J260" s="219">
        <v>-4.0329197642905081E-2</v>
      </c>
      <c r="K260" s="219"/>
      <c r="L260" s="219">
        <v>0.37276806194874368</v>
      </c>
    </row>
    <row r="261" spans="1:48">
      <c r="A261" s="191" t="s">
        <v>77</v>
      </c>
      <c r="B261" s="210">
        <v>2010</v>
      </c>
      <c r="C261" s="161" t="s">
        <v>51</v>
      </c>
      <c r="D261" s="75">
        <v>3.5471338851097158</v>
      </c>
      <c r="E261" s="212">
        <v>0.37632364919902256</v>
      </c>
      <c r="F261" s="219"/>
      <c r="G261" s="209">
        <v>0.40988330211785046</v>
      </c>
      <c r="H261" s="219">
        <v>0.11631499016532548</v>
      </c>
      <c r="I261" s="219">
        <v>0.21828787346147976</v>
      </c>
      <c r="J261" s="219"/>
      <c r="K261" s="219"/>
      <c r="L261" s="219">
        <v>0.60826970177207895</v>
      </c>
    </row>
    <row r="262" spans="1:48">
      <c r="A262" s="194" t="s">
        <v>298</v>
      </c>
      <c r="B262" s="127">
        <v>2009</v>
      </c>
      <c r="C262" s="180" t="s">
        <v>51</v>
      </c>
      <c r="D262" s="143">
        <v>0.90860907094722498</v>
      </c>
      <c r="E262" s="203">
        <v>0.37795756373072814</v>
      </c>
      <c r="F262" s="217">
        <v>9.2690390405212056E-2</v>
      </c>
      <c r="G262" s="204">
        <v>0.40729870129870127</v>
      </c>
      <c r="H262" s="217">
        <v>3.0008390503923881E-2</v>
      </c>
      <c r="I262" s="217">
        <v>6.978925028379647E-2</v>
      </c>
      <c r="J262" s="217">
        <v>9.2690390405212056E-2</v>
      </c>
      <c r="K262" s="217"/>
      <c r="L262" s="217">
        <v>0.42822987535819135</v>
      </c>
    </row>
    <row r="263" spans="1:48">
      <c r="A263" s="191" t="s">
        <v>130</v>
      </c>
      <c r="B263" s="210">
        <v>2009</v>
      </c>
      <c r="C263" s="161" t="s">
        <v>51</v>
      </c>
      <c r="D263" s="75">
        <v>13.015786977437497</v>
      </c>
      <c r="E263" s="212">
        <v>0.38209845847836904</v>
      </c>
      <c r="F263" s="219">
        <v>0.16703350452433366</v>
      </c>
      <c r="G263" s="209">
        <v>0.39281437125748508</v>
      </c>
      <c r="H263" s="219">
        <v>1.638542430912206E-2</v>
      </c>
      <c r="I263" s="219">
        <v>0.1049156272927368</v>
      </c>
      <c r="J263" s="219">
        <v>0.16703350452433366</v>
      </c>
      <c r="K263" s="219"/>
      <c r="L263" s="219">
        <v>0.43867243867243866</v>
      </c>
    </row>
    <row r="264" spans="1:48">
      <c r="A264" s="191" t="s">
        <v>130</v>
      </c>
      <c r="B264" s="210">
        <v>2010</v>
      </c>
      <c r="C264" s="161" t="s">
        <v>51</v>
      </c>
      <c r="D264" s="75">
        <v>12.541500101632904</v>
      </c>
      <c r="E264" s="212">
        <v>0.40459016393442626</v>
      </c>
      <c r="F264" s="219"/>
      <c r="G264" s="209">
        <v>0.47087461081234083</v>
      </c>
      <c r="H264" s="219">
        <v>9.0004972650422843E-2</v>
      </c>
      <c r="I264" s="219">
        <v>0.15315763301839888</v>
      </c>
      <c r="J264" s="219"/>
      <c r="K264" s="219"/>
      <c r="L264" s="219">
        <v>0.47087461081234083</v>
      </c>
      <c r="AE264" s="9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8">
      <c r="A265" s="127" t="s">
        <v>314</v>
      </c>
      <c r="B265" s="127">
        <v>2004</v>
      </c>
      <c r="C265" s="180" t="s">
        <v>51</v>
      </c>
      <c r="D265" s="180">
        <v>3.3360863696079255</v>
      </c>
      <c r="E265" s="217">
        <v>0.42485303146584802</v>
      </c>
      <c r="F265" s="217">
        <v>9.1395704830886035E-2</v>
      </c>
      <c r="G265" s="217">
        <v>0.46093481589270274</v>
      </c>
      <c r="H265" s="217">
        <v>0.25265581224801476</v>
      </c>
      <c r="I265" s="217">
        <v>0.27037988713951105</v>
      </c>
      <c r="J265" s="217">
        <v>9.1395704830886035E-2</v>
      </c>
      <c r="K265" s="217">
        <v>0.20948022380565526</v>
      </c>
      <c r="L265" s="217">
        <v>0.45591275355696825</v>
      </c>
      <c r="AE265" s="9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8">
      <c r="A266" s="194" t="s">
        <v>298</v>
      </c>
      <c r="B266" s="127">
        <v>2010</v>
      </c>
      <c r="C266" s="180" t="s">
        <v>51</v>
      </c>
      <c r="D266" s="143">
        <v>1.0095248603294895</v>
      </c>
      <c r="E266" s="203">
        <v>0.43789462513927946</v>
      </c>
      <c r="F266" s="217"/>
      <c r="G266" s="204">
        <v>0.45476766048885309</v>
      </c>
      <c r="H266" s="217">
        <v>4.1011550399430038E-2</v>
      </c>
      <c r="I266" s="217">
        <v>6.4621177428382415E-2</v>
      </c>
      <c r="J266" s="217"/>
      <c r="K266" s="217"/>
      <c r="L266" s="217">
        <v>0.45476766048885309</v>
      </c>
      <c r="AE266" s="9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8">
      <c r="A267" s="196" t="s">
        <v>77</v>
      </c>
      <c r="B267" s="210">
        <v>2011</v>
      </c>
      <c r="C267" s="161" t="s">
        <v>51</v>
      </c>
      <c r="D267" s="75">
        <v>3.7339598400974565</v>
      </c>
      <c r="E267" s="212">
        <v>0.44782074892572132</v>
      </c>
      <c r="F267" s="219"/>
      <c r="G267" s="209">
        <v>0.87047268262737876</v>
      </c>
      <c r="H267" s="219">
        <v>0.11539505837632351</v>
      </c>
      <c r="I267" s="219"/>
      <c r="J267" s="219"/>
      <c r="K267" s="219"/>
      <c r="L267" s="219">
        <v>0</v>
      </c>
      <c r="AE267" s="9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8">
      <c r="A268" s="138" t="s">
        <v>314</v>
      </c>
      <c r="B268" s="127">
        <v>2006</v>
      </c>
      <c r="C268" s="180" t="s">
        <v>51</v>
      </c>
      <c r="D268" s="227">
        <v>4.2758406452524715</v>
      </c>
      <c r="E268" s="217">
        <v>0.44788737700563713</v>
      </c>
      <c r="F268" s="217">
        <v>7.3027967711287847E-2</v>
      </c>
      <c r="G268" s="217">
        <v>0.49695431986256894</v>
      </c>
      <c r="H268" s="217">
        <v>-0.24531146983724758</v>
      </c>
      <c r="I268" s="217">
        <v>-8.3467632347876991E-2</v>
      </c>
      <c r="J268" s="217">
        <v>7.3027967711287847E-2</v>
      </c>
      <c r="K268" s="217">
        <v>0.1165231216844841</v>
      </c>
      <c r="L268" s="217">
        <v>0.64807229445404579</v>
      </c>
      <c r="AE268" s="9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8">
      <c r="A269" s="194" t="s">
        <v>298</v>
      </c>
      <c r="B269" s="127">
        <v>2011</v>
      </c>
      <c r="C269" s="180" t="s">
        <v>51</v>
      </c>
      <c r="D269" s="143">
        <v>1.0615117821324742</v>
      </c>
      <c r="E269" s="203">
        <v>0.47206658325626938</v>
      </c>
      <c r="F269" s="217"/>
      <c r="G269" s="204">
        <v>0.47206658325626938</v>
      </c>
      <c r="H269" s="217">
        <v>2.4619302806812817E-2</v>
      </c>
      <c r="I269" s="217"/>
      <c r="J269" s="217"/>
      <c r="K269" s="217"/>
      <c r="L269" s="217">
        <v>0</v>
      </c>
      <c r="AE269" s="9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8">
      <c r="A270" s="195" t="s">
        <v>73</v>
      </c>
      <c r="B270" s="127">
        <v>2006</v>
      </c>
      <c r="C270" s="67" t="s">
        <v>51</v>
      </c>
      <c r="D270" s="208">
        <v>18.763125111229758</v>
      </c>
      <c r="E270" s="203">
        <v>0.49151515151515146</v>
      </c>
      <c r="F270" s="217">
        <v>0.38263984380341715</v>
      </c>
      <c r="G270" s="204">
        <v>0.53356300434512716</v>
      </c>
      <c r="H270" s="217">
        <v>0.16356752899081572</v>
      </c>
      <c r="I270" s="217">
        <v>0.2750879178876251</v>
      </c>
      <c r="J270" s="217">
        <v>0.38263984380341715</v>
      </c>
      <c r="K270" s="217">
        <v>0.44945719048862132</v>
      </c>
      <c r="L270" s="217">
        <v>0.46390514184397158</v>
      </c>
      <c r="AE270" s="9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</row>
    <row r="271" spans="1:48">
      <c r="A271" s="127" t="s">
        <v>314</v>
      </c>
      <c r="B271" s="127">
        <v>2005</v>
      </c>
      <c r="C271" s="180" t="s">
        <v>51</v>
      </c>
      <c r="D271" s="180">
        <v>3.8140555391646314</v>
      </c>
      <c r="E271" s="217">
        <v>0.49752202609363011</v>
      </c>
      <c r="F271" s="217">
        <v>-5.7772026798297398E-2</v>
      </c>
      <c r="G271" s="217">
        <v>0.4698465865350126</v>
      </c>
      <c r="H271" s="217">
        <v>2.3716080464625561E-2</v>
      </c>
      <c r="I271" s="217">
        <v>-0.2157775628150663</v>
      </c>
      <c r="J271" s="217">
        <v>-5.7772026798297398E-2</v>
      </c>
      <c r="K271" s="217">
        <v>9.5012111017504425E-2</v>
      </c>
      <c r="L271" s="217">
        <v>0.49712254366215708</v>
      </c>
      <c r="AE271" s="9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</row>
    <row r="272" spans="1:48">
      <c r="A272" s="138" t="s">
        <v>314</v>
      </c>
      <c r="B272" s="127">
        <v>2007</v>
      </c>
      <c r="C272" s="180" t="s">
        <v>51</v>
      </c>
      <c r="D272" s="227">
        <v>4.5886019048060964</v>
      </c>
      <c r="E272" s="217">
        <v>0.5524458798882681</v>
      </c>
      <c r="F272" s="217">
        <v>0.29055750331201929</v>
      </c>
      <c r="G272" s="217">
        <v>0.76949531835205986</v>
      </c>
      <c r="H272" s="217">
        <v>0.12996253660983489</v>
      </c>
      <c r="I272" s="217">
        <v>0.25563037461635191</v>
      </c>
      <c r="J272" s="217">
        <v>0.29055750331201929</v>
      </c>
      <c r="K272" s="217">
        <v>0.36266144083467483</v>
      </c>
      <c r="L272" s="217">
        <v>0.90167206530189159</v>
      </c>
      <c r="AE272" s="9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</row>
    <row r="273" spans="1:48">
      <c r="A273" s="195" t="s">
        <v>73</v>
      </c>
      <c r="B273" s="127">
        <v>2007</v>
      </c>
      <c r="C273" s="67" t="s">
        <v>51</v>
      </c>
      <c r="D273" s="208">
        <v>19.237697715289986</v>
      </c>
      <c r="E273" s="203">
        <v>0.58147410358565743</v>
      </c>
      <c r="F273" s="217">
        <v>0.34179646463613489</v>
      </c>
      <c r="G273" s="204">
        <v>0.44695994277539342</v>
      </c>
      <c r="H273" s="217">
        <v>0.13332862216869251</v>
      </c>
      <c r="I273" s="217">
        <v>0.26191273343116778</v>
      </c>
      <c r="J273" s="217">
        <v>0.34179646463613489</v>
      </c>
      <c r="K273" s="217">
        <v>0.61539194907485495</v>
      </c>
      <c r="L273" s="217">
        <v>0.3836386768447837</v>
      </c>
      <c r="AB273"/>
      <c r="AC273"/>
      <c r="AD273"/>
      <c r="AE273"/>
      <c r="AF273"/>
      <c r="AG273"/>
      <c r="AH273"/>
    </row>
    <row r="274" spans="1:48">
      <c r="A274" s="191" t="s">
        <v>94</v>
      </c>
      <c r="B274" s="127">
        <v>2010</v>
      </c>
      <c r="C274" s="67" t="s">
        <v>51</v>
      </c>
      <c r="D274" s="143">
        <v>13.36556540424389</v>
      </c>
      <c r="E274" s="203">
        <v>0.61890547263681595</v>
      </c>
      <c r="F274" s="217"/>
      <c r="G274" s="204">
        <v>0.58144740114399407</v>
      </c>
      <c r="H274" s="217">
        <v>-4.9776007964166965E-4</v>
      </c>
      <c r="I274" s="217">
        <v>-9.9552015928333929E-4</v>
      </c>
      <c r="J274" s="217"/>
      <c r="K274" s="217"/>
      <c r="L274" s="217">
        <v>0.58144740114399407</v>
      </c>
      <c r="X274"/>
      <c r="Y274"/>
      <c r="Z274"/>
      <c r="AA274"/>
      <c r="AB274"/>
      <c r="AC274"/>
      <c r="AD274"/>
      <c r="AE274"/>
      <c r="AF274"/>
      <c r="AG274"/>
      <c r="AH274"/>
    </row>
    <row r="275" spans="1:48">
      <c r="A275" s="191" t="s">
        <v>94</v>
      </c>
      <c r="B275" s="127">
        <v>2009</v>
      </c>
      <c r="C275" s="67" t="s">
        <v>51</v>
      </c>
      <c r="D275" s="143">
        <v>17.147461724415795</v>
      </c>
      <c r="E275" s="203">
        <v>0.79442508710801396</v>
      </c>
      <c r="F275" s="217">
        <v>-1.494023904382641E-3</v>
      </c>
      <c r="G275" s="204">
        <v>0.70664344364269716</v>
      </c>
      <c r="H275" s="217">
        <v>-4.9800796812754695E-4</v>
      </c>
      <c r="I275" s="217">
        <v>-9.960159362550939E-4</v>
      </c>
      <c r="J275" s="217">
        <v>-1.494023904382641E-3</v>
      </c>
      <c r="K275" s="217"/>
      <c r="L275" s="217">
        <v>0.65240464344941962</v>
      </c>
      <c r="X275"/>
      <c r="Y275"/>
      <c r="Z275"/>
      <c r="AA275"/>
      <c r="AB275"/>
      <c r="AC275"/>
      <c r="AD275"/>
      <c r="AE275"/>
      <c r="AF275"/>
      <c r="AG275"/>
      <c r="AH275"/>
    </row>
    <row r="276" spans="1:48">
      <c r="A276" s="195" t="s">
        <v>94</v>
      </c>
      <c r="B276" s="127">
        <v>2008</v>
      </c>
      <c r="C276" s="67" t="s">
        <v>51</v>
      </c>
      <c r="D276" s="208">
        <v>19.102874026322858</v>
      </c>
      <c r="E276" s="203">
        <v>0.88545816733067728</v>
      </c>
      <c r="F276" s="217">
        <v>-1.4947683109118146E-3</v>
      </c>
      <c r="G276" s="204">
        <v>0.83993029624097582</v>
      </c>
      <c r="H276" s="217">
        <v>-4.9825610363716166E-4</v>
      </c>
      <c r="I276" s="217">
        <v>-9.9651220727448812E-4</v>
      </c>
      <c r="J276" s="217">
        <v>-1.4947683109118146E-3</v>
      </c>
      <c r="K276" s="217">
        <v>-1.993024414549141E-3</v>
      </c>
      <c r="L276" s="217">
        <v>0.76621868259498926</v>
      </c>
      <c r="X276"/>
      <c r="Y276"/>
      <c r="Z276"/>
      <c r="AA276"/>
    </row>
    <row r="277" spans="1:48">
      <c r="A277" s="127" t="s">
        <v>333</v>
      </c>
      <c r="B277" s="7">
        <v>2005</v>
      </c>
      <c r="C277" s="8" t="s">
        <v>51</v>
      </c>
      <c r="D277" s="8">
        <v>12.088244182532486</v>
      </c>
      <c r="E277" s="8">
        <v>0.9569377990430622</v>
      </c>
      <c r="F277" s="8">
        <v>0.23055162659123044</v>
      </c>
      <c r="G277" s="8">
        <v>0.97560975609756095</v>
      </c>
      <c r="H277" s="8">
        <v>0.40876944837340878</v>
      </c>
      <c r="I277" s="8">
        <v>0.14144271570014133</v>
      </c>
      <c r="J277" s="8">
        <v>0.23055162659123044</v>
      </c>
      <c r="K277" s="8">
        <v>0.14002828854313987</v>
      </c>
      <c r="L277" s="8">
        <v>1.0356915232632249</v>
      </c>
    </row>
    <row r="278" spans="1:48">
      <c r="A278" s="43" t="s">
        <v>333</v>
      </c>
      <c r="B278" s="7">
        <v>2008</v>
      </c>
      <c r="C278" s="8" t="s">
        <v>51</v>
      </c>
      <c r="D278" s="48">
        <v>18.132366273798731</v>
      </c>
      <c r="E278" s="9">
        <v>0.98684210526315785</v>
      </c>
      <c r="F278" s="9">
        <v>-0.17279411764705882</v>
      </c>
      <c r="G278" s="9">
        <v>0.46911649726348709</v>
      </c>
      <c r="H278" s="9">
        <v>-0.11764705882352945</v>
      </c>
      <c r="I278" s="9">
        <v>-0.23345588235294118</v>
      </c>
      <c r="J278" s="9">
        <v>-0.17279411764705882</v>
      </c>
      <c r="K278" s="9">
        <v>-0.15808823529411747</v>
      </c>
      <c r="L278" s="9">
        <v>0.3129890453834116</v>
      </c>
    </row>
    <row r="279" spans="1:48">
      <c r="A279" s="43" t="s">
        <v>333</v>
      </c>
      <c r="B279" s="7">
        <v>2006</v>
      </c>
      <c r="C279" s="8" t="s">
        <v>51</v>
      </c>
      <c r="D279" s="48">
        <v>18.132366273798731</v>
      </c>
      <c r="E279" s="9">
        <v>0.98846787479406917</v>
      </c>
      <c r="F279" s="9">
        <v>-0.45454545454545486</v>
      </c>
      <c r="G279" s="9">
        <v>1.0642919200695047</v>
      </c>
      <c r="H279" s="9">
        <v>-0.45215311004784708</v>
      </c>
      <c r="I279" s="9">
        <v>-0.30143540669856483</v>
      </c>
      <c r="J279" s="9">
        <v>-0.45454545454545486</v>
      </c>
      <c r="K279" s="9">
        <v>-0.60526315789473717</v>
      </c>
      <c r="L279" s="9">
        <v>1.0375213189312109</v>
      </c>
    </row>
    <row r="280" spans="1:48">
      <c r="A280" s="138" t="s">
        <v>314</v>
      </c>
      <c r="B280" s="127">
        <v>2008</v>
      </c>
      <c r="C280" s="180" t="s">
        <v>51</v>
      </c>
      <c r="D280" s="227">
        <v>7.2523498600846663</v>
      </c>
      <c r="E280" s="217">
        <v>1.0205573505654282</v>
      </c>
      <c r="F280" s="217">
        <v>0.26745848772777148</v>
      </c>
      <c r="G280" s="217">
        <v>1.107725587144623</v>
      </c>
      <c r="H280" s="217">
        <v>0.14443957104656507</v>
      </c>
      <c r="I280" s="217">
        <v>0.18458396731149287</v>
      </c>
      <c r="J280" s="217">
        <v>0.26745848772777148</v>
      </c>
      <c r="K280" s="217">
        <v>0.25445074124817124</v>
      </c>
      <c r="L280" s="217">
        <v>1.2343643957404116</v>
      </c>
      <c r="AB280" s="9"/>
      <c r="AC280" s="9"/>
      <c r="AV280" s="8"/>
    </row>
    <row r="281" spans="1:48" s="8" customFormat="1" ht="16.8" customHeight="1">
      <c r="A281" s="43" t="s">
        <v>333</v>
      </c>
      <c r="B281" s="7">
        <v>2007</v>
      </c>
      <c r="C281" s="8" t="s">
        <v>51</v>
      </c>
      <c r="D281" s="48">
        <v>18.887881535207011</v>
      </c>
      <c r="E281" s="9">
        <v>1.1488970588235294</v>
      </c>
      <c r="F281" s="9">
        <v>-0.10543657331136742</v>
      </c>
      <c r="G281" s="9">
        <v>1.0633680555555556</v>
      </c>
      <c r="H281" s="9">
        <v>0.10378912685337724</v>
      </c>
      <c r="I281" s="9">
        <v>-1.6474464579901856E-3</v>
      </c>
      <c r="J281" s="9">
        <v>-0.10543657331136742</v>
      </c>
      <c r="K281" s="9">
        <v>-5.1070840197693618E-2</v>
      </c>
      <c r="L281" s="9">
        <v>0.6719692814042787</v>
      </c>
      <c r="AA281" s="9"/>
      <c r="AB281" s="9"/>
      <c r="AC281" s="9"/>
      <c r="AD281" s="9"/>
      <c r="AE281" s="49"/>
      <c r="AF281" s="9"/>
      <c r="AG281" s="9"/>
      <c r="AH281" s="9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</row>
    <row r="282" spans="1:48" s="8" customFormat="1">
      <c r="A282" s="127" t="s">
        <v>314</v>
      </c>
      <c r="B282" s="127">
        <v>2009</v>
      </c>
      <c r="C282" s="180" t="s">
        <v>51</v>
      </c>
      <c r="D282" s="143">
        <v>8.1171374131679919</v>
      </c>
      <c r="E282" s="217">
        <v>1.1984861227922623</v>
      </c>
      <c r="F282" s="217">
        <v>0.12858375221511525</v>
      </c>
      <c r="G282" s="217">
        <v>1.3515370924764141</v>
      </c>
      <c r="H282" s="217">
        <v>4.6921754333629537E-2</v>
      </c>
      <c r="I282" s="217">
        <v>0.14378752513330872</v>
      </c>
      <c r="J282" s="217">
        <v>0.12858375221511525</v>
      </c>
      <c r="K282" s="217"/>
      <c r="L282" s="217">
        <v>1.3900400552279208</v>
      </c>
      <c r="AA282" s="9"/>
      <c r="AB282" s="9"/>
      <c r="AC282" s="9"/>
      <c r="AD282" s="9"/>
      <c r="AE282" s="49"/>
      <c r="AF282" s="9"/>
      <c r="AG282" s="9"/>
      <c r="AH282" s="9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</row>
    <row r="283" spans="1:48" s="8" customFormat="1">
      <c r="A283" s="127" t="s">
        <v>314</v>
      </c>
      <c r="B283" s="127">
        <v>2010</v>
      </c>
      <c r="C283" s="180" t="s">
        <v>51</v>
      </c>
      <c r="D283" s="143">
        <v>9.258190818726634</v>
      </c>
      <c r="E283" s="217">
        <v>1.521609618602074</v>
      </c>
      <c r="F283" s="217"/>
      <c r="G283" s="217">
        <v>1.4955322394178228</v>
      </c>
      <c r="H283" s="217">
        <v>0.10163464672509953</v>
      </c>
      <c r="I283" s="217">
        <v>8.5682364751059351E-2</v>
      </c>
      <c r="J283" s="217"/>
      <c r="K283" s="217"/>
      <c r="L283" s="217">
        <v>2.3090808120445141</v>
      </c>
      <c r="P283" s="9"/>
      <c r="Q283" s="9"/>
      <c r="R283" s="9"/>
      <c r="S283" s="9"/>
      <c r="T283" s="9"/>
      <c r="U283" s="9"/>
      <c r="V283" s="9"/>
      <c r="W283" s="9"/>
      <c r="AA283" s="9"/>
      <c r="AB283" s="9"/>
      <c r="AC283" s="9"/>
      <c r="AD283" s="9"/>
      <c r="AE283" s="49"/>
      <c r="AF283" s="9"/>
      <c r="AG283" s="9"/>
      <c r="AH283" s="9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</row>
    <row r="284" spans="1:48" s="8" customFormat="1">
      <c r="A284" s="191" t="s">
        <v>77</v>
      </c>
      <c r="B284" s="210">
        <v>2009</v>
      </c>
      <c r="C284" s="161" t="s">
        <v>50</v>
      </c>
      <c r="D284" s="75">
        <v>0</v>
      </c>
      <c r="E284" s="212">
        <v>0</v>
      </c>
      <c r="F284" s="219">
        <v>0.25128877116324377</v>
      </c>
      <c r="G284" s="209">
        <v>0.26313494658818398</v>
      </c>
      <c r="H284" s="219">
        <v>1.3991310340997258E-2</v>
      </c>
      <c r="I284" s="219">
        <v>-9.6213235971469198E-3</v>
      </c>
      <c r="J284" s="219">
        <v>0.25128877116324377</v>
      </c>
      <c r="K284" s="219"/>
      <c r="L284" s="219">
        <v>0.37863306686431258</v>
      </c>
      <c r="P284" s="9"/>
      <c r="Q284" s="9"/>
      <c r="R284" s="9"/>
      <c r="S284" s="9"/>
      <c r="T284" s="9"/>
      <c r="U284" s="9"/>
      <c r="V284" s="9"/>
      <c r="W284" s="9"/>
      <c r="AA284" s="9"/>
      <c r="AB284" s="9"/>
      <c r="AC284" s="9"/>
      <c r="AD284" s="9"/>
      <c r="AE284" s="49"/>
      <c r="AF284" s="9"/>
      <c r="AG284" s="9"/>
      <c r="AH284" s="9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</row>
    <row r="285" spans="1:48" s="8" customFormat="1">
      <c r="A285" s="191" t="s">
        <v>184</v>
      </c>
      <c r="B285" s="161">
        <v>2009</v>
      </c>
      <c r="C285" s="161" t="s">
        <v>50</v>
      </c>
      <c r="D285" s="75">
        <v>0</v>
      </c>
      <c r="E285" s="212">
        <v>0</v>
      </c>
      <c r="F285" s="219">
        <v>0.24985497007032165</v>
      </c>
      <c r="G285" s="209">
        <v>0</v>
      </c>
      <c r="H285" s="219">
        <v>-8.3266478350411829E-2</v>
      </c>
      <c r="I285" s="219">
        <v>0.11137507910423776</v>
      </c>
      <c r="J285" s="219">
        <v>0.24985497007032165</v>
      </c>
      <c r="K285" s="219"/>
      <c r="L285" s="219">
        <v>0</v>
      </c>
      <c r="P285" s="9"/>
      <c r="Q285" s="9"/>
      <c r="R285" s="9"/>
      <c r="S285" s="9"/>
      <c r="T285" s="9"/>
      <c r="U285" s="9"/>
      <c r="V285" s="9"/>
      <c r="W285" s="9"/>
      <c r="AA285" s="9"/>
      <c r="AB285" s="9"/>
      <c r="AC285" s="9"/>
      <c r="AD285" s="9"/>
      <c r="AE285" s="49"/>
      <c r="AF285" s="9"/>
      <c r="AG285" s="9"/>
      <c r="AH285" s="9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</row>
    <row r="286" spans="1:48" s="8" customFormat="1">
      <c r="A286" s="191" t="s">
        <v>77</v>
      </c>
      <c r="B286" s="127">
        <v>2005</v>
      </c>
      <c r="C286" s="67" t="s">
        <v>50</v>
      </c>
      <c r="D286" s="143">
        <v>0</v>
      </c>
      <c r="E286" s="203">
        <v>0</v>
      </c>
      <c r="F286" s="217">
        <v>0.19312608133577963</v>
      </c>
      <c r="G286" s="204">
        <v>0</v>
      </c>
      <c r="H286" s="217">
        <v>0.12296689883398534</v>
      </c>
      <c r="I286" s="218">
        <v>0.13964220510255715</v>
      </c>
      <c r="J286" s="217">
        <v>0.19312608133577963</v>
      </c>
      <c r="K286" s="217">
        <v>0.20737494639881821</v>
      </c>
      <c r="L286" s="217">
        <v>0</v>
      </c>
      <c r="P286" s="9"/>
      <c r="Q286" s="9"/>
      <c r="R286" s="9"/>
      <c r="S286" s="9"/>
      <c r="T286" s="9"/>
      <c r="U286" s="9"/>
      <c r="V286" s="9"/>
      <c r="W286" s="9"/>
      <c r="AA286" s="9"/>
      <c r="AB286" s="9"/>
      <c r="AC286" s="9"/>
      <c r="AD286" s="9"/>
      <c r="AE286" s="49"/>
      <c r="AF286" s="9"/>
      <c r="AG286" s="9"/>
      <c r="AH286" s="9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</row>
    <row r="287" spans="1:48" s="8" customFormat="1">
      <c r="A287" s="192" t="s">
        <v>184</v>
      </c>
      <c r="B287" s="161">
        <v>2004</v>
      </c>
      <c r="C287" s="161" t="s">
        <v>50</v>
      </c>
      <c r="D287" s="75">
        <v>0</v>
      </c>
      <c r="E287" s="212">
        <v>0</v>
      </c>
      <c r="F287" s="217">
        <v>0.17993408246697198</v>
      </c>
      <c r="G287" s="209">
        <v>0</v>
      </c>
      <c r="H287" s="217">
        <v>-1.9689871506118745E-2</v>
      </c>
      <c r="I287" s="218">
        <v>8.3147561077548129E-2</v>
      </c>
      <c r="J287" s="217">
        <v>0.17993408246697198</v>
      </c>
      <c r="K287" s="217">
        <v>0.10667871584157133</v>
      </c>
      <c r="L287" s="217">
        <v>0</v>
      </c>
      <c r="P287" s="9"/>
      <c r="Q287" s="9"/>
      <c r="R287" s="9"/>
      <c r="S287" s="9"/>
      <c r="T287" s="9"/>
      <c r="U287" s="9"/>
      <c r="V287" s="9"/>
      <c r="W287" s="9"/>
      <c r="AA287" s="9"/>
      <c r="AB287" s="9"/>
      <c r="AC287" s="9"/>
      <c r="AD287" s="9"/>
      <c r="AE287" s="49"/>
      <c r="AF287" s="9"/>
      <c r="AG287" s="9"/>
      <c r="AH287" s="9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</row>
    <row r="288" spans="1:48" s="8" customFormat="1">
      <c r="A288" s="194" t="s">
        <v>252</v>
      </c>
      <c r="B288" s="127">
        <v>2005</v>
      </c>
      <c r="C288" s="180" t="s">
        <v>50</v>
      </c>
      <c r="D288" s="143">
        <v>0</v>
      </c>
      <c r="E288" s="203">
        <v>0</v>
      </c>
      <c r="F288" s="217">
        <v>0.15656325969847132</v>
      </c>
      <c r="G288" s="204">
        <v>0</v>
      </c>
      <c r="H288" s="217">
        <v>-2.6144053918500346E-2</v>
      </c>
      <c r="I288" s="217">
        <v>-1.1301394892445587E-2</v>
      </c>
      <c r="J288" s="217">
        <v>0.15656325969847132</v>
      </c>
      <c r="K288" s="217">
        <v>-1.1311656760504617E-2</v>
      </c>
      <c r="L288" s="217">
        <v>0</v>
      </c>
      <c r="P288" s="9"/>
      <c r="Q288" s="9"/>
      <c r="R288" s="9"/>
      <c r="S288" s="9"/>
      <c r="T288" s="9"/>
      <c r="U288" s="9"/>
      <c r="V288" s="9"/>
      <c r="W288" s="9"/>
      <c r="AA288" s="9"/>
      <c r="AB288" s="9"/>
      <c r="AC288" s="9"/>
      <c r="AD288" s="9"/>
      <c r="AE288" s="49"/>
      <c r="AF288" s="9"/>
      <c r="AG288" s="9"/>
      <c r="AH288" s="9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</row>
    <row r="289" spans="1:48" s="8" customFormat="1">
      <c r="A289" s="192" t="s">
        <v>77</v>
      </c>
      <c r="B289" s="210">
        <v>2004</v>
      </c>
      <c r="C289" s="161" t="s">
        <v>50</v>
      </c>
      <c r="D289" s="75">
        <v>0</v>
      </c>
      <c r="E289" s="212">
        <v>0</v>
      </c>
      <c r="F289" s="217">
        <v>0.14181073919665557</v>
      </c>
      <c r="G289" s="209">
        <v>0</v>
      </c>
      <c r="H289" s="217">
        <v>2.5205026408308532E-3</v>
      </c>
      <c r="I289" s="217">
        <v>0.12517746308157035</v>
      </c>
      <c r="J289" s="217">
        <v>0.14181073919665557</v>
      </c>
      <c r="K289" s="217">
        <v>0.19515980917859035</v>
      </c>
      <c r="L289" s="217">
        <v>0</v>
      </c>
      <c r="P289" s="9"/>
      <c r="Q289" s="9"/>
      <c r="R289" s="9"/>
      <c r="S289" s="9"/>
      <c r="T289" s="9"/>
      <c r="U289" s="9"/>
      <c r="V289" s="9"/>
      <c r="W289" s="9"/>
      <c r="AA289" s="9"/>
      <c r="AB289" s="148"/>
      <c r="AC289" s="148"/>
      <c r="AD289" s="9"/>
      <c r="AE289" s="49"/>
      <c r="AF289" s="9"/>
      <c r="AG289" s="9"/>
      <c r="AH289" s="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>
      <c r="A290" s="193" t="s">
        <v>188</v>
      </c>
      <c r="B290" s="127">
        <v>2008</v>
      </c>
      <c r="C290" s="180" t="s">
        <v>50</v>
      </c>
      <c r="D290" s="208">
        <v>0</v>
      </c>
      <c r="E290" s="203">
        <v>0</v>
      </c>
      <c r="F290" s="217">
        <v>0.13122860403195138</v>
      </c>
      <c r="G290" s="204">
        <v>0</v>
      </c>
      <c r="H290" s="217">
        <v>3.8037276531000305E-3</v>
      </c>
      <c r="I290" s="217">
        <v>2.4153670597185335E-2</v>
      </c>
      <c r="J290" s="217">
        <v>0.13122860403195138</v>
      </c>
      <c r="K290" s="217"/>
      <c r="L290" s="217">
        <v>0</v>
      </c>
    </row>
    <row r="291" spans="1:48">
      <c r="A291" s="192" t="s">
        <v>184</v>
      </c>
      <c r="B291" s="161">
        <v>2005</v>
      </c>
      <c r="C291" s="161" t="s">
        <v>50</v>
      </c>
      <c r="D291" s="75">
        <v>0</v>
      </c>
      <c r="E291" s="212">
        <v>0</v>
      </c>
      <c r="F291" s="217">
        <v>0.12392845205085652</v>
      </c>
      <c r="G291" s="209">
        <v>0</v>
      </c>
      <c r="H291" s="217">
        <v>0.10085167604123818</v>
      </c>
      <c r="I291" s="218">
        <v>0.19576928196632859</v>
      </c>
      <c r="J291" s="217">
        <v>0.12392845205085652</v>
      </c>
      <c r="K291" s="217">
        <v>-8.2046074609194962E-3</v>
      </c>
      <c r="L291" s="217">
        <v>0</v>
      </c>
    </row>
    <row r="292" spans="1:48">
      <c r="A292" s="192" t="s">
        <v>77</v>
      </c>
      <c r="B292" s="210">
        <v>2003</v>
      </c>
      <c r="C292" s="161" t="s">
        <v>50</v>
      </c>
      <c r="D292" s="75">
        <v>0</v>
      </c>
      <c r="E292" s="212">
        <v>0</v>
      </c>
      <c r="F292" s="217">
        <v>0.11371379702471011</v>
      </c>
      <c r="G292" s="209">
        <v>0</v>
      </c>
      <c r="H292" s="217">
        <v>-1.3103990321558371E-2</v>
      </c>
      <c r="I292" s="217">
        <v>-1.0550459038516608E-2</v>
      </c>
      <c r="J292" s="217">
        <v>0.11371379702471011</v>
      </c>
      <c r="K292" s="217">
        <v>0.1305650354290232</v>
      </c>
      <c r="L292" s="217">
        <v>0</v>
      </c>
    </row>
    <row r="293" spans="1:48">
      <c r="A293" s="194" t="s">
        <v>77</v>
      </c>
      <c r="B293" s="127">
        <v>2006</v>
      </c>
      <c r="C293" s="180" t="s">
        <v>50</v>
      </c>
      <c r="D293" s="143">
        <v>0</v>
      </c>
      <c r="E293" s="203">
        <v>0</v>
      </c>
      <c r="F293" s="217">
        <v>9.6242715870829096E-2</v>
      </c>
      <c r="G293" s="204">
        <v>0</v>
      </c>
      <c r="H293" s="217">
        <v>1.9013314601697473E-2</v>
      </c>
      <c r="I293" s="217">
        <v>7.9996048505487125E-2</v>
      </c>
      <c r="J293" s="217">
        <v>9.6242715870829096E-2</v>
      </c>
      <c r="K293" s="217">
        <v>0.10888746450601716</v>
      </c>
      <c r="L293" s="217">
        <v>0</v>
      </c>
    </row>
    <row r="294" spans="1:48">
      <c r="A294" s="194" t="s">
        <v>77</v>
      </c>
      <c r="B294" s="127">
        <v>2007</v>
      </c>
      <c r="C294" s="180" t="s">
        <v>50</v>
      </c>
      <c r="D294" s="143">
        <v>0</v>
      </c>
      <c r="E294" s="203">
        <v>0</v>
      </c>
      <c r="F294" s="217">
        <v>9.1616075163985303E-2</v>
      </c>
      <c r="G294" s="204">
        <v>0</v>
      </c>
      <c r="H294" s="217">
        <v>6.216469072567412E-2</v>
      </c>
      <c r="I294" s="217">
        <v>7.8726248193444898E-2</v>
      </c>
      <c r="J294" s="217">
        <v>9.1616075163985303E-2</v>
      </c>
      <c r="K294" s="217">
        <v>6.9862375305756425E-2</v>
      </c>
      <c r="L294" s="217">
        <v>0.17571698937254332</v>
      </c>
    </row>
    <row r="295" spans="1:48">
      <c r="A295" s="194" t="s">
        <v>252</v>
      </c>
      <c r="B295" s="127">
        <v>2004</v>
      </c>
      <c r="C295" s="180" t="s">
        <v>50</v>
      </c>
      <c r="D295" s="143">
        <v>0</v>
      </c>
      <c r="E295" s="203">
        <v>0</v>
      </c>
      <c r="F295" s="217">
        <v>7.7032685262055603E-2</v>
      </c>
      <c r="G295" s="204">
        <v>0</v>
      </c>
      <c r="H295" s="217">
        <v>8.7346937916461323E-2</v>
      </c>
      <c r="I295" s="217">
        <v>6.3486487052464846E-2</v>
      </c>
      <c r="J295" s="217">
        <v>7.7032685262055603E-2</v>
      </c>
      <c r="K295" s="217">
        <v>0.23023487629005146</v>
      </c>
      <c r="L295" s="217">
        <v>0</v>
      </c>
    </row>
    <row r="296" spans="1:48">
      <c r="A296" s="191" t="s">
        <v>186</v>
      </c>
      <c r="B296" s="127">
        <v>2007</v>
      </c>
      <c r="C296" s="67" t="s">
        <v>50</v>
      </c>
      <c r="D296" s="143">
        <v>0</v>
      </c>
      <c r="E296" s="202">
        <v>0</v>
      </c>
      <c r="F296" s="220">
        <v>7.4540314812777106E-2</v>
      </c>
      <c r="G296" s="205">
        <v>1.8886454634735969E-2</v>
      </c>
      <c r="H296" s="220">
        <v>-3.7811731123506186E-2</v>
      </c>
      <c r="I296" s="220">
        <v>3.6084737179305909E-2</v>
      </c>
      <c r="J296" s="220">
        <v>7.4540314812777106E-2</v>
      </c>
      <c r="K296" s="220">
        <v>0.12465180953458009</v>
      </c>
      <c r="L296" s="220">
        <v>8.8684192741772E-2</v>
      </c>
    </row>
    <row r="297" spans="1:48">
      <c r="A297" s="191" t="s">
        <v>86</v>
      </c>
      <c r="B297" s="127">
        <v>2009</v>
      </c>
      <c r="C297" s="67" t="s">
        <v>50</v>
      </c>
      <c r="D297" s="143">
        <v>0</v>
      </c>
      <c r="E297" s="203">
        <v>0</v>
      </c>
      <c r="F297" s="217">
        <v>5.2279484638255699E-2</v>
      </c>
      <c r="G297" s="204">
        <v>0.14773167894532765</v>
      </c>
      <c r="H297" s="217">
        <v>3.270564915758168E-2</v>
      </c>
      <c r="I297" s="217">
        <v>5.0297324083250682E-2</v>
      </c>
      <c r="J297" s="217">
        <v>5.2279484638255699E-2</v>
      </c>
      <c r="K297" s="217"/>
      <c r="L297" s="217">
        <v>0.20498183705241307</v>
      </c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</row>
    <row r="298" spans="1:48" s="8" customFormat="1" ht="16.8" customHeight="1">
      <c r="A298" s="192" t="s">
        <v>82</v>
      </c>
      <c r="B298" s="210">
        <v>2004</v>
      </c>
      <c r="C298" s="161" t="s">
        <v>50</v>
      </c>
      <c r="D298" s="75">
        <v>0</v>
      </c>
      <c r="E298" s="212">
        <v>0</v>
      </c>
      <c r="F298" s="217">
        <v>3.9829642256488856E-2</v>
      </c>
      <c r="G298" s="209">
        <v>0</v>
      </c>
      <c r="H298" s="217">
        <v>-4.7969950348879745E-3</v>
      </c>
      <c r="I298" s="218">
        <v>-0.1294424055456273</v>
      </c>
      <c r="J298" s="217">
        <v>3.9829642256488856E-2</v>
      </c>
      <c r="K298" s="217">
        <v>6.7020607980500402E-3</v>
      </c>
      <c r="L298" s="217">
        <v>0</v>
      </c>
    </row>
    <row r="299" spans="1:48" s="8" customFormat="1">
      <c r="A299" s="193" t="s">
        <v>188</v>
      </c>
      <c r="B299" s="127">
        <v>2006</v>
      </c>
      <c r="C299" s="180" t="s">
        <v>50</v>
      </c>
      <c r="D299" s="208">
        <v>0</v>
      </c>
      <c r="E299" s="203">
        <v>0</v>
      </c>
      <c r="F299" s="217">
        <v>1.46726862302483E-2</v>
      </c>
      <c r="G299" s="204">
        <v>0</v>
      </c>
      <c r="H299" s="217">
        <v>5.8690744920993201E-2</v>
      </c>
      <c r="I299" s="217">
        <v>1.0910458991723101E-2</v>
      </c>
      <c r="J299" s="217">
        <v>1.46726862302483E-2</v>
      </c>
      <c r="K299" s="217">
        <v>3.4800601956358257E-2</v>
      </c>
      <c r="L299" s="217">
        <v>0</v>
      </c>
    </row>
    <row r="300" spans="1:48" s="8" customFormat="1">
      <c r="A300" s="191" t="s">
        <v>252</v>
      </c>
      <c r="B300" s="210">
        <v>2006</v>
      </c>
      <c r="C300" s="161" t="s">
        <v>50</v>
      </c>
      <c r="D300" s="75">
        <v>0</v>
      </c>
      <c r="E300" s="212">
        <v>0</v>
      </c>
      <c r="F300" s="219">
        <v>1.4454497983354065E-2</v>
      </c>
      <c r="G300" s="209">
        <v>0</v>
      </c>
      <c r="H300" s="219">
        <v>1.4464498399981577E-2</v>
      </c>
      <c r="I300" s="219">
        <v>0.17805230456608276</v>
      </c>
      <c r="J300" s="219">
        <v>1.4454497983354065E-2</v>
      </c>
      <c r="K300" s="219">
        <v>-7.7423045303257457E-2</v>
      </c>
      <c r="L300" s="219">
        <v>0</v>
      </c>
    </row>
    <row r="301" spans="1:48" s="8" customFormat="1">
      <c r="A301" s="192" t="s">
        <v>82</v>
      </c>
      <c r="B301" s="210">
        <v>2005</v>
      </c>
      <c r="C301" s="161" t="s">
        <v>50</v>
      </c>
      <c r="D301" s="75">
        <v>0</v>
      </c>
      <c r="E301" s="212">
        <v>0</v>
      </c>
      <c r="F301" s="217">
        <v>1.1444158262573974E-2</v>
      </c>
      <c r="G301" s="209">
        <v>0</v>
      </c>
      <c r="H301" s="217">
        <v>-0.12405034163782651</v>
      </c>
      <c r="I301" s="217">
        <v>4.4413585542050049E-2</v>
      </c>
      <c r="J301" s="217">
        <v>1.1444158262573974E-2</v>
      </c>
      <c r="K301" s="217">
        <v>-0.11183230360304354</v>
      </c>
      <c r="L301" s="217">
        <v>0.12633536480599941</v>
      </c>
    </row>
    <row r="302" spans="1:48" s="8" customFormat="1">
      <c r="A302" s="191" t="s">
        <v>79</v>
      </c>
      <c r="B302" s="127">
        <v>2008</v>
      </c>
      <c r="C302" s="67" t="s">
        <v>50</v>
      </c>
      <c r="D302" s="143">
        <v>0</v>
      </c>
      <c r="E302" s="202">
        <v>0</v>
      </c>
      <c r="F302" s="220">
        <v>1.0976702508960576E-2</v>
      </c>
      <c r="G302" s="205">
        <v>2.6156069364161851E-2</v>
      </c>
      <c r="H302" s="220">
        <v>-0.13508064516129029</v>
      </c>
      <c r="I302" s="220">
        <v>-0.19018817204301072</v>
      </c>
      <c r="J302" s="220">
        <v>1.0976702508960576E-2</v>
      </c>
      <c r="K302" s="220">
        <v>8.96057347670252E-2</v>
      </c>
      <c r="L302" s="220">
        <v>6.5664075701250421E-2</v>
      </c>
    </row>
    <row r="303" spans="1:48" s="8" customFormat="1">
      <c r="A303" s="195" t="s">
        <v>82</v>
      </c>
      <c r="B303" s="127">
        <v>2006</v>
      </c>
      <c r="C303" s="67" t="s">
        <v>50</v>
      </c>
      <c r="D303" s="208">
        <v>0</v>
      </c>
      <c r="E303" s="203">
        <v>0</v>
      </c>
      <c r="F303" s="217">
        <v>1.086965377100492E-2</v>
      </c>
      <c r="G303" s="204">
        <v>0.19790380291947693</v>
      </c>
      <c r="H303" s="217">
        <v>0.14987222630475058</v>
      </c>
      <c r="I303" s="217">
        <v>0.12054130930023538</v>
      </c>
      <c r="J303" s="217">
        <v>1.086965377100492E-2</v>
      </c>
      <c r="K303" s="217">
        <v>3.1771130114408596E-3</v>
      </c>
      <c r="L303" s="217">
        <v>0.26104907223159729</v>
      </c>
    </row>
    <row r="304" spans="1:48" s="8" customFormat="1">
      <c r="A304" s="194" t="s">
        <v>77</v>
      </c>
      <c r="B304" s="127">
        <v>2008</v>
      </c>
      <c r="C304" s="180" t="s">
        <v>50</v>
      </c>
      <c r="D304" s="143">
        <v>0</v>
      </c>
      <c r="E304" s="203">
        <v>0</v>
      </c>
      <c r="F304" s="217">
        <v>8.207927878124556E-3</v>
      </c>
      <c r="G304" s="204">
        <v>0</v>
      </c>
      <c r="H304" s="217">
        <v>1.7659345200582943E-2</v>
      </c>
      <c r="I304" s="217">
        <v>3.1403578162460047E-2</v>
      </c>
      <c r="J304" s="217">
        <v>8.207927878124556E-3</v>
      </c>
      <c r="K304" s="217">
        <v>0.26451052120882473</v>
      </c>
      <c r="L304" s="217">
        <v>0.17571698937254332</v>
      </c>
    </row>
    <row r="305" spans="1:48" s="8" customFormat="1">
      <c r="A305" s="194" t="s">
        <v>84</v>
      </c>
      <c r="B305" s="127">
        <v>2003</v>
      </c>
      <c r="C305" s="180" t="s">
        <v>50</v>
      </c>
      <c r="D305" s="143">
        <v>0</v>
      </c>
      <c r="E305" s="203">
        <v>0</v>
      </c>
      <c r="F305" s="217">
        <v>-5.929690808980072E-4</v>
      </c>
      <c r="G305" s="204">
        <v>1.140652767973498E-2</v>
      </c>
      <c r="H305" s="217">
        <v>0.11342651418890307</v>
      </c>
      <c r="I305" s="217">
        <v>3.3771000988281827E-2</v>
      </c>
      <c r="J305" s="217">
        <v>-5.929690808980072E-4</v>
      </c>
      <c r="K305" s="217">
        <v>1.6358416866676058E-2</v>
      </c>
      <c r="L305" s="217">
        <v>3.8913117465615821E-2</v>
      </c>
    </row>
    <row r="306" spans="1:48" s="8" customFormat="1">
      <c r="A306" s="191" t="s">
        <v>184</v>
      </c>
      <c r="B306" s="127">
        <v>2008</v>
      </c>
      <c r="C306" s="67" t="s">
        <v>50</v>
      </c>
      <c r="D306" s="143">
        <v>0</v>
      </c>
      <c r="E306" s="202">
        <v>0</v>
      </c>
      <c r="F306" s="220">
        <v>-2.2651336696202232E-2</v>
      </c>
      <c r="G306" s="205">
        <v>0</v>
      </c>
      <c r="H306" s="220">
        <v>-0.1508245072232918</v>
      </c>
      <c r="I306" s="220">
        <v>-0.24664961113912337</v>
      </c>
      <c r="J306" s="220">
        <v>-2.2651336696202232E-2</v>
      </c>
      <c r="K306" s="220">
        <v>0.13671471558517642</v>
      </c>
      <c r="L306" s="220">
        <v>0</v>
      </c>
      <c r="AB306" s="148"/>
      <c r="AC306" s="148"/>
      <c r="AD306" s="9"/>
      <c r="AE306" s="49"/>
      <c r="AF306" s="9"/>
      <c r="AG306" s="9"/>
      <c r="AH306" s="9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>
      <c r="A307" s="193" t="s">
        <v>188</v>
      </c>
      <c r="B307" s="127">
        <v>2007</v>
      </c>
      <c r="C307" s="180" t="s">
        <v>50</v>
      </c>
      <c r="D307" s="208">
        <v>0</v>
      </c>
      <c r="E307" s="203">
        <v>0</v>
      </c>
      <c r="F307" s="217">
        <v>-2.5379696243005467E-2</v>
      </c>
      <c r="G307" s="204">
        <v>0</v>
      </c>
      <c r="H307" s="217">
        <v>-5.0759392486011155E-2</v>
      </c>
      <c r="I307" s="217">
        <v>-4.6762589928057527E-2</v>
      </c>
      <c r="J307" s="217">
        <v>-2.5379696243005467E-2</v>
      </c>
      <c r="K307" s="217">
        <v>8.713029576338939E-2</v>
      </c>
      <c r="L307" s="217">
        <v>0</v>
      </c>
    </row>
    <row r="308" spans="1:48">
      <c r="A308" s="193" t="s">
        <v>293</v>
      </c>
      <c r="B308" s="127">
        <v>2008</v>
      </c>
      <c r="C308" s="180" t="s">
        <v>50</v>
      </c>
      <c r="D308" s="208">
        <v>0</v>
      </c>
      <c r="E308" s="203">
        <v>0</v>
      </c>
      <c r="F308" s="217">
        <v>-4.2943606494379782E-2</v>
      </c>
      <c r="G308" s="204">
        <v>0.11690134256443842</v>
      </c>
      <c r="H308" s="217">
        <v>2.622730329522532E-2</v>
      </c>
      <c r="I308" s="217">
        <v>-7.9930829090210362E-2</v>
      </c>
      <c r="J308" s="217">
        <v>-4.2943606494379782E-2</v>
      </c>
      <c r="K308" s="217">
        <v>-3.6987222595830579E-2</v>
      </c>
      <c r="L308" s="217">
        <v>0.18657897186113609</v>
      </c>
    </row>
    <row r="309" spans="1:48">
      <c r="A309" s="194" t="s">
        <v>188</v>
      </c>
      <c r="B309" s="127">
        <v>2004</v>
      </c>
      <c r="C309" s="180" t="s">
        <v>50</v>
      </c>
      <c r="D309" s="143">
        <v>0</v>
      </c>
      <c r="E309" s="203">
        <v>0</v>
      </c>
      <c r="F309" s="217">
        <v>-5.4806070826306924E-2</v>
      </c>
      <c r="G309" s="204">
        <v>0</v>
      </c>
      <c r="H309" s="217">
        <v>-3.8364249578414861E-2</v>
      </c>
      <c r="I309" s="217">
        <v>-0.12057335581787519</v>
      </c>
      <c r="J309" s="217">
        <v>-5.4806070826306924E-2</v>
      </c>
      <c r="K309" s="217">
        <v>-0.10834738617200672</v>
      </c>
      <c r="L309" s="217">
        <v>0</v>
      </c>
    </row>
    <row r="310" spans="1:48">
      <c r="A310" s="194" t="s">
        <v>188</v>
      </c>
      <c r="B310" s="127">
        <v>2005</v>
      </c>
      <c r="C310" s="180" t="s">
        <v>50</v>
      </c>
      <c r="D310" s="143">
        <v>0</v>
      </c>
      <c r="E310" s="203">
        <v>0</v>
      </c>
      <c r="F310" s="217">
        <v>-6.7397482744620332E-2</v>
      </c>
      <c r="G310" s="204">
        <v>0</v>
      </c>
      <c r="H310" s="217">
        <v>-7.917174177831908E-2</v>
      </c>
      <c r="I310" s="217">
        <v>-1.5834348355663816E-2</v>
      </c>
      <c r="J310" s="217">
        <v>-6.7397482744620332E-2</v>
      </c>
      <c r="K310" s="217">
        <v>-6.3337393422655264E-2</v>
      </c>
      <c r="L310" s="217">
        <v>0</v>
      </c>
    </row>
    <row r="311" spans="1:48">
      <c r="A311" s="191" t="s">
        <v>184</v>
      </c>
      <c r="B311" s="127">
        <v>2006</v>
      </c>
      <c r="C311" s="67" t="s">
        <v>50</v>
      </c>
      <c r="D311" s="143">
        <v>0</v>
      </c>
      <c r="E311" s="202">
        <v>0</v>
      </c>
      <c r="F311" s="220">
        <v>-0.12128842438587406</v>
      </c>
      <c r="G311" s="205">
        <v>0</v>
      </c>
      <c r="H311" s="220">
        <v>0.10556390241288341</v>
      </c>
      <c r="I311" s="220">
        <v>2.5665149336002908E-2</v>
      </c>
      <c r="J311" s="220">
        <v>-0.12128842438587406</v>
      </c>
      <c r="K311" s="220">
        <v>-0.21465416269956783</v>
      </c>
      <c r="L311" s="220">
        <v>0</v>
      </c>
    </row>
    <row r="312" spans="1:48">
      <c r="A312" s="194" t="s">
        <v>188</v>
      </c>
      <c r="B312" s="127">
        <v>2003</v>
      </c>
      <c r="C312" s="180" t="s">
        <v>50</v>
      </c>
      <c r="D312" s="143">
        <v>0</v>
      </c>
      <c r="E312" s="203">
        <v>0</v>
      </c>
      <c r="F312" s="217">
        <v>-0.16527838667251205</v>
      </c>
      <c r="G312" s="204">
        <v>0</v>
      </c>
      <c r="H312" s="217">
        <v>-3.9894782989916722E-2</v>
      </c>
      <c r="I312" s="217">
        <v>-7.9789565979833443E-2</v>
      </c>
      <c r="J312" s="217">
        <v>-0.16527838667251205</v>
      </c>
      <c r="K312" s="217">
        <v>-9.6887330118369169E-2</v>
      </c>
      <c r="L312" s="217">
        <v>0</v>
      </c>
    </row>
    <row r="313" spans="1:48">
      <c r="A313" s="194" t="s">
        <v>298</v>
      </c>
      <c r="B313" s="127">
        <v>2004</v>
      </c>
      <c r="C313" s="180" t="s">
        <v>50</v>
      </c>
      <c r="D313" s="143">
        <v>0</v>
      </c>
      <c r="E313" s="203">
        <v>0</v>
      </c>
      <c r="F313" s="217">
        <v>-0.18921080150089173</v>
      </c>
      <c r="G313" s="204">
        <v>0</v>
      </c>
      <c r="H313" s="217">
        <v>-3.4692747739435259E-2</v>
      </c>
      <c r="I313" s="217">
        <v>-6.9385495478870407E-2</v>
      </c>
      <c r="J313" s="217">
        <v>-0.18921080150089173</v>
      </c>
      <c r="K313" s="217">
        <v>-0.2510303253982899</v>
      </c>
      <c r="L313" s="217">
        <v>0</v>
      </c>
    </row>
    <row r="314" spans="1:48">
      <c r="A314" s="194" t="s">
        <v>298</v>
      </c>
      <c r="B314" s="127">
        <v>2005</v>
      </c>
      <c r="C314" s="180" t="s">
        <v>50</v>
      </c>
      <c r="D314" s="143">
        <v>0</v>
      </c>
      <c r="E314" s="203">
        <v>0</v>
      </c>
      <c r="F314" s="217">
        <v>-0.20908388324118662</v>
      </c>
      <c r="G314" s="204">
        <v>0</v>
      </c>
      <c r="H314" s="217">
        <v>-3.3529516675583924E-2</v>
      </c>
      <c r="I314" s="217">
        <v>-0.14933713810118293</v>
      </c>
      <c r="J314" s="217">
        <v>-0.20908388324118662</v>
      </c>
      <c r="K314" s="217">
        <v>-0.2597051304916474</v>
      </c>
      <c r="L314" s="217">
        <v>4.1792274256870446E-2</v>
      </c>
    </row>
    <row r="315" spans="1:48">
      <c r="A315" s="193" t="s">
        <v>298</v>
      </c>
      <c r="B315" s="127">
        <v>2006</v>
      </c>
      <c r="C315" s="180" t="s">
        <v>50</v>
      </c>
      <c r="D315" s="208">
        <v>0</v>
      </c>
      <c r="E315" s="203">
        <v>0</v>
      </c>
      <c r="F315" s="217">
        <v>-0.21883807880356651</v>
      </c>
      <c r="G315" s="204">
        <v>6.010687908043659E-2</v>
      </c>
      <c r="H315" s="217">
        <v>-0.11205061834915163</v>
      </c>
      <c r="I315" s="217">
        <v>-0.16985907391429411</v>
      </c>
      <c r="J315" s="217">
        <v>-0.21883807880356651</v>
      </c>
      <c r="K315" s="217">
        <v>-0.30690250215703213</v>
      </c>
      <c r="L315" s="217">
        <v>9.3977210177372844E-2</v>
      </c>
    </row>
    <row r="316" spans="1:48">
      <c r="A316" s="192" t="s">
        <v>82</v>
      </c>
      <c r="B316" s="210">
        <v>2003</v>
      </c>
      <c r="C316" s="161" t="s">
        <v>50</v>
      </c>
      <c r="D316" s="75">
        <v>0</v>
      </c>
      <c r="E316" s="212">
        <v>0</v>
      </c>
      <c r="F316" s="217">
        <v>-0.25399266391229891</v>
      </c>
      <c r="G316" s="209">
        <v>0</v>
      </c>
      <c r="H316" s="217">
        <v>-0.11027588282069334</v>
      </c>
      <c r="I316" s="218">
        <v>-0.11560187071794008</v>
      </c>
      <c r="J316" s="217">
        <v>-0.25399266391229891</v>
      </c>
      <c r="K316" s="217">
        <v>-6.6053991601937784E-2</v>
      </c>
      <c r="L316" s="217">
        <v>0</v>
      </c>
    </row>
    <row r="317" spans="1:48">
      <c r="A317" s="192" t="s">
        <v>184</v>
      </c>
      <c r="B317" s="161">
        <v>2003</v>
      </c>
      <c r="C317" s="161" t="s">
        <v>50</v>
      </c>
      <c r="D317" s="75">
        <v>0</v>
      </c>
      <c r="E317" s="212">
        <v>0</v>
      </c>
      <c r="F317" s="217">
        <v>-0.28980241756624114</v>
      </c>
      <c r="G317" s="209">
        <v>0</v>
      </c>
      <c r="H317" s="217">
        <v>-0.40677208546459864</v>
      </c>
      <c r="I317" s="218">
        <v>-0.43447124706579127</v>
      </c>
      <c r="J317" s="217">
        <v>-0.28980241756624114</v>
      </c>
      <c r="K317" s="217">
        <v>-0.15364584102637738</v>
      </c>
      <c r="L317" s="217">
        <v>0</v>
      </c>
    </row>
    <row r="318" spans="1:48">
      <c r="A318" s="191" t="s">
        <v>184</v>
      </c>
      <c r="B318" s="127">
        <v>2007</v>
      </c>
      <c r="C318" s="67" t="s">
        <v>50</v>
      </c>
      <c r="D318" s="143">
        <v>0</v>
      </c>
      <c r="E318" s="202">
        <v>0</v>
      </c>
      <c r="F318" s="220">
        <v>-0.35801111558029725</v>
      </c>
      <c r="G318" s="205">
        <v>0</v>
      </c>
      <c r="H318" s="220">
        <v>-8.9328632076031006E-2</v>
      </c>
      <c r="I318" s="220">
        <v>-0.25362608621312094</v>
      </c>
      <c r="J318" s="220">
        <v>-0.35801111558029725</v>
      </c>
      <c r="K318" s="220">
        <v>-0.1140033816939986</v>
      </c>
      <c r="L318" s="220">
        <v>0</v>
      </c>
    </row>
    <row r="319" spans="1:48">
      <c r="A319" s="193" t="s">
        <v>91</v>
      </c>
      <c r="B319" s="127">
        <v>2007</v>
      </c>
      <c r="C319" s="180" t="s">
        <v>50</v>
      </c>
      <c r="D319" s="208">
        <v>0</v>
      </c>
      <c r="E319" s="203">
        <v>0</v>
      </c>
      <c r="F319" s="217">
        <v>-0.42086946646007573</v>
      </c>
      <c r="G319" s="204">
        <v>1.6167309403737763E-2</v>
      </c>
      <c r="H319" s="217">
        <v>-0.12177870390193662</v>
      </c>
      <c r="I319" s="217">
        <v>-0.41785595751742433</v>
      </c>
      <c r="J319" s="217">
        <v>-0.42086946646007573</v>
      </c>
      <c r="K319" s="217">
        <v>8.5400035905338442E-2</v>
      </c>
      <c r="L319" s="217">
        <v>0.18135287033319952</v>
      </c>
    </row>
    <row r="320" spans="1:48">
      <c r="A320" s="193" t="s">
        <v>91</v>
      </c>
      <c r="B320" s="127">
        <v>2006</v>
      </c>
      <c r="C320" s="180" t="s">
        <v>50</v>
      </c>
      <c r="D320" s="208">
        <v>0</v>
      </c>
      <c r="E320" s="203">
        <v>0</v>
      </c>
      <c r="F320" s="217">
        <v>-0.61369816504443397</v>
      </c>
      <c r="G320" s="204">
        <v>0</v>
      </c>
      <c r="H320" s="217">
        <v>-0.13812560189112361</v>
      </c>
      <c r="I320" s="217">
        <v>-0.27672506256703616</v>
      </c>
      <c r="J320" s="217">
        <v>-0.61369816504443397</v>
      </c>
      <c r="K320" s="217">
        <v>-0.61712791672359335</v>
      </c>
      <c r="L320" s="217">
        <v>1.1599801468538931E-2</v>
      </c>
    </row>
    <row r="321" spans="1:12">
      <c r="A321" s="194" t="s">
        <v>84</v>
      </c>
      <c r="B321" s="127">
        <v>2010</v>
      </c>
      <c r="C321" s="180" t="s">
        <v>50</v>
      </c>
      <c r="D321" s="143">
        <v>0</v>
      </c>
      <c r="E321" s="203">
        <v>0</v>
      </c>
      <c r="F321" s="217"/>
      <c r="G321" s="204">
        <v>0</v>
      </c>
      <c r="H321" s="217">
        <v>-4.0434106893554304E-2</v>
      </c>
      <c r="I321" s="217">
        <v>8.0569898298363751E-2</v>
      </c>
      <c r="J321" s="217"/>
      <c r="K321" s="217"/>
      <c r="L321" s="217">
        <v>0</v>
      </c>
    </row>
    <row r="322" spans="1:12">
      <c r="A322" s="194" t="s">
        <v>188</v>
      </c>
      <c r="B322" s="127">
        <v>2009</v>
      </c>
      <c r="C322" s="180" t="s">
        <v>50</v>
      </c>
      <c r="D322" s="143">
        <v>0</v>
      </c>
      <c r="E322" s="203">
        <v>0</v>
      </c>
      <c r="F322" s="217"/>
      <c r="G322" s="204">
        <v>0</v>
      </c>
      <c r="H322" s="217">
        <v>2.0427644138984447E-2</v>
      </c>
      <c r="I322" s="217">
        <v>0.12791141657121047</v>
      </c>
      <c r="J322" s="217"/>
      <c r="K322" s="217"/>
      <c r="L322" s="217">
        <v>0</v>
      </c>
    </row>
    <row r="323" spans="1:12">
      <c r="A323" s="194" t="s">
        <v>57</v>
      </c>
      <c r="B323" s="127">
        <v>2010</v>
      </c>
      <c r="C323" s="180" t="s">
        <v>50</v>
      </c>
      <c r="D323" s="143">
        <v>0</v>
      </c>
      <c r="E323" s="203">
        <v>0</v>
      </c>
      <c r="F323" s="217"/>
      <c r="G323" s="204">
        <v>0</v>
      </c>
      <c r="H323" s="217">
        <v>7.6137257877754744E-2</v>
      </c>
      <c r="I323" s="217">
        <v>0.26638905815004577</v>
      </c>
      <c r="J323" s="217"/>
      <c r="K323" s="217"/>
      <c r="L323" s="217">
        <v>0</v>
      </c>
    </row>
    <row r="324" spans="1:12">
      <c r="A324" s="191" t="s">
        <v>184</v>
      </c>
      <c r="B324" s="161">
        <v>2010</v>
      </c>
      <c r="C324" s="161" t="s">
        <v>50</v>
      </c>
      <c r="D324" s="75">
        <v>0</v>
      </c>
      <c r="E324" s="212">
        <v>0</v>
      </c>
      <c r="F324" s="219"/>
      <c r="G324" s="209">
        <v>0</v>
      </c>
      <c r="H324" s="219">
        <v>0.17968021843623183</v>
      </c>
      <c r="I324" s="219">
        <v>0.30751569911773485</v>
      </c>
      <c r="J324" s="219"/>
      <c r="K324" s="219"/>
      <c r="L324" s="219">
        <v>0</v>
      </c>
    </row>
    <row r="325" spans="1:12">
      <c r="A325" s="196" t="s">
        <v>57</v>
      </c>
      <c r="B325" s="127">
        <v>2011</v>
      </c>
      <c r="C325" s="180" t="s">
        <v>50</v>
      </c>
      <c r="D325" s="143">
        <v>0</v>
      </c>
      <c r="E325" s="203">
        <v>0</v>
      </c>
      <c r="F325" s="217"/>
      <c r="G325" s="204">
        <v>0</v>
      </c>
      <c r="H325" s="217">
        <v>0.20593080724876439</v>
      </c>
      <c r="I325" s="217"/>
      <c r="J325" s="217"/>
      <c r="K325" s="217"/>
      <c r="L325" s="217">
        <v>0</v>
      </c>
    </row>
    <row r="326" spans="1:12">
      <c r="A326" s="194" t="s">
        <v>84</v>
      </c>
      <c r="B326" s="127">
        <v>2004</v>
      </c>
      <c r="C326" s="180" t="s">
        <v>50</v>
      </c>
      <c r="D326" s="143">
        <v>0.25700024390135279</v>
      </c>
      <c r="E326" s="203">
        <v>2.1872706004300833E-2</v>
      </c>
      <c r="F326" s="217">
        <v>-0.10948680383039271</v>
      </c>
      <c r="G326" s="204">
        <v>5.645376870652323E-2</v>
      </c>
      <c r="H326" s="217">
        <v>-8.9846487037390968E-2</v>
      </c>
      <c r="I326" s="217">
        <v>-0.12860691763806628</v>
      </c>
      <c r="J326" s="217">
        <v>-0.10948680383039271</v>
      </c>
      <c r="K326" s="217">
        <v>0.12300371765313692</v>
      </c>
      <c r="L326" s="217">
        <v>0.11944102611429919</v>
      </c>
    </row>
    <row r="327" spans="1:12">
      <c r="A327" s="191" t="s">
        <v>75</v>
      </c>
      <c r="B327" s="127">
        <v>2003</v>
      </c>
      <c r="C327" s="67" t="s">
        <v>50</v>
      </c>
      <c r="D327" s="143">
        <v>0.5040986757941337</v>
      </c>
      <c r="E327" s="203">
        <v>2.5615343399233381E-2</v>
      </c>
      <c r="F327" s="217">
        <v>-0.17225937154633791</v>
      </c>
      <c r="G327" s="204">
        <v>7.6229800746704823E-2</v>
      </c>
      <c r="H327" s="217">
        <v>-5.0704245743841872E-2</v>
      </c>
      <c r="I327" s="217">
        <v>-0.30689196668867114</v>
      </c>
      <c r="J327" s="217">
        <v>-0.17225937154633791</v>
      </c>
      <c r="K327" s="217">
        <v>-2.1342404783405752E-2</v>
      </c>
      <c r="L327" s="217">
        <v>0.40298039105033051</v>
      </c>
    </row>
    <row r="328" spans="1:12">
      <c r="A328" s="193" t="s">
        <v>91</v>
      </c>
      <c r="B328" s="127">
        <v>2008</v>
      </c>
      <c r="C328" s="180" t="s">
        <v>50</v>
      </c>
      <c r="D328" s="208">
        <v>0.5855492882084341</v>
      </c>
      <c r="E328" s="203">
        <v>2.8958554729011689E-2</v>
      </c>
      <c r="F328" s="217">
        <v>0.18468770987239758</v>
      </c>
      <c r="G328" s="204">
        <v>0.12738853503184713</v>
      </c>
      <c r="H328" s="217">
        <v>-0.26393552719946278</v>
      </c>
      <c r="I328" s="217">
        <v>-0.26662189388851593</v>
      </c>
      <c r="J328" s="217">
        <v>0.18468770987239758</v>
      </c>
      <c r="K328" s="217">
        <v>0.445265278710544</v>
      </c>
      <c r="L328" s="217">
        <v>0.18135287033319952</v>
      </c>
    </row>
    <row r="329" spans="1:12">
      <c r="A329" s="191" t="s">
        <v>186</v>
      </c>
      <c r="B329" s="127">
        <v>2008</v>
      </c>
      <c r="C329" s="67" t="s">
        <v>50</v>
      </c>
      <c r="D329" s="143">
        <v>0.49051707857838339</v>
      </c>
      <c r="E329" s="202">
        <v>3.9022867400296576E-2</v>
      </c>
      <c r="F329" s="220">
        <v>0.15654432859629341</v>
      </c>
      <c r="G329" s="205">
        <v>5.9527352818620156E-2</v>
      </c>
      <c r="H329" s="220">
        <v>7.1204117362225067E-2</v>
      </c>
      <c r="I329" s="220">
        <v>0.10825860082989626</v>
      </c>
      <c r="J329" s="220">
        <v>0.15654432859629341</v>
      </c>
      <c r="K329" s="220">
        <v>0.27105110113373326</v>
      </c>
      <c r="L329" s="220">
        <v>8.8684192741772E-2</v>
      </c>
    </row>
    <row r="330" spans="1:12">
      <c r="A330" s="191" t="s">
        <v>79</v>
      </c>
      <c r="B330" s="210">
        <v>2009</v>
      </c>
      <c r="C330" s="161" t="s">
        <v>50</v>
      </c>
      <c r="D330" s="75">
        <v>0.89219110963599269</v>
      </c>
      <c r="E330" s="212">
        <v>5.1101072840203272E-2</v>
      </c>
      <c r="F330" s="219">
        <v>0.19794750345372022</v>
      </c>
      <c r="G330" s="209">
        <v>9.9866365131578941E-2</v>
      </c>
      <c r="H330" s="219">
        <v>-4.8549437537004136E-2</v>
      </c>
      <c r="I330" s="219">
        <v>0.1286757450167752</v>
      </c>
      <c r="J330" s="219">
        <v>0.19794750345372022</v>
      </c>
      <c r="K330" s="219"/>
      <c r="L330" s="219">
        <v>7.0439385150812064E-2</v>
      </c>
    </row>
    <row r="331" spans="1:12">
      <c r="A331" s="191" t="s">
        <v>186</v>
      </c>
      <c r="B331" s="127">
        <v>2009</v>
      </c>
      <c r="C331" s="67" t="s">
        <v>50</v>
      </c>
      <c r="D331" s="143">
        <v>0.97440624555427147</v>
      </c>
      <c r="E331" s="203">
        <v>8.0739574502442374E-2</v>
      </c>
      <c r="F331" s="217">
        <v>0.21516781836278592</v>
      </c>
      <c r="G331" s="204">
        <v>0.11500031018011127</v>
      </c>
      <c r="H331" s="217">
        <v>3.9895184895131837E-2</v>
      </c>
      <c r="I331" s="217">
        <v>9.1882633019111426E-2</v>
      </c>
      <c r="J331" s="217">
        <v>0.21516781836278592</v>
      </c>
      <c r="K331" s="217">
        <v>0.10882432463075466</v>
      </c>
      <c r="L331" s="217">
        <v>0.20876011954850129</v>
      </c>
    </row>
    <row r="332" spans="1:12">
      <c r="A332" s="193" t="s">
        <v>84</v>
      </c>
      <c r="B332" s="127">
        <v>2008</v>
      </c>
      <c r="C332" s="180" t="s">
        <v>50</v>
      </c>
      <c r="D332" s="208">
        <v>0.82575409661270527</v>
      </c>
      <c r="E332" s="203">
        <v>8.1531298499741334E-2</v>
      </c>
      <c r="F332" s="217">
        <v>-9.4400265994292187E-2</v>
      </c>
      <c r="G332" s="204">
        <v>0.29553136786604545</v>
      </c>
      <c r="H332" s="217">
        <v>-7.118118090382651E-2</v>
      </c>
      <c r="I332" s="217">
        <v>-5.1868886980133484E-2</v>
      </c>
      <c r="J332" s="217">
        <v>-9.4400265994292187E-2</v>
      </c>
      <c r="K332" s="217">
        <v>3.2880082267068941E-2</v>
      </c>
      <c r="L332" s="217">
        <v>0.19500779359461251</v>
      </c>
    </row>
    <row r="333" spans="1:12">
      <c r="A333" s="194" t="s">
        <v>84</v>
      </c>
      <c r="B333" s="127">
        <v>2005</v>
      </c>
      <c r="C333" s="180" t="s">
        <v>50</v>
      </c>
      <c r="D333" s="143">
        <v>1.0932334534152346</v>
      </c>
      <c r="E333" s="203">
        <v>8.9847193037919215E-2</v>
      </c>
      <c r="F333" s="217">
        <v>0.19530292313840833</v>
      </c>
      <c r="G333" s="204">
        <v>0.16695221382642642</v>
      </c>
      <c r="H333" s="217">
        <v>-3.5565036967766556E-2</v>
      </c>
      <c r="I333" s="217">
        <v>-1.8021177318643684E-2</v>
      </c>
      <c r="J333" s="217">
        <v>0.19530292313840833</v>
      </c>
      <c r="K333" s="217">
        <v>0.13802363493754297</v>
      </c>
      <c r="L333" s="217">
        <v>0.2059125467595308</v>
      </c>
    </row>
    <row r="334" spans="1:12">
      <c r="A334" s="191" t="s">
        <v>130</v>
      </c>
      <c r="B334" s="127">
        <v>2006</v>
      </c>
      <c r="C334" s="67" t="s">
        <v>50</v>
      </c>
      <c r="D334" s="143">
        <v>3.1912731214851959</v>
      </c>
      <c r="E334" s="203">
        <v>0.10567942785023139</v>
      </c>
      <c r="F334" s="217">
        <v>3.4518136086841442E-2</v>
      </c>
      <c r="G334" s="204">
        <v>0.15935330086019278</v>
      </c>
      <c r="H334" s="217">
        <v>5.5996822875297864E-2</v>
      </c>
      <c r="I334" s="217">
        <v>2.7998411437648876E-2</v>
      </c>
      <c r="J334" s="217">
        <v>3.4518136086841442E-2</v>
      </c>
      <c r="K334" s="217">
        <v>4.1037860736033903E-2</v>
      </c>
      <c r="L334" s="217">
        <v>0.25194390526835653</v>
      </c>
    </row>
    <row r="335" spans="1:12">
      <c r="A335" s="191" t="s">
        <v>252</v>
      </c>
      <c r="B335" s="210">
        <v>1998</v>
      </c>
      <c r="C335" s="161" t="s">
        <v>50</v>
      </c>
      <c r="D335" s="75">
        <v>1.4497160072238033</v>
      </c>
      <c r="E335" s="212">
        <v>0.11527135925890997</v>
      </c>
      <c r="F335" s="219">
        <v>6.3262022234189724E-2</v>
      </c>
      <c r="G335" s="209">
        <v>0.12449454902680433</v>
      </c>
      <c r="H335" s="219">
        <v>-5.1586318501946705E-2</v>
      </c>
      <c r="I335" s="219">
        <v>4.3003311749295677E-2</v>
      </c>
      <c r="J335" s="219">
        <v>6.3262022234189724E-2</v>
      </c>
      <c r="K335" s="219">
        <v>0.34096189016855316</v>
      </c>
      <c r="L335" s="219">
        <v>0.1372868908062409</v>
      </c>
    </row>
    <row r="336" spans="1:12">
      <c r="A336" s="191" t="s">
        <v>75</v>
      </c>
      <c r="B336" s="127">
        <v>2004</v>
      </c>
      <c r="C336" s="67" t="s">
        <v>50</v>
      </c>
      <c r="D336" s="143">
        <v>2.8266706443914082</v>
      </c>
      <c r="E336" s="203">
        <v>0.11547836684948203</v>
      </c>
      <c r="F336" s="217">
        <v>2.7944915117050394E-2</v>
      </c>
      <c r="G336" s="204">
        <v>0.55358318958758046</v>
      </c>
      <c r="H336" s="217">
        <v>-0.24382476989370325</v>
      </c>
      <c r="I336" s="217">
        <v>-0.11568919255336366</v>
      </c>
      <c r="J336" s="217">
        <v>2.7944915117050394E-2</v>
      </c>
      <c r="K336" s="217">
        <v>0.159308360338201</v>
      </c>
      <c r="L336" s="217">
        <v>0.81260167010085671</v>
      </c>
    </row>
    <row r="337" spans="1:12">
      <c r="A337" s="193" t="s">
        <v>298</v>
      </c>
      <c r="B337" s="127">
        <v>2007</v>
      </c>
      <c r="C337" s="180" t="s">
        <v>50</v>
      </c>
      <c r="D337" s="208">
        <v>0.58335442371396284</v>
      </c>
      <c r="E337" s="203">
        <v>0.11724358343986627</v>
      </c>
      <c r="F337" s="217">
        <v>-0.17521853825065958</v>
      </c>
      <c r="G337" s="204">
        <v>0.13772801155860576</v>
      </c>
      <c r="H337" s="217">
        <v>-5.1983654890601673E-2</v>
      </c>
      <c r="I337" s="217">
        <v>-9.6027517715822824E-2</v>
      </c>
      <c r="J337" s="217">
        <v>-0.17521853825065958</v>
      </c>
      <c r="K337" s="217">
        <v>2.712977809962239E-2</v>
      </c>
      <c r="L337" s="217">
        <v>0.21910600540510375</v>
      </c>
    </row>
    <row r="338" spans="1:12">
      <c r="A338" s="191" t="s">
        <v>252</v>
      </c>
      <c r="B338" s="210">
        <v>1999</v>
      </c>
      <c r="C338" s="161" t="s">
        <v>50</v>
      </c>
      <c r="D338" s="75">
        <v>1.540498604837236</v>
      </c>
      <c r="E338" s="212">
        <v>0.13459665956954323</v>
      </c>
      <c r="F338" s="219">
        <v>0.37329147571043941</v>
      </c>
      <c r="G338" s="209">
        <v>0.14949209751960002</v>
      </c>
      <c r="H338" s="219">
        <v>8.9949468328944682E-2</v>
      </c>
      <c r="I338" s="219">
        <v>0.10921437329057815</v>
      </c>
      <c r="J338" s="219">
        <v>0.37329147571043941</v>
      </c>
      <c r="K338" s="219">
        <v>0.35170333763382972</v>
      </c>
      <c r="L338" s="219">
        <v>0.178703129307968</v>
      </c>
    </row>
    <row r="339" spans="1:12">
      <c r="A339" s="194" t="s">
        <v>252</v>
      </c>
      <c r="B339" s="127">
        <v>2003</v>
      </c>
      <c r="C339" s="180" t="s">
        <v>50</v>
      </c>
      <c r="D339" s="143">
        <v>1.2429593563660823</v>
      </c>
      <c r="E339" s="203">
        <v>0.14852688787185356</v>
      </c>
      <c r="F339" s="217">
        <v>3.8762757033975102E-2</v>
      </c>
      <c r="G339" s="204">
        <v>7.7604244507547451E-2</v>
      </c>
      <c r="H339" s="217">
        <v>-2.6399757907043471E-2</v>
      </c>
      <c r="I339" s="217">
        <v>6.325311802433399E-2</v>
      </c>
      <c r="J339" s="217">
        <v>3.8762757033975102E-2</v>
      </c>
      <c r="K339" s="217">
        <v>5.2666571596859869E-2</v>
      </c>
      <c r="L339" s="217">
        <v>5.1934088465481462E-2</v>
      </c>
    </row>
    <row r="340" spans="1:12">
      <c r="A340" s="191" t="s">
        <v>186</v>
      </c>
      <c r="B340" s="210">
        <v>2010</v>
      </c>
      <c r="C340" s="161" t="s">
        <v>50</v>
      </c>
      <c r="D340" s="75">
        <v>1.7234328897758859</v>
      </c>
      <c r="E340" s="212">
        <v>0.15097931151432936</v>
      </c>
      <c r="F340" s="219">
        <v>7.1793348654432057E-2</v>
      </c>
      <c r="G340" s="209">
        <v>0.28057977578983129</v>
      </c>
      <c r="H340" s="219">
        <v>5.4147679822125698E-2</v>
      </c>
      <c r="I340" s="219">
        <v>0.18255572798945896</v>
      </c>
      <c r="J340" s="219">
        <v>7.1793348654432057E-2</v>
      </c>
      <c r="K340" s="219"/>
      <c r="L340" s="219">
        <v>0.39975694777575232</v>
      </c>
    </row>
    <row r="341" spans="1:12">
      <c r="A341" s="192" t="s">
        <v>252</v>
      </c>
      <c r="B341" s="210">
        <v>2002</v>
      </c>
      <c r="C341" s="161" t="s">
        <v>50</v>
      </c>
      <c r="D341" s="75">
        <v>1.2398489974952305</v>
      </c>
      <c r="E341" s="212">
        <v>0.15206647874949666</v>
      </c>
      <c r="F341" s="217">
        <v>3.0985133391687205E-2</v>
      </c>
      <c r="G341" s="209">
        <v>0.15027584335714933</v>
      </c>
      <c r="H341" s="217">
        <v>-3.4446855659227074E-2</v>
      </c>
      <c r="I341" s="218">
        <v>-6.1756002216333011E-2</v>
      </c>
      <c r="J341" s="217">
        <v>3.0985133391687205E-2</v>
      </c>
      <c r="K341" s="217">
        <v>5.6511564712510573E-3</v>
      </c>
      <c r="L341" s="217">
        <v>0.10276454944647165</v>
      </c>
    </row>
    <row r="342" spans="1:12">
      <c r="A342" s="191" t="s">
        <v>73</v>
      </c>
      <c r="B342" s="127">
        <v>2003</v>
      </c>
      <c r="C342" s="67" t="s">
        <v>50</v>
      </c>
      <c r="D342" s="143">
        <v>7.5579866092778571</v>
      </c>
      <c r="E342" s="203">
        <v>0.15700909045750336</v>
      </c>
      <c r="F342" s="217">
        <v>5.6162305339379798E-2</v>
      </c>
      <c r="G342" s="204">
        <v>0.39421420123522172</v>
      </c>
      <c r="H342" s="217">
        <v>-0.56030029459279662</v>
      </c>
      <c r="I342" s="217">
        <v>-0.2894980473065884</v>
      </c>
      <c r="J342" s="217">
        <v>5.6162305339379798E-2</v>
      </c>
      <c r="K342" s="217">
        <v>0.30344570018466654</v>
      </c>
      <c r="L342" s="217">
        <v>0.89833266926804256</v>
      </c>
    </row>
    <row r="343" spans="1:12">
      <c r="A343" s="193" t="s">
        <v>298</v>
      </c>
      <c r="B343" s="127">
        <v>2008</v>
      </c>
      <c r="C343" s="180" t="s">
        <v>50</v>
      </c>
      <c r="D343" s="208">
        <v>0.81588886688448981</v>
      </c>
      <c r="E343" s="203">
        <v>0.15738927298898039</v>
      </c>
      <c r="F343" s="217">
        <v>7.5204051529157323E-2</v>
      </c>
      <c r="G343" s="204">
        <v>0.19906627191983603</v>
      </c>
      <c r="H343" s="217">
        <v>-4.1867440259612573E-2</v>
      </c>
      <c r="I343" s="217">
        <v>-0.1171452453535254</v>
      </c>
      <c r="J343" s="217">
        <v>7.5204051529157323E-2</v>
      </c>
      <c r="K343" s="217">
        <v>0.16272494837250462</v>
      </c>
      <c r="L343" s="217">
        <v>0.21910600540510375</v>
      </c>
    </row>
    <row r="344" spans="1:12">
      <c r="A344" s="191" t="s">
        <v>79</v>
      </c>
      <c r="B344" s="210">
        <v>2010</v>
      </c>
      <c r="C344" s="161" t="s">
        <v>50</v>
      </c>
      <c r="D344" s="75">
        <v>2.3003085699638852</v>
      </c>
      <c r="E344" s="212">
        <v>0.15855039637599094</v>
      </c>
      <c r="F344" s="219"/>
      <c r="G344" s="209">
        <v>8.2556905295435787E-2</v>
      </c>
      <c r="H344" s="219">
        <v>0.16901938641069073</v>
      </c>
      <c r="I344" s="219">
        <v>0.23508375682288732</v>
      </c>
      <c r="J344" s="219"/>
      <c r="K344" s="219"/>
      <c r="L344" s="219">
        <v>8.2556905295435787E-2</v>
      </c>
    </row>
    <row r="345" spans="1:12">
      <c r="A345" s="195" t="s">
        <v>94</v>
      </c>
      <c r="B345" s="127">
        <v>2008</v>
      </c>
      <c r="C345" s="67" t="s">
        <v>50</v>
      </c>
      <c r="D345" s="208">
        <v>3.8785925329035726</v>
      </c>
      <c r="E345" s="203">
        <v>0.1600177304964539</v>
      </c>
      <c r="F345" s="217">
        <v>-0.57820197044334987</v>
      </c>
      <c r="G345" s="204">
        <v>0.24537518187487009</v>
      </c>
      <c r="H345" s="217">
        <v>-0.38916256157635476</v>
      </c>
      <c r="I345" s="217">
        <v>-0.57327586206896541</v>
      </c>
      <c r="J345" s="217">
        <v>-0.57820197044334987</v>
      </c>
      <c r="K345" s="217">
        <v>-0.11884236453201964</v>
      </c>
      <c r="L345" s="217">
        <v>0.26159479251423923</v>
      </c>
    </row>
    <row r="346" spans="1:12">
      <c r="A346" s="192" t="s">
        <v>252</v>
      </c>
      <c r="B346" s="210">
        <v>2000</v>
      </c>
      <c r="C346" s="161" t="s">
        <v>50</v>
      </c>
      <c r="D346" s="75">
        <v>1.8457959927125838</v>
      </c>
      <c r="E346" s="212">
        <v>0.16475893574887737</v>
      </c>
      <c r="F346" s="217">
        <v>0.28762564296759069</v>
      </c>
      <c r="G346" s="209">
        <v>0.20520424219645264</v>
      </c>
      <c r="H346" s="217">
        <v>2.116904972986371E-2</v>
      </c>
      <c r="I346" s="218">
        <v>0.31134755436186135</v>
      </c>
      <c r="J346" s="217">
        <v>0.28762564296759069</v>
      </c>
      <c r="K346" s="217">
        <v>0.26881913240274935</v>
      </c>
      <c r="L346" s="217">
        <v>0.18938561939553619</v>
      </c>
    </row>
    <row r="347" spans="1:12">
      <c r="A347" s="194" t="s">
        <v>195</v>
      </c>
      <c r="B347" s="127">
        <v>2007</v>
      </c>
      <c r="C347" s="180" t="s">
        <v>50</v>
      </c>
      <c r="D347" s="143">
        <v>2.4160366347693381</v>
      </c>
      <c r="E347" s="203">
        <v>0.16628873771730915</v>
      </c>
      <c r="F347" s="217">
        <v>-0.11378572918839987</v>
      </c>
      <c r="G347" s="204">
        <v>0.16783036182285244</v>
      </c>
      <c r="H347" s="217">
        <v>6.4573336115167884E-2</v>
      </c>
      <c r="I347" s="217">
        <v>3.9197788441477095E-2</v>
      </c>
      <c r="J347" s="217">
        <v>-0.11378572918839987</v>
      </c>
      <c r="K347" s="217">
        <v>-0.10103275610264971</v>
      </c>
      <c r="L347" s="217">
        <v>0.2754600353683842</v>
      </c>
    </row>
    <row r="348" spans="1:12">
      <c r="A348" s="193" t="s">
        <v>195</v>
      </c>
      <c r="B348" s="127">
        <v>2008</v>
      </c>
      <c r="C348" s="180" t="s">
        <v>50</v>
      </c>
      <c r="D348" s="208">
        <v>2.5269816851550759</v>
      </c>
      <c r="E348" s="203">
        <v>0.1693312704143029</v>
      </c>
      <c r="F348" s="217">
        <v>-0.17703802832608445</v>
      </c>
      <c r="G348" s="204">
        <v>0.20163227792583654</v>
      </c>
      <c r="H348" s="217">
        <v>-2.7127244340359076E-2</v>
      </c>
      <c r="I348" s="217">
        <v>-0.19067135050741613</v>
      </c>
      <c r="J348" s="217">
        <v>-0.17703802832608445</v>
      </c>
      <c r="K348" s="217">
        <v>-0.13440950150552017</v>
      </c>
      <c r="L348" s="217">
        <v>0.2754600353683842</v>
      </c>
    </row>
    <row r="349" spans="1:12">
      <c r="A349" s="192" t="s">
        <v>130</v>
      </c>
      <c r="B349" s="210">
        <v>2005</v>
      </c>
      <c r="C349" s="161" t="s">
        <v>50</v>
      </c>
      <c r="D349" s="75">
        <v>5.6101361880886236</v>
      </c>
      <c r="E349" s="212">
        <v>0.17537728355837967</v>
      </c>
      <c r="F349" s="217">
        <v>-9.4588550983899899E-2</v>
      </c>
      <c r="G349" s="209">
        <v>0.14153217568947907</v>
      </c>
      <c r="H349" s="217">
        <v>-0.12611806797853312</v>
      </c>
      <c r="I349" s="218">
        <v>-6.3059033989266558E-2</v>
      </c>
      <c r="J349" s="217">
        <v>-9.4588550983899899E-2</v>
      </c>
      <c r="K349" s="217">
        <v>-8.7246571258199151E-2</v>
      </c>
      <c r="L349" s="217">
        <v>0.16484848484848483</v>
      </c>
    </row>
    <row r="350" spans="1:12">
      <c r="A350" s="191" t="s">
        <v>130</v>
      </c>
      <c r="B350" s="127">
        <v>2007</v>
      </c>
      <c r="C350" s="67" t="s">
        <v>50</v>
      </c>
      <c r="D350" s="143">
        <v>6.5756487566908319</v>
      </c>
      <c r="E350" s="203">
        <v>0.21148110316649643</v>
      </c>
      <c r="F350" s="217">
        <v>-1.5846304866077687E-2</v>
      </c>
      <c r="G350" s="204">
        <v>0.3232085817262525</v>
      </c>
      <c r="H350" s="217">
        <v>-2.9659234328986182E-2</v>
      </c>
      <c r="I350" s="217">
        <v>-2.2752769597531874E-2</v>
      </c>
      <c r="J350" s="217">
        <v>-1.5846304866077687E-2</v>
      </c>
      <c r="K350" s="217">
        <v>3.7161688402748569E-2</v>
      </c>
      <c r="L350" s="217">
        <v>0.57142723651781857</v>
      </c>
    </row>
    <row r="351" spans="1:12">
      <c r="A351" s="196" t="s">
        <v>57</v>
      </c>
      <c r="B351" s="127">
        <v>2005</v>
      </c>
      <c r="C351" s="180" t="s">
        <v>50</v>
      </c>
      <c r="D351" s="143">
        <v>5.6321967698792035</v>
      </c>
      <c r="E351" s="203">
        <v>0.21435814236463191</v>
      </c>
      <c r="F351" s="217">
        <v>-5.356260626122069E-2</v>
      </c>
      <c r="G351" s="204">
        <v>0.29601498283217148</v>
      </c>
      <c r="H351" s="217">
        <v>-0.15150803934406043</v>
      </c>
      <c r="I351" s="217">
        <v>-7.3462890170597261E-2</v>
      </c>
      <c r="J351" s="217">
        <v>-5.356260626122069E-2</v>
      </c>
      <c r="K351" s="217">
        <v>1.4143437453202614E-3</v>
      </c>
      <c r="L351" s="217">
        <v>0.33006787488629208</v>
      </c>
    </row>
    <row r="352" spans="1:12">
      <c r="A352" s="192" t="s">
        <v>130</v>
      </c>
      <c r="B352" s="210">
        <v>2003</v>
      </c>
      <c r="C352" s="161" t="s">
        <v>50</v>
      </c>
      <c r="D352" s="75">
        <v>7.8155701605799841</v>
      </c>
      <c r="E352" s="212">
        <v>0.2197142857142857</v>
      </c>
      <c r="F352" s="217">
        <v>-0.1011661807580175</v>
      </c>
      <c r="G352" s="209">
        <v>0.24225575853852263</v>
      </c>
      <c r="H352" s="217">
        <v>-0.22448979591836737</v>
      </c>
      <c r="I352" s="218">
        <v>2.2157434402332372E-2</v>
      </c>
      <c r="J352" s="217">
        <v>-0.1011661807580175</v>
      </c>
      <c r="K352" s="217">
        <v>-3.9504373177842562E-2</v>
      </c>
      <c r="L352" s="217">
        <v>0.21996293354514165</v>
      </c>
    </row>
    <row r="353" spans="1:48">
      <c r="A353" s="194" t="s">
        <v>293</v>
      </c>
      <c r="B353" s="127">
        <v>2009</v>
      </c>
      <c r="C353" s="180" t="s">
        <v>50</v>
      </c>
      <c r="D353" s="143">
        <v>2.719141713091922</v>
      </c>
      <c r="E353" s="203">
        <v>0.22231118227915667</v>
      </c>
      <c r="F353" s="217">
        <v>-6.4917127071823288E-2</v>
      </c>
      <c r="G353" s="204">
        <v>0.27216364212336519</v>
      </c>
      <c r="H353" s="217">
        <v>-0.109017363851618</v>
      </c>
      <c r="I353" s="217">
        <v>-7.1033938437253308E-2</v>
      </c>
      <c r="J353" s="217">
        <v>-6.4917127071823288E-2</v>
      </c>
      <c r="K353" s="217"/>
      <c r="L353" s="217">
        <v>0.28983612538384362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</row>
    <row r="354" spans="1:48" s="8" customFormat="1" ht="16.8" customHeight="1">
      <c r="A354" s="194" t="s">
        <v>91</v>
      </c>
      <c r="B354" s="127">
        <v>2009</v>
      </c>
      <c r="C354" s="180" t="s">
        <v>50</v>
      </c>
      <c r="D354" s="143">
        <v>4.5715820574805264</v>
      </c>
      <c r="E354" s="203">
        <v>0.22560975609756098</v>
      </c>
      <c r="F354" s="217">
        <v>0.56110520722635493</v>
      </c>
      <c r="G354" s="204">
        <v>0.27387096774193548</v>
      </c>
      <c r="H354" s="217">
        <v>-2.1253985122211085E-3</v>
      </c>
      <c r="I354" s="217">
        <v>0.35494155154091395</v>
      </c>
      <c r="J354" s="217">
        <v>0.56110520722635493</v>
      </c>
      <c r="K354" s="217"/>
      <c r="L354" s="217">
        <v>0.2162506367804381</v>
      </c>
    </row>
    <row r="355" spans="1:48" s="8" customFormat="1">
      <c r="A355" s="191" t="s">
        <v>195</v>
      </c>
      <c r="B355" s="210">
        <v>2009</v>
      </c>
      <c r="C355" s="161" t="s">
        <v>50</v>
      </c>
      <c r="D355" s="75">
        <v>3.9701675028502859</v>
      </c>
      <c r="E355" s="212">
        <v>0.22949659566607608</v>
      </c>
      <c r="F355" s="219">
        <v>-0.10444884775114675</v>
      </c>
      <c r="G355" s="209">
        <v>0.32149936218231778</v>
      </c>
      <c r="H355" s="219">
        <v>-0.15922477674330235</v>
      </c>
      <c r="I355" s="219">
        <v>-0.14595152140278489</v>
      </c>
      <c r="J355" s="219">
        <v>-0.10444884775114675</v>
      </c>
      <c r="K355" s="219"/>
      <c r="L355" s="219">
        <v>0.37454246961149062</v>
      </c>
    </row>
    <row r="356" spans="1:48" s="8" customFormat="1">
      <c r="A356" s="194" t="s">
        <v>298</v>
      </c>
      <c r="B356" s="127">
        <v>2009</v>
      </c>
      <c r="C356" s="180" t="s">
        <v>50</v>
      </c>
      <c r="D356" s="143">
        <v>1.3225472906679316</v>
      </c>
      <c r="E356" s="203">
        <v>0.23793490460157127</v>
      </c>
      <c r="F356" s="217">
        <v>0.19637084405011912</v>
      </c>
      <c r="G356" s="204">
        <v>0.25059596908184645</v>
      </c>
      <c r="H356" s="217">
        <v>-7.2252766700488413E-2</v>
      </c>
      <c r="I356" s="217">
        <v>0.11236697420892433</v>
      </c>
      <c r="J356" s="217">
        <v>0.19637084405011912</v>
      </c>
      <c r="K356" s="217"/>
      <c r="L356" s="217">
        <v>0.28195363531571532</v>
      </c>
    </row>
    <row r="357" spans="1:48" s="8" customFormat="1">
      <c r="A357" s="193" t="s">
        <v>84</v>
      </c>
      <c r="B357" s="127">
        <v>2006</v>
      </c>
      <c r="C357" s="180" t="s">
        <v>50</v>
      </c>
      <c r="D357" s="208">
        <v>2.9351995236195272</v>
      </c>
      <c r="E357" s="203">
        <v>0.24538600821325812</v>
      </c>
      <c r="F357" s="217">
        <v>0.16762701106015876</v>
      </c>
      <c r="G357" s="204">
        <v>0.27185429175590953</v>
      </c>
      <c r="H357" s="217">
        <v>1.6941340256612921E-2</v>
      </c>
      <c r="I357" s="217">
        <v>0.22293912199100341</v>
      </c>
      <c r="J357" s="217">
        <v>0.16762701106015876</v>
      </c>
      <c r="K357" s="217">
        <v>0.18263383913287148</v>
      </c>
      <c r="L357" s="217">
        <v>0.21074718454941641</v>
      </c>
    </row>
    <row r="358" spans="1:48" s="8" customFormat="1">
      <c r="A358" s="192" t="s">
        <v>252</v>
      </c>
      <c r="B358" s="210">
        <v>2001</v>
      </c>
      <c r="C358" s="161" t="s">
        <v>50</v>
      </c>
      <c r="D358" s="75">
        <v>2.0690323785832687</v>
      </c>
      <c r="E358" s="212">
        <v>0.26250656266406658</v>
      </c>
      <c r="F358" s="217">
        <v>0.25300597882048942</v>
      </c>
      <c r="G358" s="209">
        <v>0.20662060278235742</v>
      </c>
      <c r="H358" s="217">
        <v>0.29645415743332865</v>
      </c>
      <c r="I358" s="218">
        <v>0.27221921534478521</v>
      </c>
      <c r="J358" s="217">
        <v>0.25300597882048942</v>
      </c>
      <c r="K358" s="217">
        <v>0.3182536192124239</v>
      </c>
      <c r="L358" s="217">
        <v>0.18679454796158682</v>
      </c>
    </row>
    <row r="359" spans="1:48" s="8" customFormat="1">
      <c r="A359" s="194" t="s">
        <v>298</v>
      </c>
      <c r="B359" s="127">
        <v>2010</v>
      </c>
      <c r="C359" s="180" t="s">
        <v>50</v>
      </c>
      <c r="D359" s="143">
        <v>1.2234663338198901</v>
      </c>
      <c r="E359" s="203">
        <v>0.26589042188372281</v>
      </c>
      <c r="F359" s="217"/>
      <c r="G359" s="204">
        <v>0.30986131651644949</v>
      </c>
      <c r="H359" s="217">
        <v>0.17217930943421145</v>
      </c>
      <c r="I359" s="217">
        <v>0.25052265575141386</v>
      </c>
      <c r="J359" s="217"/>
      <c r="K359" s="217"/>
      <c r="L359" s="217">
        <v>0.30986131651644949</v>
      </c>
    </row>
    <row r="360" spans="1:48" s="8" customFormat="1">
      <c r="A360" s="192" t="s">
        <v>130</v>
      </c>
      <c r="B360" s="210">
        <v>2004</v>
      </c>
      <c r="C360" s="161" t="s">
        <v>50</v>
      </c>
      <c r="D360" s="75">
        <v>7.683447388034419</v>
      </c>
      <c r="E360" s="212">
        <v>0.27048300536672626</v>
      </c>
      <c r="F360" s="217">
        <v>0.15107142857142858</v>
      </c>
      <c r="G360" s="209">
        <v>0.22010938157341184</v>
      </c>
      <c r="H360" s="217">
        <v>0.20142857142857146</v>
      </c>
      <c r="I360" s="218">
        <v>0.10071428571428573</v>
      </c>
      <c r="J360" s="217">
        <v>0.15107142857142858</v>
      </c>
      <c r="K360" s="217">
        <v>0.12589285714285711</v>
      </c>
      <c r="L360" s="217">
        <v>0.18196606366568502</v>
      </c>
    </row>
    <row r="361" spans="1:48" s="8" customFormat="1">
      <c r="A361" s="191" t="s">
        <v>94</v>
      </c>
      <c r="B361" s="127">
        <v>2010</v>
      </c>
      <c r="C361" s="67" t="s">
        <v>50</v>
      </c>
      <c r="D361" s="143">
        <v>8.041901692183723</v>
      </c>
      <c r="E361" s="203">
        <v>0.29204057744830275</v>
      </c>
      <c r="F361" s="217"/>
      <c r="G361" s="204">
        <v>0.17089041095890412</v>
      </c>
      <c r="H361" s="217">
        <v>-3.1311154598826821E-3</v>
      </c>
      <c r="I361" s="217">
        <v>0.28884540117416829</v>
      </c>
      <c r="J361" s="217"/>
      <c r="K361" s="217"/>
      <c r="L361" s="217">
        <v>0.17089041095890412</v>
      </c>
    </row>
    <row r="362" spans="1:48" s="8" customFormat="1">
      <c r="A362" s="194" t="s">
        <v>86</v>
      </c>
      <c r="B362" s="127">
        <v>2010</v>
      </c>
      <c r="C362" s="180" t="s">
        <v>50</v>
      </c>
      <c r="D362" s="143">
        <v>2.4642861762816231</v>
      </c>
      <c r="E362" s="203">
        <v>0.29819984346464912</v>
      </c>
      <c r="F362" s="217"/>
      <c r="G362" s="204">
        <v>0.30948028205797856</v>
      </c>
      <c r="H362" s="217">
        <v>1.8186475409836086E-2</v>
      </c>
      <c r="I362" s="217">
        <v>2.0235655737705003E-2</v>
      </c>
      <c r="J362" s="217"/>
      <c r="K362" s="217"/>
      <c r="L362" s="217">
        <v>0.30948028205797856</v>
      </c>
    </row>
    <row r="363" spans="1:48" s="8" customFormat="1">
      <c r="A363" s="193" t="s">
        <v>84</v>
      </c>
      <c r="B363" s="127">
        <v>2007</v>
      </c>
      <c r="C363" s="180" t="s">
        <v>50</v>
      </c>
      <c r="D363" s="208">
        <v>2.8869956042741158</v>
      </c>
      <c r="E363" s="203">
        <v>0.30533928126125626</v>
      </c>
      <c r="F363" s="217">
        <v>0.16854792665120324</v>
      </c>
      <c r="G363" s="204">
        <v>0.18958943693060962</v>
      </c>
      <c r="H363" s="217">
        <v>0.20954780235409673</v>
      </c>
      <c r="I363" s="217">
        <v>0.15328248147763646</v>
      </c>
      <c r="J363" s="217">
        <v>0.16854792665120324</v>
      </c>
      <c r="K363" s="217">
        <v>0.13492890464055063</v>
      </c>
      <c r="L363" s="217">
        <v>0.19500779359461251</v>
      </c>
      <c r="AB363" s="148"/>
      <c r="AC363" s="148"/>
      <c r="AD363" s="9"/>
      <c r="AE363" s="49"/>
      <c r="AF363" s="9"/>
      <c r="AG363" s="9"/>
      <c r="AH363" s="9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>
      <c r="A364" s="192" t="s">
        <v>195</v>
      </c>
      <c r="B364" s="210">
        <v>2003</v>
      </c>
      <c r="C364" s="161" t="s">
        <v>50</v>
      </c>
      <c r="D364" s="75">
        <v>5.1192522349065008</v>
      </c>
      <c r="E364" s="212">
        <v>0.31667719187453952</v>
      </c>
      <c r="F364" s="217">
        <v>7.810869123521115E-2</v>
      </c>
      <c r="G364" s="209">
        <v>0.35308448051428615</v>
      </c>
      <c r="H364" s="217">
        <v>2.7323347269715456E-2</v>
      </c>
      <c r="I364" s="218">
        <v>4.1426378653624668E-2</v>
      </c>
      <c r="J364" s="217">
        <v>7.810869123521115E-2</v>
      </c>
      <c r="K364" s="217">
        <v>6.5434635594409318E-2</v>
      </c>
      <c r="L364" s="217">
        <v>0.3724083656056445</v>
      </c>
    </row>
    <row r="365" spans="1:48">
      <c r="A365" s="191" t="s">
        <v>94</v>
      </c>
      <c r="B365" s="127">
        <v>2009</v>
      </c>
      <c r="C365" s="67" t="s">
        <v>50</v>
      </c>
      <c r="D365" s="143">
        <v>8.8047273704002151</v>
      </c>
      <c r="E365" s="203">
        <v>0.32074363992172211</v>
      </c>
      <c r="F365" s="217">
        <v>0.19459219858156038</v>
      </c>
      <c r="G365" s="204">
        <v>0.30636967565455259</v>
      </c>
      <c r="H365" s="217">
        <v>-0.13253546099290769</v>
      </c>
      <c r="I365" s="217">
        <v>-0.13608156028368795</v>
      </c>
      <c r="J365" s="217">
        <v>0.19459219858156038</v>
      </c>
      <c r="K365" s="217"/>
      <c r="L365" s="217">
        <v>0.22609949531362653</v>
      </c>
    </row>
    <row r="366" spans="1:48">
      <c r="A366" s="194" t="s">
        <v>86</v>
      </c>
      <c r="B366" s="127">
        <v>2011</v>
      </c>
      <c r="C366" s="180" t="s">
        <v>50</v>
      </c>
      <c r="D366" s="143">
        <v>2.6453885724388022</v>
      </c>
      <c r="E366" s="203">
        <v>0.32078431372549021</v>
      </c>
      <c r="F366" s="217"/>
      <c r="G366" s="204">
        <v>0.32078431372549021</v>
      </c>
      <c r="H366" s="217">
        <v>2.0871380120011098E-3</v>
      </c>
      <c r="I366" s="217"/>
      <c r="J366" s="217"/>
      <c r="K366" s="217"/>
      <c r="L366" s="217">
        <v>0</v>
      </c>
    </row>
    <row r="367" spans="1:48">
      <c r="A367" s="194" t="s">
        <v>293</v>
      </c>
      <c r="B367" s="127">
        <v>2010</v>
      </c>
      <c r="C367" s="180" t="s">
        <v>50</v>
      </c>
      <c r="D367" s="143">
        <v>3.824643105849582</v>
      </c>
      <c r="E367" s="203">
        <v>0.32378408253500368</v>
      </c>
      <c r="F367" s="217"/>
      <c r="G367" s="204">
        <v>0.32489607390300229</v>
      </c>
      <c r="H367" s="217">
        <v>3.4249621919758069E-2</v>
      </c>
      <c r="I367" s="217">
        <v>3.9765145449693014E-2</v>
      </c>
      <c r="J367" s="217"/>
      <c r="K367" s="217"/>
      <c r="L367" s="217">
        <v>0.32489607390300229</v>
      </c>
    </row>
    <row r="368" spans="1:48">
      <c r="A368" s="194" t="s">
        <v>293</v>
      </c>
      <c r="B368" s="127">
        <v>2011</v>
      </c>
      <c r="C368" s="180" t="s">
        <v>50</v>
      </c>
      <c r="D368" s="143">
        <v>3.8289954735376046</v>
      </c>
      <c r="E368" s="203">
        <v>0.32601445247359645</v>
      </c>
      <c r="F368" s="217"/>
      <c r="G368" s="204">
        <v>0.32601445247359645</v>
      </c>
      <c r="H368" s="217">
        <v>5.7111274871037843E-3</v>
      </c>
      <c r="I368" s="217"/>
      <c r="J368" s="217"/>
      <c r="K368" s="217"/>
      <c r="L368" s="217">
        <v>0</v>
      </c>
    </row>
    <row r="369" spans="1:48">
      <c r="A369" s="194" t="s">
        <v>91</v>
      </c>
      <c r="B369" s="127">
        <v>2010</v>
      </c>
      <c r="C369" s="180" t="s">
        <v>50</v>
      </c>
      <c r="D369" s="143">
        <v>4.5500940102068226</v>
      </c>
      <c r="E369" s="203">
        <v>0.34884678747940689</v>
      </c>
      <c r="F369" s="217"/>
      <c r="G369" s="204">
        <v>0.20759803921568629</v>
      </c>
      <c r="H369" s="217">
        <v>0.35630965005302234</v>
      </c>
      <c r="I369" s="217">
        <v>0.56203605514316024</v>
      </c>
      <c r="J369" s="217"/>
      <c r="K369" s="217"/>
      <c r="L369" s="217">
        <v>0.20759803921568629</v>
      </c>
    </row>
    <row r="370" spans="1:48">
      <c r="A370" s="191" t="s">
        <v>82</v>
      </c>
      <c r="B370" s="210">
        <v>2009</v>
      </c>
      <c r="C370" s="161" t="s">
        <v>50</v>
      </c>
      <c r="D370" s="75">
        <v>9.5425203480213305</v>
      </c>
      <c r="E370" s="212">
        <v>0.34939164748438012</v>
      </c>
      <c r="F370" s="219">
        <v>0.20248301115761994</v>
      </c>
      <c r="G370" s="209">
        <v>0.17972681524083392</v>
      </c>
      <c r="H370" s="219">
        <v>-7.7770748707604075E-3</v>
      </c>
      <c r="I370" s="219">
        <v>8.9235238645165679E-2</v>
      </c>
      <c r="J370" s="219">
        <v>0.20248301115761994</v>
      </c>
      <c r="K370" s="219"/>
      <c r="L370" s="219">
        <v>0.12602114189980579</v>
      </c>
    </row>
    <row r="371" spans="1:48">
      <c r="A371" s="194" t="s">
        <v>298</v>
      </c>
      <c r="B371" s="127">
        <v>2011</v>
      </c>
      <c r="C371" s="180" t="s">
        <v>50</v>
      </c>
      <c r="D371" s="143">
        <v>1.4931867163506698</v>
      </c>
      <c r="E371" s="203">
        <v>0.35842851689814137</v>
      </c>
      <c r="F371" s="217"/>
      <c r="G371" s="204">
        <v>0.35842851689814137</v>
      </c>
      <c r="H371" s="217">
        <v>9.4638062578089543E-2</v>
      </c>
      <c r="I371" s="217"/>
      <c r="J371" s="217"/>
      <c r="K371" s="217"/>
      <c r="L371" s="217">
        <v>0</v>
      </c>
      <c r="N371" s="148"/>
    </row>
    <row r="372" spans="1:48">
      <c r="A372" s="192" t="s">
        <v>57</v>
      </c>
      <c r="B372" s="210">
        <v>2004</v>
      </c>
      <c r="C372" s="161" t="s">
        <v>50</v>
      </c>
      <c r="D372" s="75">
        <v>8.4103248440888265</v>
      </c>
      <c r="E372" s="212">
        <v>0.36858860983374603</v>
      </c>
      <c r="F372" s="217">
        <v>-0.11041994721812823</v>
      </c>
      <c r="G372" s="209">
        <v>0.28566755710625308</v>
      </c>
      <c r="H372" s="217">
        <v>-3.4427885105238851E-2</v>
      </c>
      <c r="I372" s="217">
        <v>-0.19115202582035662</v>
      </c>
      <c r="J372" s="217">
        <v>-0.11041994721812823</v>
      </c>
      <c r="K372" s="217">
        <v>-8.9834538620757992E-2</v>
      </c>
      <c r="L372" s="217">
        <v>0.31823268238096958</v>
      </c>
    </row>
    <row r="373" spans="1:48">
      <c r="A373" s="195" t="s">
        <v>82</v>
      </c>
      <c r="B373" s="127">
        <v>2008</v>
      </c>
      <c r="C373" s="67" t="s">
        <v>50</v>
      </c>
      <c r="D373" s="208">
        <v>9.9993170466457144</v>
      </c>
      <c r="E373" s="203">
        <v>0.36896420678230002</v>
      </c>
      <c r="F373" s="217">
        <v>-2.4340396267251822E-2</v>
      </c>
      <c r="G373" s="204">
        <v>0.3592400819104517</v>
      </c>
      <c r="H373" s="217">
        <v>-0.12470358947953235</v>
      </c>
      <c r="I373" s="217">
        <v>-0.13345049350232766</v>
      </c>
      <c r="J373" s="217">
        <v>-2.4340396267251822E-2</v>
      </c>
      <c r="K373" s="217">
        <v>0.103029779978067</v>
      </c>
      <c r="L373" s="217">
        <v>0.24454574521998371</v>
      </c>
    </row>
    <row r="374" spans="1:48">
      <c r="A374" s="194" t="s">
        <v>57</v>
      </c>
      <c r="B374" s="127">
        <v>2006</v>
      </c>
      <c r="C374" s="180" t="s">
        <v>50</v>
      </c>
      <c r="D374" s="143">
        <v>9.3579249272510321</v>
      </c>
      <c r="E374" s="203">
        <v>0.38205128205128203</v>
      </c>
      <c r="F374" s="217">
        <v>0.13280183712524549</v>
      </c>
      <c r="G374" s="204">
        <v>0.39102564102564102</v>
      </c>
      <c r="H374" s="217">
        <v>6.7776469209820223E-2</v>
      </c>
      <c r="I374" s="217">
        <v>8.5058401449487855E-2</v>
      </c>
      <c r="J374" s="217">
        <v>0.13280183712524549</v>
      </c>
      <c r="K374" s="217">
        <v>0.19635160323642073</v>
      </c>
      <c r="L374" s="217">
        <v>0.41611319665030322</v>
      </c>
    </row>
    <row r="375" spans="1:48">
      <c r="A375" s="191" t="s">
        <v>82</v>
      </c>
      <c r="B375" s="127">
        <v>2007</v>
      </c>
      <c r="C375" s="67" t="s">
        <v>50</v>
      </c>
      <c r="D375" s="143">
        <v>9.3136093440089667</v>
      </c>
      <c r="E375" s="203">
        <v>0.38651824366110082</v>
      </c>
      <c r="F375" s="217">
        <v>-0.17255654718310198</v>
      </c>
      <c r="G375" s="204">
        <v>0.3771562679764156</v>
      </c>
      <c r="H375" s="217">
        <v>-3.4501774806183029E-2</v>
      </c>
      <c r="I375" s="217">
        <v>-0.16350785944746088</v>
      </c>
      <c r="J375" s="217">
        <v>-0.17255654718310198</v>
      </c>
      <c r="K375" s="217">
        <v>-5.9681957944140829E-2</v>
      </c>
      <c r="L375" s="217">
        <v>0.24454574521998371</v>
      </c>
    </row>
    <row r="376" spans="1:48">
      <c r="A376" s="192" t="s">
        <v>195</v>
      </c>
      <c r="B376" s="210">
        <v>2004</v>
      </c>
      <c r="C376" s="161" t="s">
        <v>50</v>
      </c>
      <c r="D376" s="75">
        <v>6.1991992859555252</v>
      </c>
      <c r="E376" s="212">
        <v>0.3891247659318301</v>
      </c>
      <c r="F376" s="217">
        <v>3.918186811384463E-2</v>
      </c>
      <c r="G376" s="209">
        <v>0.40019826951533305</v>
      </c>
      <c r="H376" s="217">
        <v>1.4499198006163993E-2</v>
      </c>
      <c r="I376" s="218">
        <v>5.2211949184697924E-2</v>
      </c>
      <c r="J376" s="217">
        <v>3.918186811384463E-2</v>
      </c>
      <c r="K376" s="217">
        <v>0.10122510028967703</v>
      </c>
      <c r="L376" s="217">
        <v>0.40094817711591596</v>
      </c>
    </row>
    <row r="377" spans="1:48">
      <c r="A377" s="193" t="s">
        <v>57</v>
      </c>
      <c r="B377" s="127">
        <v>2007</v>
      </c>
      <c r="C377" s="180" t="s">
        <v>50</v>
      </c>
      <c r="D377" s="208">
        <v>9.615927921634297</v>
      </c>
      <c r="E377" s="203">
        <v>0.4</v>
      </c>
      <c r="F377" s="217">
        <v>0.13792307293253636</v>
      </c>
      <c r="G377" s="204">
        <v>0.43349324029655473</v>
      </c>
      <c r="H377" s="217">
        <v>1.8538399502766211E-2</v>
      </c>
      <c r="I377" s="217">
        <v>6.975297851611606E-2</v>
      </c>
      <c r="J377" s="217">
        <v>0.13792307293253636</v>
      </c>
      <c r="K377" s="217">
        <v>0.20355924623913421</v>
      </c>
      <c r="L377" s="217">
        <v>0.3685688298335113</v>
      </c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</row>
    <row r="378" spans="1:48" s="8" customFormat="1" ht="16.8" customHeight="1">
      <c r="A378" s="193" t="s">
        <v>195</v>
      </c>
      <c r="B378" s="127">
        <v>2006</v>
      </c>
      <c r="C378" s="180" t="s">
        <v>50</v>
      </c>
      <c r="D378" s="208">
        <v>6.2507296541871407</v>
      </c>
      <c r="E378" s="203">
        <v>0.4024387416834736</v>
      </c>
      <c r="F378" s="217">
        <v>2.5988790186125203E-2</v>
      </c>
      <c r="G378" s="204">
        <v>0.2883031794798086</v>
      </c>
      <c r="H378" s="217">
        <v>-1.374788494077829E-2</v>
      </c>
      <c r="I378" s="217">
        <v>5.1713197969543122E-2</v>
      </c>
      <c r="J378" s="217">
        <v>2.5988790186125203E-2</v>
      </c>
      <c r="K378" s="217">
        <v>-0.12909792724196284</v>
      </c>
      <c r="L378" s="217">
        <v>0.2488351407786272</v>
      </c>
    </row>
    <row r="379" spans="1:48" s="8" customFormat="1">
      <c r="A379" s="192" t="s">
        <v>195</v>
      </c>
      <c r="B379" s="210">
        <v>2005</v>
      </c>
      <c r="C379" s="161" t="s">
        <v>50</v>
      </c>
      <c r="D379" s="75">
        <v>6.3038392523433968</v>
      </c>
      <c r="E379" s="212">
        <v>0.41143777025756723</v>
      </c>
      <c r="F379" s="217">
        <v>8.8001858657092688E-2</v>
      </c>
      <c r="G379" s="209">
        <v>0.40690753772362848</v>
      </c>
      <c r="H379" s="217">
        <v>3.82676006982791E-2</v>
      </c>
      <c r="I379" s="218">
        <v>2.50458143288604E-2</v>
      </c>
      <c r="J379" s="217">
        <v>8.8001858657092688E-2</v>
      </c>
      <c r="K379" s="217">
        <v>6.3261862238930308E-2</v>
      </c>
      <c r="L379" s="217">
        <v>0.32987412776052144</v>
      </c>
    </row>
    <row r="380" spans="1:48" s="8" customFormat="1">
      <c r="A380" s="191" t="s">
        <v>186</v>
      </c>
      <c r="B380" s="210">
        <v>2011</v>
      </c>
      <c r="C380" s="161" t="s">
        <v>50</v>
      </c>
      <c r="D380" s="75">
        <v>4.2343658188533526</v>
      </c>
      <c r="E380" s="212">
        <v>0.42921670637428888</v>
      </c>
      <c r="F380" s="219"/>
      <c r="G380" s="209">
        <v>0.55041591784338884</v>
      </c>
      <c r="H380" s="219">
        <v>0.13575908778569704</v>
      </c>
      <c r="I380" s="219">
        <v>1.8655839242417843E-2</v>
      </c>
      <c r="J380" s="219"/>
      <c r="K380" s="219"/>
      <c r="L380" s="219">
        <v>0</v>
      </c>
    </row>
    <row r="381" spans="1:48" s="8" customFormat="1">
      <c r="A381" s="191" t="s">
        <v>130</v>
      </c>
      <c r="B381" s="127">
        <v>2008</v>
      </c>
      <c r="C381" s="67" t="s">
        <v>50</v>
      </c>
      <c r="D381" s="143">
        <v>13.456196219256048</v>
      </c>
      <c r="E381" s="203">
        <v>0.43569053576937578</v>
      </c>
      <c r="F381" s="217">
        <v>6.4896152536602039E-2</v>
      </c>
      <c r="G381" s="204">
        <v>0.53572718361450755</v>
      </c>
      <c r="H381" s="217">
        <v>6.7075246850528637E-3</v>
      </c>
      <c r="I381" s="217">
        <v>1.3415049370105613E-2</v>
      </c>
      <c r="J381" s="217">
        <v>6.4896152536602039E-2</v>
      </c>
      <c r="K381" s="217">
        <v>0.11637725570309847</v>
      </c>
      <c r="L381" s="217">
        <v>0.57142723651781857</v>
      </c>
    </row>
    <row r="382" spans="1:48" s="8" customFormat="1">
      <c r="A382" s="191" t="s">
        <v>57</v>
      </c>
      <c r="B382" s="127">
        <v>2003</v>
      </c>
      <c r="C382" s="67" t="s">
        <v>50</v>
      </c>
      <c r="D382" s="143">
        <v>10.107326329180795</v>
      </c>
      <c r="E382" s="203">
        <v>0.45821114369501464</v>
      </c>
      <c r="F382" s="217">
        <v>-0.22602200737386016</v>
      </c>
      <c r="G382" s="204">
        <v>0.41260126012601261</v>
      </c>
      <c r="H382" s="217">
        <v>-2.9274165511735006E-2</v>
      </c>
      <c r="I382" s="217">
        <v>-6.4709898223763621E-2</v>
      </c>
      <c r="J382" s="217">
        <v>-0.22602200737386016</v>
      </c>
      <c r="K382" s="217">
        <v>-0.14292656454052377</v>
      </c>
      <c r="L382" s="217">
        <v>0.33889998869076787</v>
      </c>
    </row>
    <row r="383" spans="1:48" s="8" customFormat="1">
      <c r="A383" s="194" t="s">
        <v>57</v>
      </c>
      <c r="B383" s="127">
        <v>2008</v>
      </c>
      <c r="C383" s="180" t="s">
        <v>50</v>
      </c>
      <c r="D383" s="143">
        <v>10.672401899119427</v>
      </c>
      <c r="E383" s="203">
        <v>0.46838824577025823</v>
      </c>
      <c r="F383" s="217">
        <v>0.18851562469956201</v>
      </c>
      <c r="G383" s="204">
        <v>0.53575534605656472</v>
      </c>
      <c r="H383" s="217">
        <v>5.2181948827547835E-2</v>
      </c>
      <c r="I383" s="217">
        <v>0.12163967838302261</v>
      </c>
      <c r="J383" s="217">
        <v>0.18851562469956201</v>
      </c>
      <c r="K383" s="217">
        <v>0.35562525717494048</v>
      </c>
      <c r="L383" s="217">
        <v>0.3685688298335113</v>
      </c>
    </row>
    <row r="384" spans="1:48" s="8" customFormat="1">
      <c r="A384" s="194" t="s">
        <v>84</v>
      </c>
      <c r="B384" s="127">
        <v>2009</v>
      </c>
      <c r="C384" s="180" t="s">
        <v>50</v>
      </c>
      <c r="D384" s="143">
        <v>5.1066027056545558</v>
      </c>
      <c r="E384" s="203">
        <v>0.51346047467270761</v>
      </c>
      <c r="F384" s="217">
        <v>9.7146276489932432E-2</v>
      </c>
      <c r="G384" s="204">
        <v>0.25164276216418585</v>
      </c>
      <c r="H384" s="217">
        <v>1.8028970512157398E-2</v>
      </c>
      <c r="I384" s="217">
        <v>-2.1676151060527594E-2</v>
      </c>
      <c r="J384" s="217">
        <v>9.7146276489932432E-2</v>
      </c>
      <c r="K384" s="217"/>
      <c r="L384" s="217">
        <v>0.17347433479605676</v>
      </c>
    </row>
    <row r="385" spans="1:48" s="8" customFormat="1">
      <c r="A385" s="191" t="s">
        <v>77</v>
      </c>
      <c r="B385" s="210">
        <v>2010</v>
      </c>
      <c r="C385" s="161" t="s">
        <v>50</v>
      </c>
      <c r="D385" s="75">
        <v>9.267079219323433</v>
      </c>
      <c r="E385" s="212">
        <v>0.52364425162689809</v>
      </c>
      <c r="F385" s="219"/>
      <c r="G385" s="209">
        <v>0.59387195881424892</v>
      </c>
      <c r="H385" s="219">
        <v>-2.3947693550561179E-2</v>
      </c>
      <c r="I385" s="219">
        <v>0.24066467497797867</v>
      </c>
      <c r="J385" s="219"/>
      <c r="K385" s="219"/>
      <c r="L385" s="219">
        <v>0.87893382047662538</v>
      </c>
    </row>
    <row r="386" spans="1:48" s="8" customFormat="1">
      <c r="A386" s="191" t="s">
        <v>57</v>
      </c>
      <c r="B386" s="210">
        <v>2009</v>
      </c>
      <c r="C386" s="161" t="s">
        <v>50</v>
      </c>
      <c r="D386" s="75">
        <v>12.832033897454176</v>
      </c>
      <c r="E386" s="212">
        <v>0.60770328102710414</v>
      </c>
      <c r="F386" s="219">
        <v>0.32014932398895851</v>
      </c>
      <c r="G386" s="209">
        <v>0.31356192111881248</v>
      </c>
      <c r="H386" s="219">
        <v>7.328171210661738E-2</v>
      </c>
      <c r="I386" s="219">
        <v>0.1438395013719872</v>
      </c>
      <c r="J386" s="219">
        <v>0.32014932398895851</v>
      </c>
      <c r="K386" s="219"/>
      <c r="L386" s="219">
        <v>0.22650538349062874</v>
      </c>
      <c r="AB386" s="148"/>
      <c r="AC386" s="148"/>
      <c r="AD386" s="9"/>
      <c r="AE386" s="49"/>
      <c r="AF386" s="9"/>
      <c r="AG386" s="9"/>
      <c r="AH386" s="9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>
      <c r="A387" s="127" t="s">
        <v>314</v>
      </c>
      <c r="B387" s="127">
        <v>2004</v>
      </c>
      <c r="C387" s="180" t="s">
        <v>50</v>
      </c>
      <c r="D387" s="180">
        <v>8.231487061432583</v>
      </c>
      <c r="E387" s="217">
        <v>0.62556285779711474</v>
      </c>
      <c r="F387" s="217">
        <v>0.12012371252361378</v>
      </c>
      <c r="G387" s="217">
        <v>0.74803834237025568</v>
      </c>
      <c r="H387" s="217">
        <v>-0.27289123592844405</v>
      </c>
      <c r="I387" s="217">
        <v>2.497955983895702E-2</v>
      </c>
      <c r="J387" s="217">
        <v>0.12012371252361378</v>
      </c>
      <c r="K387" s="217">
        <v>7.8411697399588975E-2</v>
      </c>
      <c r="L387" s="217">
        <v>0.86538081610044315</v>
      </c>
    </row>
    <row r="388" spans="1:48">
      <c r="A388" s="191" t="s">
        <v>130</v>
      </c>
      <c r="B388" s="228">
        <v>2009</v>
      </c>
      <c r="C388" s="181" t="s">
        <v>50</v>
      </c>
      <c r="D388" s="56">
        <v>19.523680466156243</v>
      </c>
      <c r="E388" s="229">
        <v>0.6364439536167863</v>
      </c>
      <c r="F388" s="230">
        <v>0.11041031090391799</v>
      </c>
      <c r="G388" s="231">
        <v>0.64158752657689577</v>
      </c>
      <c r="H388" s="230">
        <v>6.7528193877900546E-3</v>
      </c>
      <c r="I388" s="230">
        <v>5.8581565145854025E-2</v>
      </c>
      <c r="J388" s="230">
        <v>0.11041031090391799</v>
      </c>
      <c r="K388" s="230"/>
      <c r="L388" s="230">
        <v>0.70841829303815906</v>
      </c>
    </row>
    <row r="389" spans="1:48">
      <c r="A389" s="191" t="s">
        <v>130</v>
      </c>
      <c r="B389" s="210">
        <v>2010</v>
      </c>
      <c r="C389" s="161" t="s">
        <v>50</v>
      </c>
      <c r="D389" s="75">
        <v>18.812250152449352</v>
      </c>
      <c r="E389" s="212">
        <v>0.64701427323041072</v>
      </c>
      <c r="F389" s="219"/>
      <c r="G389" s="209">
        <v>0.74746143477609694</v>
      </c>
      <c r="H389" s="219">
        <v>5.2181115405853129E-2</v>
      </c>
      <c r="I389" s="219">
        <v>0.10436223081170626</v>
      </c>
      <c r="J389" s="219"/>
      <c r="K389" s="219"/>
      <c r="L389" s="219">
        <v>0.8968698517298187</v>
      </c>
    </row>
    <row r="390" spans="1:48">
      <c r="A390" s="191" t="s">
        <v>75</v>
      </c>
      <c r="B390" s="127">
        <v>2010</v>
      </c>
      <c r="C390" s="67" t="s">
        <v>50</v>
      </c>
      <c r="D390" s="143">
        <v>13.491152770821579</v>
      </c>
      <c r="E390" s="203">
        <v>0.66334164588528677</v>
      </c>
      <c r="F390" s="217"/>
      <c r="G390" s="204">
        <v>0.61498048634043834</v>
      </c>
      <c r="H390" s="217">
        <v>1.3689086796080914E-2</v>
      </c>
      <c r="I390" s="217">
        <v>-6.1944480737635983E-2</v>
      </c>
      <c r="J390" s="217"/>
      <c r="K390" s="217"/>
      <c r="L390" s="217">
        <v>0.89147403182227558</v>
      </c>
    </row>
    <row r="391" spans="1:48">
      <c r="A391" s="191" t="s">
        <v>73</v>
      </c>
      <c r="B391" s="127">
        <v>2004</v>
      </c>
      <c r="C391" s="67" t="s">
        <v>50</v>
      </c>
      <c r="D391" s="143">
        <v>26.688579079790987</v>
      </c>
      <c r="E391" s="203">
        <v>0.67085959171469856</v>
      </c>
      <c r="F391" s="217">
        <v>0.55357676837642433</v>
      </c>
      <c r="G391" s="204">
        <v>1.3925483884750689</v>
      </c>
      <c r="H391" s="217">
        <v>0.17355777488773821</v>
      </c>
      <c r="I391" s="217">
        <v>0.39509227939552455</v>
      </c>
      <c r="J391" s="217">
        <v>0.55357676837642433</v>
      </c>
      <c r="K391" s="217">
        <v>0.56005999019253416</v>
      </c>
      <c r="L391" s="217">
        <v>1.7739589857994769</v>
      </c>
    </row>
    <row r="392" spans="1:48">
      <c r="A392" s="191" t="s">
        <v>77</v>
      </c>
      <c r="B392" s="210">
        <v>2011</v>
      </c>
      <c r="C392" s="161" t="s">
        <v>50</v>
      </c>
      <c r="D392" s="75">
        <v>9.0367458501604645</v>
      </c>
      <c r="E392" s="212">
        <v>0.6885725429017161</v>
      </c>
      <c r="F392" s="219"/>
      <c r="G392" s="209">
        <v>1.358034321372855</v>
      </c>
      <c r="H392" s="219">
        <v>0.25842371655820684</v>
      </c>
      <c r="I392" s="219"/>
      <c r="J392" s="219"/>
      <c r="K392" s="219"/>
      <c r="L392" s="219">
        <v>0</v>
      </c>
    </row>
    <row r="393" spans="1:48">
      <c r="A393" s="127" t="s">
        <v>314</v>
      </c>
      <c r="B393" s="127">
        <v>2003</v>
      </c>
      <c r="C393" s="180" t="s">
        <v>50</v>
      </c>
      <c r="D393" s="180">
        <v>7.2389944529682531</v>
      </c>
      <c r="E393" s="217">
        <v>0.70026463700234198</v>
      </c>
      <c r="F393" s="217">
        <v>0.28122462134464538</v>
      </c>
      <c r="G393" s="217">
        <v>0.65834986509058202</v>
      </c>
      <c r="H393" s="217">
        <v>0.26280993808023623</v>
      </c>
      <c r="I393" s="217">
        <v>6.1637230968785685E-2</v>
      </c>
      <c r="J393" s="217">
        <v>0.28122462134464538</v>
      </c>
      <c r="K393" s="217">
        <v>0.35136394515355096</v>
      </c>
      <c r="L393" s="217">
        <v>0.7334177566744311</v>
      </c>
    </row>
    <row r="394" spans="1:48">
      <c r="A394" s="127" t="s">
        <v>333</v>
      </c>
      <c r="B394" s="7">
        <v>2004</v>
      </c>
      <c r="C394" s="8" t="s">
        <v>50</v>
      </c>
      <c r="D394" s="8">
        <v>8.3106678754910845</v>
      </c>
      <c r="E394" s="8">
        <v>0.70876288659793818</v>
      </c>
      <c r="F394" s="8">
        <v>0.1361256544502619</v>
      </c>
      <c r="G394" s="8">
        <v>1.2842465753424657</v>
      </c>
      <c r="H394" s="8">
        <v>-1.5706806282722412E-2</v>
      </c>
      <c r="I394" s="8">
        <v>0.48691099476439798</v>
      </c>
      <c r="J394" s="8">
        <v>0.1361256544502619</v>
      </c>
      <c r="K394" s="8">
        <v>0.38481675392670156</v>
      </c>
      <c r="L394" s="8">
        <v>1.5317286652078774</v>
      </c>
    </row>
    <row r="395" spans="1:48">
      <c r="A395" s="191" t="s">
        <v>75</v>
      </c>
      <c r="B395" s="127">
        <v>2009</v>
      </c>
      <c r="C395" s="67" t="s">
        <v>50</v>
      </c>
      <c r="D395" s="143">
        <v>15.854604139217923</v>
      </c>
      <c r="E395" s="203">
        <v>0.76887801895444818</v>
      </c>
      <c r="F395" s="217">
        <v>-0.10138211310847296</v>
      </c>
      <c r="G395" s="204">
        <v>0.71662293563821577</v>
      </c>
      <c r="H395" s="217">
        <v>-3.7137188512381791E-2</v>
      </c>
      <c r="I395" s="217">
        <v>-2.2939727519392463E-2</v>
      </c>
      <c r="J395" s="217">
        <v>-0.10138211310847296</v>
      </c>
      <c r="K395" s="217"/>
      <c r="L395" s="217">
        <v>0.66565992147387498</v>
      </c>
    </row>
    <row r="396" spans="1:48">
      <c r="A396" s="127" t="s">
        <v>314</v>
      </c>
      <c r="B396" s="127">
        <v>2005</v>
      </c>
      <c r="C396" s="180" t="s">
        <v>50</v>
      </c>
      <c r="D396" s="180">
        <v>9.1351083694763791</v>
      </c>
      <c r="E396" s="217">
        <v>0.90632494820952947</v>
      </c>
      <c r="F396" s="217">
        <v>0.2759881782608028</v>
      </c>
      <c r="G396" s="217">
        <v>1.0273738592420727</v>
      </c>
      <c r="H396" s="217">
        <v>0.23401119228394621</v>
      </c>
      <c r="I396" s="217">
        <v>0.30875768279242932</v>
      </c>
      <c r="J396" s="217">
        <v>0.2759881782608028</v>
      </c>
      <c r="K396" s="217">
        <v>0.51709582190484282</v>
      </c>
      <c r="L396" s="217">
        <v>1.1606940512820512</v>
      </c>
    </row>
    <row r="397" spans="1:48">
      <c r="A397" s="191" t="s">
        <v>73</v>
      </c>
      <c r="B397" s="127">
        <v>2010</v>
      </c>
      <c r="C397" s="67" t="s">
        <v>50</v>
      </c>
      <c r="D397" s="143">
        <v>16.684145295071026</v>
      </c>
      <c r="E397" s="203">
        <v>0.948509485094851</v>
      </c>
      <c r="F397" s="217"/>
      <c r="G397" s="204">
        <v>1.0356731875719218</v>
      </c>
      <c r="H397" s="217">
        <v>0.1747761093742598</v>
      </c>
      <c r="I397" s="217">
        <v>-0.11818955369341494</v>
      </c>
      <c r="J397" s="217"/>
      <c r="K397" s="217"/>
      <c r="L397" s="217">
        <v>1.6294591484464902</v>
      </c>
    </row>
    <row r="398" spans="1:48">
      <c r="A398" s="195" t="s">
        <v>75</v>
      </c>
      <c r="B398" s="127">
        <v>2008</v>
      </c>
      <c r="C398" s="67" t="s">
        <v>50</v>
      </c>
      <c r="D398" s="208">
        <v>19.013504089266469</v>
      </c>
      <c r="E398" s="203">
        <v>0.95631377551020413</v>
      </c>
      <c r="F398" s="217">
        <v>-0.22930512838532718</v>
      </c>
      <c r="G398" s="204">
        <v>0.86062119556734817</v>
      </c>
      <c r="H398" s="217">
        <v>-0.20173759539710764</v>
      </c>
      <c r="I398" s="217">
        <v>-0.24636675101978642</v>
      </c>
      <c r="J398" s="217">
        <v>-0.22930512838532718</v>
      </c>
      <c r="K398" s="217">
        <v>-0.32357229222036155</v>
      </c>
      <c r="L398" s="217">
        <v>0.79479979199167972</v>
      </c>
    </row>
    <row r="399" spans="1:48">
      <c r="A399" s="191" t="s">
        <v>75</v>
      </c>
      <c r="B399" s="127">
        <v>2005</v>
      </c>
      <c r="C399" s="67" t="s">
        <v>50</v>
      </c>
      <c r="D399" s="143">
        <v>22.354960911451315</v>
      </c>
      <c r="E399" s="203">
        <v>1.0181583198707593</v>
      </c>
      <c r="F399" s="217">
        <v>0.32410765566789274</v>
      </c>
      <c r="G399" s="204">
        <v>1.1978447550092608</v>
      </c>
      <c r="H399" s="217">
        <v>0.10301738672666086</v>
      </c>
      <c r="I399" s="217">
        <v>0.2184951542924965</v>
      </c>
      <c r="J399" s="217">
        <v>0.32410765566789274</v>
      </c>
      <c r="K399" s="217">
        <v>0.18775475937501948</v>
      </c>
      <c r="L399" s="217">
        <v>1.2492155243600331</v>
      </c>
    </row>
    <row r="400" spans="1:48">
      <c r="A400" s="138" t="s">
        <v>314</v>
      </c>
      <c r="B400" s="127">
        <v>2006</v>
      </c>
      <c r="C400" s="180" t="s">
        <v>50</v>
      </c>
      <c r="D400" s="227">
        <v>10.55028295213393</v>
      </c>
      <c r="E400" s="217">
        <v>1.1599157485418017</v>
      </c>
      <c r="F400" s="217">
        <v>0.36956757953809943</v>
      </c>
      <c r="G400" s="217">
        <v>1.2956043007377178</v>
      </c>
      <c r="H400" s="217">
        <v>9.758170061433985E-2</v>
      </c>
      <c r="I400" s="217">
        <v>5.4801043506130624E-2</v>
      </c>
      <c r="J400" s="217">
        <v>0.36956757953809943</v>
      </c>
      <c r="K400" s="217">
        <v>0.41281654169224591</v>
      </c>
      <c r="L400" s="217">
        <v>1.8473377984857309</v>
      </c>
    </row>
    <row r="401" spans="1:35">
      <c r="A401" s="191" t="s">
        <v>73</v>
      </c>
      <c r="B401" s="127">
        <v>2009</v>
      </c>
      <c r="C401" s="67" t="s">
        <v>50</v>
      </c>
      <c r="D401" s="143">
        <v>25.436497385447133</v>
      </c>
      <c r="E401" s="203">
        <v>1.1933471933471933</v>
      </c>
      <c r="F401" s="217">
        <v>4.3444888040511465E-3</v>
      </c>
      <c r="G401" s="204">
        <v>1.0870588235294119</v>
      </c>
      <c r="H401" s="217">
        <v>0.10958253195331</v>
      </c>
      <c r="I401" s="217">
        <v>0.26520623273738975</v>
      </c>
      <c r="J401" s="217">
        <v>4.3444888040511465E-3</v>
      </c>
      <c r="K401" s="217"/>
      <c r="L401" s="217">
        <v>1.0918518518518519</v>
      </c>
    </row>
    <row r="402" spans="1:35" s="116" customFormat="1">
      <c r="A402" s="195" t="s">
        <v>75</v>
      </c>
      <c r="B402" s="127">
        <v>2007</v>
      </c>
      <c r="C402" s="67" t="s">
        <v>50</v>
      </c>
      <c r="D402" s="208">
        <v>22.656367132753171</v>
      </c>
      <c r="E402" s="203">
        <v>1.3694247438928291</v>
      </c>
      <c r="F402" s="217">
        <v>-7.7932849516389166E-2</v>
      </c>
      <c r="G402" s="204">
        <v>1.1410997532604865</v>
      </c>
      <c r="H402" s="217">
        <v>0.1351399187803938</v>
      </c>
      <c r="I402" s="217">
        <v>-3.9334874359796747E-2</v>
      </c>
      <c r="J402" s="217">
        <v>-7.7932849516389166E-2</v>
      </c>
      <c r="K402" s="217">
        <v>-6.317693317901249E-2</v>
      </c>
      <c r="L402" s="217">
        <v>0.79479979199167972</v>
      </c>
      <c r="M402" s="126"/>
      <c r="N402" s="117"/>
      <c r="P402" s="124"/>
      <c r="X402" s="126"/>
      <c r="Y402" s="117"/>
      <c r="AA402" s="124"/>
    </row>
    <row r="403" spans="1:35" s="8" customFormat="1" ht="16.8" customHeight="1">
      <c r="A403" s="195" t="s">
        <v>75</v>
      </c>
      <c r="B403" s="127">
        <v>2006</v>
      </c>
      <c r="C403" s="67" t="s">
        <v>50</v>
      </c>
      <c r="D403" s="208">
        <v>26.655007735252575</v>
      </c>
      <c r="E403" s="203">
        <v>1.3933895921237693</v>
      </c>
      <c r="F403" s="217">
        <v>9.4469359154162852E-2</v>
      </c>
      <c r="G403" s="204">
        <v>1.3820884429580083</v>
      </c>
      <c r="H403" s="217">
        <v>0.12874025188116536</v>
      </c>
      <c r="I403" s="217">
        <v>0.24648222347857104</v>
      </c>
      <c r="J403" s="217">
        <v>9.4469359154162852E-2</v>
      </c>
      <c r="K403" s="217">
        <v>6.0840497041333104E-2</v>
      </c>
      <c r="L403" s="217">
        <v>1.2253345855834705</v>
      </c>
      <c r="M403" s="64"/>
      <c r="N403" s="7"/>
      <c r="P403" s="9"/>
      <c r="Q403" s="9"/>
      <c r="R403" s="9"/>
      <c r="S403" s="9"/>
      <c r="T403" s="9"/>
      <c r="U403" s="9"/>
      <c r="V403" s="9"/>
      <c r="W403" s="9"/>
      <c r="X403" s="64"/>
      <c r="Y403" s="7"/>
    </row>
    <row r="404" spans="1:35" s="8" customFormat="1">
      <c r="A404" s="138" t="s">
        <v>314</v>
      </c>
      <c r="B404" s="127">
        <v>2007</v>
      </c>
      <c r="C404" s="180" t="s">
        <v>50</v>
      </c>
      <c r="D404" s="227">
        <v>13.557518299827152</v>
      </c>
      <c r="E404" s="217">
        <v>1.4230730593607306</v>
      </c>
      <c r="F404" s="217">
        <v>0.34932230573394701</v>
      </c>
      <c r="G404" s="217">
        <v>2.2331142025822879</v>
      </c>
      <c r="H404" s="217">
        <v>-4.7406681732111419E-2</v>
      </c>
      <c r="I404" s="217">
        <v>0.30139667946552007</v>
      </c>
      <c r="J404" s="217">
        <v>0.34932230573394701</v>
      </c>
      <c r="K404" s="217">
        <v>0.33950285578261191</v>
      </c>
      <c r="L404" s="217">
        <v>4.0258946785623042</v>
      </c>
      <c r="M404" s="64"/>
      <c r="N404" s="7"/>
      <c r="P404" s="9"/>
      <c r="Q404" s="9"/>
      <c r="R404" s="9"/>
      <c r="S404" s="9"/>
      <c r="T404" s="9"/>
      <c r="U404" s="9"/>
      <c r="V404" s="9"/>
      <c r="W404" s="9"/>
      <c r="X404" s="64"/>
      <c r="Y404" s="7"/>
    </row>
    <row r="405" spans="1:35" s="8" customFormat="1">
      <c r="A405" s="194">
        <v>32244</v>
      </c>
      <c r="B405" s="127">
        <v>2008</v>
      </c>
      <c r="C405" s="180" t="s">
        <v>50</v>
      </c>
      <c r="D405" s="143">
        <v>32.332321858323745</v>
      </c>
      <c r="E405" s="203">
        <v>1.5508155583437893</v>
      </c>
      <c r="F405" s="217"/>
      <c r="G405" s="204">
        <v>0.80155642023346307</v>
      </c>
      <c r="H405" s="217">
        <v>0.26340110905730119</v>
      </c>
      <c r="I405" s="217">
        <v>0.31146025878003697</v>
      </c>
      <c r="J405" s="217"/>
      <c r="K405" s="217"/>
      <c r="L405" s="217">
        <v>0.80155642023346307</v>
      </c>
      <c r="M405" s="64"/>
      <c r="N405" s="7"/>
      <c r="P405" s="9"/>
      <c r="Q405" s="9"/>
      <c r="R405" s="9"/>
      <c r="S405" s="9"/>
      <c r="T405" s="9"/>
      <c r="U405" s="9"/>
      <c r="V405" s="9"/>
      <c r="W405" s="9"/>
      <c r="X405" s="64"/>
      <c r="Y405" s="7"/>
    </row>
    <row r="406" spans="1:35" s="8" customFormat="1">
      <c r="A406" s="194">
        <v>32233</v>
      </c>
      <c r="B406" s="127">
        <v>2008</v>
      </c>
      <c r="C406" s="180" t="s">
        <v>50</v>
      </c>
      <c r="D406" s="143">
        <v>21.110181019148268</v>
      </c>
      <c r="E406" s="203">
        <v>1.627016129032258</v>
      </c>
      <c r="F406" s="217"/>
      <c r="G406" s="204">
        <v>1.2321839080459771</v>
      </c>
      <c r="H406" s="217">
        <v>-9.0109890109890081E-2</v>
      </c>
      <c r="I406" s="217">
        <v>0.17802197802197803</v>
      </c>
      <c r="J406" s="217"/>
      <c r="K406" s="217"/>
      <c r="L406" s="217">
        <v>1.2321839080459771</v>
      </c>
      <c r="M406" s="64"/>
      <c r="N406" s="7"/>
      <c r="P406" s="9"/>
      <c r="Q406" s="9"/>
      <c r="R406" s="9"/>
      <c r="S406" s="9"/>
      <c r="T406" s="9"/>
      <c r="U406" s="9"/>
      <c r="V406" s="9"/>
      <c r="W406" s="9"/>
      <c r="X406" s="64"/>
      <c r="Y406" s="7"/>
    </row>
    <row r="407" spans="1:35" s="8" customFormat="1">
      <c r="A407" s="194">
        <v>32211</v>
      </c>
      <c r="B407" s="127">
        <v>2008</v>
      </c>
      <c r="C407" s="180" t="s">
        <v>50</v>
      </c>
      <c r="D407" s="143">
        <v>23.229046771999581</v>
      </c>
      <c r="E407" s="203">
        <v>1.6691729323308271</v>
      </c>
      <c r="F407" s="217"/>
      <c r="G407" s="204">
        <v>2.9018987341772151</v>
      </c>
      <c r="H407" s="217">
        <v>0.11774461028192355</v>
      </c>
      <c r="I407" s="217">
        <v>0.31011608623548909</v>
      </c>
      <c r="J407" s="217"/>
      <c r="K407" s="217"/>
      <c r="L407" s="217">
        <v>2.9018987341772151</v>
      </c>
      <c r="M407" s="64"/>
      <c r="N407" s="7"/>
      <c r="P407" s="9"/>
      <c r="Q407" s="9"/>
      <c r="R407" s="9"/>
      <c r="S407" s="9"/>
      <c r="T407" s="9"/>
      <c r="U407" s="9"/>
      <c r="V407" s="9"/>
      <c r="W407" s="9"/>
      <c r="X407" s="64"/>
      <c r="Y407" s="7"/>
    </row>
    <row r="408" spans="1:35" s="8" customFormat="1">
      <c r="A408" s="195" t="s">
        <v>73</v>
      </c>
      <c r="B408" s="127">
        <v>2008</v>
      </c>
      <c r="C408" s="67" t="s">
        <v>50</v>
      </c>
      <c r="D408" s="208">
        <v>40.800279573650187</v>
      </c>
      <c r="E408" s="203">
        <v>1.7043795620437956</v>
      </c>
      <c r="F408" s="217">
        <v>0.16940845754631709</v>
      </c>
      <c r="G408" s="204">
        <v>1.4655004859086491</v>
      </c>
      <c r="H408" s="217">
        <v>-0.13037369049543829</v>
      </c>
      <c r="I408" s="217">
        <v>-6.5044794375409831E-3</v>
      </c>
      <c r="J408" s="217">
        <v>0.16940845754631709</v>
      </c>
      <c r="K408" s="217">
        <v>-0.12546279465268689</v>
      </c>
      <c r="L408" s="217">
        <v>1.3290414878397712</v>
      </c>
      <c r="M408" s="64"/>
      <c r="N408" s="7"/>
      <c r="P408" s="9"/>
      <c r="Q408" s="9"/>
      <c r="R408" s="9"/>
      <c r="S408" s="9"/>
      <c r="T408" s="9"/>
      <c r="U408" s="9"/>
      <c r="V408" s="9"/>
      <c r="W408" s="9"/>
      <c r="X408" s="64"/>
      <c r="Y408" s="7"/>
    </row>
    <row r="409" spans="1:35" s="8" customFormat="1">
      <c r="A409" s="195" t="s">
        <v>73</v>
      </c>
      <c r="B409" s="127">
        <v>2007</v>
      </c>
      <c r="C409" s="67" t="s">
        <v>50</v>
      </c>
      <c r="D409" s="208">
        <v>40.152899824253076</v>
      </c>
      <c r="E409" s="203">
        <v>1.8960165975103733</v>
      </c>
      <c r="F409" s="217">
        <v>8.1125730293968197E-3</v>
      </c>
      <c r="G409" s="204">
        <v>1.7940582524271846</v>
      </c>
      <c r="H409" s="217">
        <v>1.4522590575161837E-2</v>
      </c>
      <c r="I409" s="217">
        <v>-0.11395773619143834</v>
      </c>
      <c r="J409" s="217">
        <v>8.1125730293968197E-3</v>
      </c>
      <c r="K409" s="217">
        <v>0.18147079845256409</v>
      </c>
      <c r="L409" s="217">
        <v>1.3290414878397712</v>
      </c>
      <c r="M409" s="64"/>
      <c r="N409" s="7"/>
      <c r="P409" s="9"/>
      <c r="Q409" s="9"/>
      <c r="R409" s="9"/>
      <c r="S409" s="9"/>
      <c r="T409" s="9"/>
      <c r="U409" s="9"/>
      <c r="V409" s="9"/>
      <c r="W409" s="9"/>
      <c r="X409" s="64"/>
      <c r="Y409" s="7"/>
    </row>
    <row r="410" spans="1:35" s="8" customFormat="1">
      <c r="A410" s="43" t="s">
        <v>333</v>
      </c>
      <c r="B410" s="7">
        <v>2006</v>
      </c>
      <c r="C410" s="8" t="s">
        <v>50</v>
      </c>
      <c r="D410" s="48">
        <v>19.643396796615292</v>
      </c>
      <c r="E410" s="9">
        <v>1.9696969696969697</v>
      </c>
      <c r="F410" s="9">
        <v>-0.42346938775510229</v>
      </c>
      <c r="G410" s="9">
        <v>2.4778761061946901</v>
      </c>
      <c r="H410" s="9">
        <v>-0.68367346938775508</v>
      </c>
      <c r="I410" s="9">
        <v>-0.1989795918367348</v>
      </c>
      <c r="J410" s="9">
        <v>-0.42346938775510229</v>
      </c>
      <c r="K410" s="9">
        <v>-1.0561224489795917</v>
      </c>
      <c r="L410" s="9">
        <v>2.4585308056872037</v>
      </c>
      <c r="M410" s="64"/>
      <c r="N410" s="7"/>
      <c r="P410" s="9"/>
      <c r="Q410" s="9"/>
      <c r="R410" s="9"/>
      <c r="S410" s="9"/>
      <c r="T410" s="9"/>
      <c r="U410" s="9"/>
      <c r="V410" s="9"/>
      <c r="W410" s="9"/>
      <c r="X410" s="64"/>
      <c r="Y410" s="7"/>
    </row>
    <row r="411" spans="1:35" s="8" customFormat="1">
      <c r="A411" s="191" t="s">
        <v>73</v>
      </c>
      <c r="B411" s="127">
        <v>2005</v>
      </c>
      <c r="C411" s="67" t="s">
        <v>50</v>
      </c>
      <c r="D411" s="143">
        <v>68.590678357175818</v>
      </c>
      <c r="E411" s="203">
        <v>2.3555625990491285</v>
      </c>
      <c r="F411" s="217">
        <v>0.46766997566259932</v>
      </c>
      <c r="G411" s="204">
        <v>2.6077199281867145</v>
      </c>
      <c r="H411" s="217">
        <v>0.26805806597998261</v>
      </c>
      <c r="I411" s="217">
        <v>0.45982523876616455</v>
      </c>
      <c r="J411" s="217">
        <v>0.46766997566259932</v>
      </c>
      <c r="K411" s="217">
        <v>0.39826814582820591</v>
      </c>
      <c r="L411" s="217">
        <v>2.392781954887218</v>
      </c>
      <c r="M411" s="64"/>
      <c r="N411" s="7"/>
      <c r="P411" s="9"/>
      <c r="Q411" s="9"/>
      <c r="R411" s="9"/>
      <c r="S411" s="9"/>
      <c r="T411" s="9"/>
      <c r="U411" s="9"/>
      <c r="V411" s="9"/>
      <c r="W411" s="9"/>
      <c r="X411" s="64"/>
      <c r="Y411" s="7"/>
    </row>
    <row r="412" spans="1:35">
      <c r="A412" s="129" t="s">
        <v>333</v>
      </c>
      <c r="B412" s="7">
        <v>2008</v>
      </c>
      <c r="C412" s="8" t="s">
        <v>50</v>
      </c>
      <c r="D412" s="48">
        <v>20.398912058023573</v>
      </c>
      <c r="E412" s="9">
        <v>2.4193548387096775</v>
      </c>
      <c r="F412" s="9">
        <v>-0.45957446808510632</v>
      </c>
      <c r="G412" s="9">
        <v>0.98973607038123168</v>
      </c>
      <c r="H412" s="9">
        <v>-0.18723404255319159</v>
      </c>
      <c r="I412" s="9">
        <v>-0.71489361702127641</v>
      </c>
      <c r="J412" s="9">
        <v>-0.45957446808510632</v>
      </c>
      <c r="K412" s="9">
        <v>-0.72765957446808505</v>
      </c>
      <c r="L412" s="9">
        <v>0.65853658536585369</v>
      </c>
      <c r="M412" s="220"/>
      <c r="N412"/>
      <c r="P412" s="81"/>
      <c r="X412" s="148"/>
      <c r="AA412" s="81"/>
      <c r="AD412" s="148"/>
      <c r="AE412" s="9"/>
      <c r="AF412" s="49"/>
      <c r="AI412" s="9"/>
    </row>
    <row r="413" spans="1:35">
      <c r="A413" s="64" t="s">
        <v>333</v>
      </c>
      <c r="B413" s="7">
        <v>2005</v>
      </c>
      <c r="C413" s="8" t="s">
        <v>50</v>
      </c>
      <c r="D413" s="8">
        <v>14.354789966757329</v>
      </c>
      <c r="E413" s="8">
        <v>2.4234693877551021</v>
      </c>
      <c r="F413" s="8">
        <v>0.39432989690721643</v>
      </c>
      <c r="G413" s="8">
        <v>2.1387832699619773</v>
      </c>
      <c r="H413" s="8">
        <v>0.49484536082474229</v>
      </c>
      <c r="I413" s="8">
        <v>0.14948453608247425</v>
      </c>
      <c r="J413" s="8">
        <v>0.39432989690721643</v>
      </c>
      <c r="K413" s="8">
        <v>0.28092783505154628</v>
      </c>
      <c r="L413" s="8">
        <v>2.4638633377135348</v>
      </c>
      <c r="M413" s="220"/>
      <c r="N413"/>
      <c r="P413" s="81"/>
      <c r="X413" s="148"/>
      <c r="AA413" s="81"/>
      <c r="AD413" s="148"/>
      <c r="AE413" s="9"/>
      <c r="AF413" s="49"/>
      <c r="AI413" s="9"/>
    </row>
    <row r="414" spans="1:35">
      <c r="A414" s="240" t="s">
        <v>73</v>
      </c>
      <c r="B414" s="127">
        <v>2006</v>
      </c>
      <c r="C414" s="67" t="s">
        <v>50</v>
      </c>
      <c r="D414" s="208">
        <v>63.117992525360393</v>
      </c>
      <c r="E414" s="203">
        <v>2.9371428571428573</v>
      </c>
      <c r="F414" s="217">
        <v>0.17789673442137047</v>
      </c>
      <c r="G414" s="204">
        <v>2.4171191709844559</v>
      </c>
      <c r="H414" s="217">
        <v>0.26199779500669707</v>
      </c>
      <c r="I414" s="217">
        <v>0.27271549887338148</v>
      </c>
      <c r="J414" s="217">
        <v>0.17789673442137047</v>
      </c>
      <c r="K414" s="217">
        <v>0.26798489179056112</v>
      </c>
      <c r="L414" s="217">
        <v>2.1589689358889621</v>
      </c>
      <c r="M414" s="220"/>
      <c r="N414"/>
      <c r="P414" s="81"/>
      <c r="X414" s="148"/>
      <c r="AA414" s="81"/>
      <c r="AD414" s="148"/>
      <c r="AE414" s="9"/>
      <c r="AF414" s="49"/>
      <c r="AI414" s="9"/>
    </row>
    <row r="415" spans="1:35">
      <c r="A415" s="129" t="s">
        <v>333</v>
      </c>
      <c r="B415" s="7">
        <v>2007</v>
      </c>
      <c r="C415" s="8" t="s">
        <v>50</v>
      </c>
      <c r="D415" s="48">
        <v>22.665457842248415</v>
      </c>
      <c r="E415" s="9">
        <v>3.1914893617021276</v>
      </c>
      <c r="F415" s="9">
        <v>-0.22121212121212122</v>
      </c>
      <c r="G415" s="9">
        <v>2.772373540856031</v>
      </c>
      <c r="H415" s="9">
        <v>0.28787878787878779</v>
      </c>
      <c r="I415" s="9">
        <v>0.15454545454545437</v>
      </c>
      <c r="J415" s="9">
        <v>-0.22121212121212122</v>
      </c>
      <c r="K415" s="9">
        <v>-3.9393939393939474E-2</v>
      </c>
      <c r="L415" s="9">
        <v>0.65853658536585369</v>
      </c>
      <c r="M415" s="220"/>
      <c r="N415"/>
      <c r="P415" s="81"/>
      <c r="X415" s="148"/>
      <c r="AA415" s="81"/>
      <c r="AD415" s="148"/>
      <c r="AE415" s="9"/>
      <c r="AF415" s="49"/>
      <c r="AI415" s="9"/>
    </row>
    <row r="416" spans="1:35">
      <c r="A416" s="129" t="s">
        <v>314</v>
      </c>
      <c r="B416" s="127">
        <v>2008</v>
      </c>
      <c r="C416" s="180" t="s">
        <v>50</v>
      </c>
      <c r="D416" s="227">
        <v>21.82707899834972</v>
      </c>
      <c r="E416" s="217">
        <v>3.4350045167118339</v>
      </c>
      <c r="F416" s="217">
        <v>0.36939762201524767</v>
      </c>
      <c r="G416" s="217">
        <v>3.830172413793103</v>
      </c>
      <c r="H416" s="217">
        <v>0.33301616963222958</v>
      </c>
      <c r="I416" s="217">
        <v>0.37877263376817683</v>
      </c>
      <c r="J416" s="217">
        <v>0.36939762201524767</v>
      </c>
      <c r="K416" s="217">
        <v>0.37685860613716854</v>
      </c>
      <c r="L416" s="217">
        <v>4.0258946785623042</v>
      </c>
      <c r="M416" s="220"/>
      <c r="N416"/>
      <c r="P416" s="81"/>
      <c r="X416" s="148"/>
      <c r="AA416" s="81"/>
      <c r="AD416" s="148"/>
      <c r="AE416" s="9"/>
      <c r="AF416" s="49"/>
      <c r="AI416" s="9"/>
    </row>
    <row r="417" spans="1:35">
      <c r="A417" s="64" t="s">
        <v>314</v>
      </c>
      <c r="B417" s="127">
        <v>2009</v>
      </c>
      <c r="C417" s="180" t="s">
        <v>50</v>
      </c>
      <c r="D417" s="143">
        <v>25.160277862430185</v>
      </c>
      <c r="E417" s="217">
        <v>4.2512030798845046</v>
      </c>
      <c r="F417" s="217">
        <v>6.573238286865897E-2</v>
      </c>
      <c r="G417" s="217">
        <v>4.3380471047939775</v>
      </c>
      <c r="H417" s="217">
        <v>6.860205907947943E-2</v>
      </c>
      <c r="I417" s="217">
        <v>5.4546228448982964E-2</v>
      </c>
      <c r="J417" s="217">
        <v>6.573238286865897E-2</v>
      </c>
      <c r="K417" s="217"/>
      <c r="L417" s="217">
        <v>4.3408119854850309</v>
      </c>
      <c r="M417" s="220"/>
      <c r="N417"/>
      <c r="P417" s="81"/>
      <c r="X417" s="148"/>
      <c r="AA417" s="81"/>
      <c r="AD417" s="148"/>
      <c r="AE417" s="9"/>
      <c r="AF417" s="49"/>
      <c r="AI417" s="9"/>
    </row>
    <row r="418" spans="1:35">
      <c r="A418" s="64" t="s">
        <v>314</v>
      </c>
      <c r="B418" s="127">
        <v>2010</v>
      </c>
      <c r="C418" s="180" t="s">
        <v>50</v>
      </c>
      <c r="D418" s="143">
        <v>26.574798959929378</v>
      </c>
      <c r="E418" s="217">
        <v>4.4234526342600855</v>
      </c>
      <c r="F418" s="217"/>
      <c r="G418" s="217">
        <v>4.385136504846586</v>
      </c>
      <c r="H418" s="217">
        <v>-1.5091111986574491E-2</v>
      </c>
      <c r="I418" s="217">
        <v>-3.0810420387920243E-3</v>
      </c>
      <c r="J418" s="217"/>
      <c r="K418" s="217"/>
      <c r="L418" s="217">
        <v>6.6406803168045068</v>
      </c>
      <c r="M418" s="220"/>
      <c r="N418"/>
      <c r="P418" s="81"/>
      <c r="X418" s="148"/>
      <c r="AA418" s="81"/>
      <c r="AD418" s="148"/>
      <c r="AE418" s="9"/>
      <c r="AF418" s="49"/>
      <c r="AI418" s="9"/>
    </row>
    <row r="419" spans="1:35">
      <c r="A419" s="241"/>
      <c r="B419" s="117"/>
      <c r="C419" s="116"/>
      <c r="D419" s="123"/>
      <c r="E419" s="116"/>
      <c r="F419" s="116"/>
      <c r="G419" s="116"/>
      <c r="H419" s="116"/>
      <c r="I419" s="116"/>
      <c r="J419" s="116"/>
      <c r="K419" s="116"/>
      <c r="L419" s="116"/>
      <c r="M419" s="220"/>
      <c r="N419"/>
      <c r="P419" s="81"/>
      <c r="X419" s="148"/>
      <c r="AA419" s="81"/>
      <c r="AD419" s="148"/>
      <c r="AE419" s="9"/>
      <c r="AF419" s="49"/>
      <c r="AI419" s="9"/>
    </row>
  </sheetData>
  <conditionalFormatting sqref="AN13:AO13">
    <cfRule type="cellIs" dxfId="250" priority="62" operator="between">
      <formula>0.5</formula>
      <formula>0.99</formula>
    </cfRule>
    <cfRule type="top10" dxfId="249" priority="63" percent="1" bottom="1" rank="10"/>
  </conditionalFormatting>
  <conditionalFormatting sqref="AM20:AO20 AN19:AO19">
    <cfRule type="cellIs" dxfId="248" priority="64" operator="between">
      <formula>0.5</formula>
      <formula>0.99</formula>
    </cfRule>
    <cfRule type="top10" dxfId="247" priority="65" percent="1" bottom="1" rank="10"/>
  </conditionalFormatting>
  <conditionalFormatting sqref="AI2">
    <cfRule type="cellIs" dxfId="246" priority="61" operator="between">
      <formula>0.5</formula>
      <formula>0.99</formula>
    </cfRule>
  </conditionalFormatting>
  <conditionalFormatting sqref="N346:Q353 B363:E363 N364:Q377 N387:Q401 N420:Q1048576 O402:R419 B387:E392 B381:E381 N241:Q243 N1:P1 N26:Q43 N60:Q62 N98:Q99 N143:Q143 N180:Q184 N206:Q206 N268:Q273 N290:Q297 N307:Q319 N329:Q342 N45:Q46 N85:Q86 N250:Q250">
    <cfRule type="top10" dxfId="245" priority="60" percent="1" rank="25"/>
  </conditionalFormatting>
  <conditionalFormatting sqref="AG8:AI8">
    <cfRule type="top10" dxfId="244" priority="59" percent="1" rank="25"/>
  </conditionalFormatting>
  <conditionalFormatting sqref="AD2:AD5">
    <cfRule type="top10" dxfId="243" priority="58" percent="1" rank="10"/>
  </conditionalFormatting>
  <conditionalFormatting sqref="AN25:AO25">
    <cfRule type="cellIs" dxfId="242" priority="66" operator="between">
      <formula>0.5</formula>
      <formula>0.99</formula>
    </cfRule>
    <cfRule type="top10" dxfId="241" priority="67" percent="1" bottom="1" rank="10"/>
  </conditionalFormatting>
  <conditionalFormatting sqref="R1:T1">
    <cfRule type="top10" dxfId="240" priority="57" percent="1" rank="25"/>
  </conditionalFormatting>
  <conditionalFormatting sqref="V1:X1">
    <cfRule type="top10" dxfId="239" priority="56" percent="1" rank="25"/>
  </conditionalFormatting>
  <conditionalFormatting sqref="Z1:AB1">
    <cfRule type="top10" dxfId="238" priority="55" percent="1" rank="25"/>
  </conditionalFormatting>
  <conditionalFormatting sqref="AF1:AH1">
    <cfRule type="top10" dxfId="237" priority="54" percent="1" rank="25"/>
  </conditionalFormatting>
  <conditionalFormatting sqref="AJ1:AL1">
    <cfRule type="top10" dxfId="236" priority="53" percent="1" rank="25"/>
  </conditionalFormatting>
  <conditionalFormatting sqref="AN1:AP1">
    <cfRule type="top10" dxfId="235" priority="52" percent="1" rank="25"/>
  </conditionalFormatting>
  <conditionalFormatting sqref="AR1:AT1">
    <cfRule type="top10" dxfId="234" priority="51" percent="1" rank="25"/>
  </conditionalFormatting>
  <conditionalFormatting sqref="AF3:AU6">
    <cfRule type="top10" dxfId="233" priority="50" percent="1" rank="10"/>
  </conditionalFormatting>
  <conditionalFormatting sqref="AF4:AU4">
    <cfRule type="top10" dxfId="232" priority="49" rank="1"/>
  </conditionalFormatting>
  <conditionalFormatting sqref="AF9:AU12">
    <cfRule type="top10" dxfId="231" priority="48" percent="1" rank="10"/>
  </conditionalFormatting>
  <conditionalFormatting sqref="AF10:AU10">
    <cfRule type="top10" dxfId="230" priority="47" rank="1"/>
  </conditionalFormatting>
  <conditionalFormatting sqref="AF15:AU18">
    <cfRule type="top10" dxfId="229" priority="46" percent="1" rank="10"/>
  </conditionalFormatting>
  <conditionalFormatting sqref="AF16:AU16">
    <cfRule type="top10" dxfId="228" priority="45" rank="1"/>
  </conditionalFormatting>
  <conditionalFormatting sqref="AF21:AU24">
    <cfRule type="top10" dxfId="227" priority="44" percent="1" rank="10"/>
  </conditionalFormatting>
  <conditionalFormatting sqref="AF22:AU22">
    <cfRule type="top10" dxfId="226" priority="43" rank="1"/>
  </conditionalFormatting>
  <conditionalFormatting sqref="AF27:AU30">
    <cfRule type="top10" dxfId="225" priority="42" percent="1" rank="10"/>
  </conditionalFormatting>
  <conditionalFormatting sqref="AF28:AP30 AQ28:AU28 AQ29:AQ30 AS29:AU30">
    <cfRule type="top10" dxfId="224" priority="41" rank="1"/>
  </conditionalFormatting>
  <conditionalFormatting sqref="AF33:AU36">
    <cfRule type="top10" dxfId="223" priority="40" percent="1" rank="10"/>
  </conditionalFormatting>
  <conditionalFormatting sqref="AF34:AQ34 AI35:AQ36">
    <cfRule type="top10" dxfId="222" priority="39" rank="1"/>
  </conditionalFormatting>
  <conditionalFormatting sqref="AF38:AU41">
    <cfRule type="top10" dxfId="221" priority="38" percent="1" rank="10"/>
  </conditionalFormatting>
  <conditionalFormatting sqref="AF39:AQ39 AI40:AQ41">
    <cfRule type="top10" dxfId="220" priority="37" rank="1"/>
  </conditionalFormatting>
  <conditionalFormatting sqref="AF44:AU47">
    <cfRule type="top10" dxfId="219" priority="36" percent="1" rank="10"/>
  </conditionalFormatting>
  <conditionalFormatting sqref="AF45:AQ45 AI46:AQ47">
    <cfRule type="top10" dxfId="218" priority="35" rank="1"/>
  </conditionalFormatting>
  <conditionalFormatting sqref="AF50:AU53">
    <cfRule type="top10" dxfId="217" priority="34" percent="1" rank="10"/>
  </conditionalFormatting>
  <conditionalFormatting sqref="AF51:AQ51 AI52:AQ53">
    <cfRule type="top10" dxfId="216" priority="33" rank="1"/>
  </conditionalFormatting>
  <conditionalFormatting sqref="N2:AC5">
    <cfRule type="top10" dxfId="215" priority="32" percent="1" rank="10"/>
  </conditionalFormatting>
  <conditionalFormatting sqref="N3:AC3">
    <cfRule type="top10" dxfId="214" priority="31" rank="1"/>
  </conditionalFormatting>
  <conditionalFormatting sqref="P80:S80 P79">
    <cfRule type="cellIs" dxfId="213" priority="29" operator="equal">
      <formula>1</formula>
    </cfRule>
    <cfRule type="cellIs" dxfId="212" priority="30" operator="equal">
      <formula>0</formula>
    </cfRule>
  </conditionalFormatting>
  <conditionalFormatting sqref="S80">
    <cfRule type="top10" dxfId="211" priority="28" percent="1" rank="10"/>
  </conditionalFormatting>
  <conditionalFormatting sqref="P81:S84">
    <cfRule type="top10" dxfId="210" priority="26" bottom="1" rank="2"/>
    <cfRule type="top10" dxfId="209" priority="27" rank="2"/>
  </conditionalFormatting>
  <conditionalFormatting sqref="O245:R245 O244">
    <cfRule type="cellIs" dxfId="208" priority="24" operator="equal">
      <formula>1</formula>
    </cfRule>
    <cfRule type="cellIs" dxfId="207" priority="25" operator="equal">
      <formula>0</formula>
    </cfRule>
  </conditionalFormatting>
  <conditionalFormatting sqref="R245">
    <cfRule type="top10" dxfId="206" priority="23" percent="1" rank="10"/>
  </conditionalFormatting>
  <conditionalFormatting sqref="O246:R249">
    <cfRule type="top10" dxfId="205" priority="21" bottom="1" rank="2"/>
    <cfRule type="top10" dxfId="204" priority="22" rank="2"/>
  </conditionalFormatting>
  <conditionalFormatting sqref="O240:R240">
    <cfRule type="top10" dxfId="203" priority="20" percent="1" rank="25"/>
  </conditionalFormatting>
  <conditionalFormatting sqref="P235:S235 P234">
    <cfRule type="cellIs" dxfId="202" priority="18" operator="equal">
      <formula>1</formula>
    </cfRule>
    <cfRule type="cellIs" dxfId="201" priority="19" operator="equal">
      <formula>0</formula>
    </cfRule>
  </conditionalFormatting>
  <conditionalFormatting sqref="S235">
    <cfRule type="top10" dxfId="200" priority="17" percent="1" rank="10"/>
  </conditionalFormatting>
  <conditionalFormatting sqref="P236:S239">
    <cfRule type="top10" dxfId="199" priority="15" bottom="1" rank="2"/>
    <cfRule type="top10" dxfId="198" priority="16" rank="2"/>
  </conditionalFormatting>
  <conditionalFormatting sqref="AF56:AU59">
    <cfRule type="top10" dxfId="197" priority="14" percent="1" rank="10"/>
  </conditionalFormatting>
  <conditionalFormatting sqref="AF57:AU57">
    <cfRule type="top10" dxfId="196" priority="13" rank="1"/>
  </conditionalFormatting>
  <conditionalFormatting sqref="N78:Q78">
    <cfRule type="top10" dxfId="195" priority="12" percent="1" rank="25"/>
  </conditionalFormatting>
  <conditionalFormatting sqref="P73:S73 P72">
    <cfRule type="cellIs" dxfId="194" priority="10" operator="equal">
      <formula>1</formula>
    </cfRule>
    <cfRule type="cellIs" dxfId="193" priority="11" operator="equal">
      <formula>0</formula>
    </cfRule>
  </conditionalFormatting>
  <conditionalFormatting sqref="S73">
    <cfRule type="top10" dxfId="192" priority="9" percent="1" rank="10"/>
  </conditionalFormatting>
  <conditionalFormatting sqref="P74:S77">
    <cfRule type="top10" dxfId="191" priority="7" bottom="1" rank="2"/>
    <cfRule type="top10" dxfId="190" priority="8" rank="2"/>
  </conditionalFormatting>
  <conditionalFormatting sqref="N71:Q71">
    <cfRule type="top10" dxfId="189" priority="6" percent="1" rank="25"/>
  </conditionalFormatting>
  <conditionalFormatting sqref="P66:S66 P65">
    <cfRule type="cellIs" dxfId="188" priority="4" operator="equal">
      <formula>1</formula>
    </cfRule>
    <cfRule type="cellIs" dxfId="187" priority="5" operator="equal">
      <formula>0</formula>
    </cfRule>
  </conditionalFormatting>
  <conditionalFormatting sqref="S66">
    <cfRule type="top10" dxfId="186" priority="3" percent="1" rank="10"/>
  </conditionalFormatting>
  <conditionalFormatting sqref="P67:S70">
    <cfRule type="top10" dxfId="185" priority="1" bottom="1" rank="2"/>
    <cfRule type="top10" dxfId="184" priority="2" rank="2"/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19"/>
  <sheetViews>
    <sheetView topLeftCell="L1" zoomScaleNormal="100" workbookViewId="0">
      <pane ySplit="1" topLeftCell="A51" activePane="bottomLeft" state="frozen"/>
      <selection activeCell="AD83" sqref="AD83"/>
      <selection pane="bottomLeft" activeCell="O51" sqref="O51"/>
    </sheetView>
  </sheetViews>
  <sheetFormatPr defaultRowHeight="14.4"/>
  <cols>
    <col min="1" max="1" width="11.77734375" style="191" customWidth="1"/>
    <col min="2" max="2" width="8.44140625" style="127" customWidth="1"/>
    <col min="3" max="3" width="8.44140625" style="67" customWidth="1"/>
    <col min="4" max="4" width="8.44140625" style="143" customWidth="1"/>
    <col min="5" max="5" width="8.44140625" style="245" customWidth="1"/>
    <col min="6" max="6" width="6.88671875" style="246" customWidth="1"/>
    <col min="7" max="7" width="8.44140625" style="245" customWidth="1"/>
    <col min="8" max="8" width="8.44140625" style="246" customWidth="1"/>
    <col min="9" max="10" width="6.88671875" style="246" customWidth="1"/>
    <col min="11" max="12" width="7.77734375" style="246" customWidth="1"/>
    <col min="13" max="13" width="5.88671875" customWidth="1"/>
    <col min="14" max="14" width="7" style="81" customWidth="1"/>
    <col min="15" max="15" width="8.44140625" style="81" customWidth="1"/>
    <col min="16" max="23" width="7" style="148" customWidth="1"/>
    <col min="24" max="26" width="7" style="81" customWidth="1"/>
    <col min="27" max="29" width="7" style="148" customWidth="1"/>
    <col min="30" max="30" width="2.88671875" style="9" customWidth="1"/>
    <col min="31" max="31" width="7.109375" style="49" customWidth="1"/>
    <col min="32" max="34" width="6.44140625" style="9" customWidth="1"/>
    <col min="35" max="35" width="7.5546875" customWidth="1"/>
    <col min="36" max="38" width="6.44140625" customWidth="1"/>
    <col min="39" max="39" width="7.21875" customWidth="1"/>
    <col min="40" max="42" width="6.44140625" customWidth="1"/>
    <col min="43" max="43" width="7.77734375" customWidth="1"/>
    <col min="44" max="46" width="6.44140625" customWidth="1"/>
    <col min="47" max="47" width="7.21875" customWidth="1"/>
  </cols>
  <sheetData>
    <row r="1" spans="1:47" s="6" customFormat="1" ht="58.8" customHeight="1" thickBot="1">
      <c r="A1" s="207" t="s">
        <v>53</v>
      </c>
      <c r="B1" s="194" t="s">
        <v>54</v>
      </c>
      <c r="C1" s="191" t="s">
        <v>55</v>
      </c>
      <c r="D1" s="223" t="s">
        <v>3</v>
      </c>
      <c r="E1" s="242" t="s">
        <v>227</v>
      </c>
      <c r="F1" s="243" t="s">
        <v>231</v>
      </c>
      <c r="G1" s="242" t="s">
        <v>228</v>
      </c>
      <c r="H1" s="243" t="s">
        <v>229</v>
      </c>
      <c r="I1" s="243" t="s">
        <v>230</v>
      </c>
      <c r="J1" s="243" t="s">
        <v>231</v>
      </c>
      <c r="K1" s="243" t="s">
        <v>232</v>
      </c>
      <c r="L1" s="243" t="s">
        <v>233</v>
      </c>
      <c r="M1" s="207"/>
      <c r="N1" s="72" t="s">
        <v>234</v>
      </c>
      <c r="O1" s="72" t="s">
        <v>235</v>
      </c>
      <c r="P1" s="150" t="s">
        <v>236</v>
      </c>
      <c r="Q1" s="151" t="s">
        <v>237</v>
      </c>
      <c r="R1" s="174" t="s">
        <v>238</v>
      </c>
      <c r="S1" s="150" t="s">
        <v>239</v>
      </c>
      <c r="T1" s="150" t="s">
        <v>241</v>
      </c>
      <c r="U1" s="151" t="s">
        <v>240</v>
      </c>
      <c r="V1" s="174" t="s">
        <v>242</v>
      </c>
      <c r="W1" s="150" t="s">
        <v>243</v>
      </c>
      <c r="X1" s="72" t="s">
        <v>244</v>
      </c>
      <c r="Y1" s="73" t="s">
        <v>245</v>
      </c>
      <c r="Z1" s="173" t="s">
        <v>246</v>
      </c>
      <c r="AA1" s="150" t="s">
        <v>247</v>
      </c>
      <c r="AB1" s="150" t="s">
        <v>248</v>
      </c>
      <c r="AC1" s="151" t="s">
        <v>249</v>
      </c>
      <c r="AD1" s="153"/>
      <c r="AE1" s="154"/>
      <c r="AF1" s="150" t="s">
        <v>234</v>
      </c>
      <c r="AG1" s="150" t="s">
        <v>235</v>
      </c>
      <c r="AH1" s="150" t="s">
        <v>236</v>
      </c>
      <c r="AI1" s="73" t="s">
        <v>237</v>
      </c>
      <c r="AJ1" s="72" t="s">
        <v>238</v>
      </c>
      <c r="AK1" s="72" t="s">
        <v>239</v>
      </c>
      <c r="AL1" s="72" t="s">
        <v>241</v>
      </c>
      <c r="AM1" s="73" t="s">
        <v>240</v>
      </c>
      <c r="AN1" s="72" t="s">
        <v>242</v>
      </c>
      <c r="AO1" s="72" t="s">
        <v>243</v>
      </c>
      <c r="AP1" s="72" t="s">
        <v>244</v>
      </c>
      <c r="AQ1" s="73" t="s">
        <v>245</v>
      </c>
      <c r="AR1" s="72" t="s">
        <v>246</v>
      </c>
      <c r="AS1" s="72" t="s">
        <v>247</v>
      </c>
      <c r="AT1" s="72" t="s">
        <v>248</v>
      </c>
      <c r="AU1" s="73" t="s">
        <v>249</v>
      </c>
    </row>
    <row r="2" spans="1:47" ht="15" customHeight="1" thickBot="1">
      <c r="A2" s="192" t="s">
        <v>77</v>
      </c>
      <c r="B2" s="210">
        <v>2005</v>
      </c>
      <c r="C2" s="161" t="s">
        <v>30</v>
      </c>
      <c r="D2" s="75">
        <v>0</v>
      </c>
      <c r="E2" s="244">
        <v>0</v>
      </c>
      <c r="F2" s="143">
        <v>0.29419186399195763</v>
      </c>
      <c r="G2" s="244">
        <v>0</v>
      </c>
      <c r="H2" s="143">
        <v>6.6802666829891486E-2</v>
      </c>
      <c r="I2" s="208">
        <v>8.2534561412226856E-2</v>
      </c>
      <c r="J2" s="143">
        <v>0.29419186399195763</v>
      </c>
      <c r="K2" s="143">
        <v>0.13610287738304463</v>
      </c>
      <c r="L2" s="143">
        <v>0</v>
      </c>
      <c r="M2" s="67" t="s">
        <v>61</v>
      </c>
      <c r="N2" s="176">
        <f>CORREL(IF(NOT(ISBLANK(C2:C1275)),D2:D1275),IF(NOT(ISBLANK(C2:C1275)),H2:H1275))</f>
        <v>0.13731601331487611</v>
      </c>
      <c r="O2" s="175">
        <f t="array" ref="O2">CORREL(IF(NOT(ISBLANK(C2:C1275)),E2:E1275),IF(NOT(ISBLANK(C2:C1275)),H2:H1275))</f>
        <v>0.23594992246840668</v>
      </c>
      <c r="P2" s="166">
        <f t="array" ref="P2">CORREL(IF(NOT(ISBLANK(C2:C1115)),G2:G1115),IF(NOT(ISBLANK(C2:C1115)),H2:H1115))</f>
        <v>0.22066183829370956</v>
      </c>
      <c r="Q2" s="166">
        <f t="array" ref="Q2">CORREL(IF(NOT(ISBLANK(C2:C1275)),H2:H1275),IF(NOT(ISBLANK(C2:C1275)),L2:L1275))</f>
        <v>0.19609484638370453</v>
      </c>
      <c r="R2" s="165">
        <f t="array" ref="R2">CORREL(IF(NOT(ISBLANK(C2:C1109)),D2:D1109),IF(NOT(ISBLANK(C2:C1109)),I2:I1109))</f>
        <v>0.23306790504318597</v>
      </c>
      <c r="S2" s="166">
        <f t="array" ref="S2">CORREL(IF(NOT(ISBLANK(C2:C1109)),I2:I1109),IF(NOT(ISBLANK(C2:C1109)),E2:E1109))</f>
        <v>0.24815701419594935</v>
      </c>
      <c r="T2" s="166">
        <f t="array" ref="T2">CORREL(IF(NOT(ISBLANK(C2:C1115)),E2:E1115),IF(NOT(ISBLANK(C2:C1115)),I2:I1115))</f>
        <v>0.24815701419594935</v>
      </c>
      <c r="U2" s="167">
        <f>CORREL(IF(NOT(ISBLANK(C2:C1115)),I2:I1115),IF(NOT(ISBLANK(C2:C1115)),L2:L1115))</f>
        <v>0.33673634905040489</v>
      </c>
      <c r="V2" s="165">
        <f t="array" ref="V2">CORREL(IF(NOT(ISBLANK(C2:C1109)),D2:D1109),IF(NOT(ISBLANK(C2:C1109)),J2:J1109))</f>
        <v>0.26018081305538876</v>
      </c>
      <c r="W2" s="166">
        <f t="array" ref="W2">CORREL(IF(NOT(ISBLANK(C2:C1109)),J2:J1109),IF(NOT(ISBLANK(C2:C1109)),E2:E1109))</f>
        <v>0.25505980463622863</v>
      </c>
      <c r="X2" s="166">
        <f t="array" ref="X2">CORREL(IF(NOT(ISBLANK(C2:C1115)),G2:G1115),IF(NOT(ISBLANK(C2:C1115)),J2:J1115))</f>
        <v>0.31006829201215014</v>
      </c>
      <c r="Y2" s="167">
        <f t="array" ref="Y2">CORREL(IF(NOT(ISBLANK(C2:C1115)),J2:J1115),IF(NOT(ISBLANK(C2:C1115)),L2:L1115))</f>
        <v>0.35463183432738793</v>
      </c>
      <c r="Z2" s="165">
        <f t="array" ref="Z2">CORREL(IF(NOT(ISBLANK(C2:C1109)),D2:D1109),IF(NOT(ISBLANK(C2:C1109)),K2:K1109))</f>
        <v>0.20048386542111732</v>
      </c>
      <c r="AA2" s="166">
        <f t="array" ref="AA2">CORREL(IF(NOT(ISBLANK(C2:C1109)),K2:K1109),IF(NOT(ISBLANK(C2:C1109)),E2:E1109))</f>
        <v>0.16616940102823669</v>
      </c>
      <c r="AB2" s="166">
        <f>CORREL(IF(NOT(ISBLANK(C2:C1115)),G2:G1115),IF(NOT(ISBLANK(C2:C1115)),K2:K1115))</f>
        <v>0.24399361154471186</v>
      </c>
      <c r="AC2" s="167">
        <f>CORREL(IF(NOT(ISBLANK(C2:C1115)),K2:K1115),IF(NOT(ISBLANK(C2:C1115)),L2:L1115))</f>
        <v>0.29704393466568579</v>
      </c>
      <c r="AD2" s="143"/>
      <c r="AE2" s="45"/>
      <c r="AK2" s="33" t="s">
        <v>127</v>
      </c>
    </row>
    <row r="3" spans="1:47" s="2" customFormat="1" ht="15.6" thickTop="1" thickBot="1">
      <c r="A3" s="192" t="s">
        <v>184</v>
      </c>
      <c r="B3" s="161">
        <v>2004</v>
      </c>
      <c r="C3" s="161" t="s">
        <v>30</v>
      </c>
      <c r="D3" s="75">
        <v>0</v>
      </c>
      <c r="E3" s="244">
        <v>0</v>
      </c>
      <c r="F3" s="143">
        <v>0.16689347498398011</v>
      </c>
      <c r="G3" s="244">
        <v>0</v>
      </c>
      <c r="H3" s="143">
        <v>2.1009860995930531E-2</v>
      </c>
      <c r="I3" s="208">
        <v>9.6200586571923194E-2</v>
      </c>
      <c r="J3" s="143">
        <v>0.16689347498398011</v>
      </c>
      <c r="K3" s="143">
        <v>0.11055252938482452</v>
      </c>
      <c r="L3" s="143">
        <v>0</v>
      </c>
      <c r="M3" s="222" t="s">
        <v>50</v>
      </c>
      <c r="N3" s="163" t="e">
        <f t="array" ref="N3">CORREL(IF($C2:$C1275=$M3,D2:D1275),IF($C2:$C1275=$M3,$H2:$H1275))</f>
        <v>#DIV/0!</v>
      </c>
      <c r="O3" s="164" t="e">
        <f t="array" ref="O3">CORREL(IF($C2:$C1275=$M3,E2:E1275),IF($C2:$C1275=$M3,$H2:$H1275))</f>
        <v>#DIV/0!</v>
      </c>
      <c r="P3" s="75" t="e">
        <f t="array" ref="P3">CORREL(IF($C2:$C1275=$M3,G2:G1275),IF($C2:$C1275=$M3,$H2:$H1275))</f>
        <v>#DIV/0!</v>
      </c>
      <c r="Q3" s="75" t="e">
        <f t="array" ref="Q3">CORREL(IF($C2:$C1275=$M3,L2:L1275),IF($C2:$C1275=$M3,$H2:$H1275))</f>
        <v>#DIV/0!</v>
      </c>
      <c r="R3" s="168" t="e">
        <f t="array" ref="R3">CORREL(IF($C2:$C1275=$M3,D2:D1275),IF($C2:$C1275=$M3,$I2:$I1275))</f>
        <v>#DIV/0!</v>
      </c>
      <c r="S3" s="75" t="e">
        <f t="array" ref="S3">CORREL(IF($C2:$C1275=$M3,E2:E1275),IF($C2:$C1275=$M3,$I2:$I1275))</f>
        <v>#DIV/0!</v>
      </c>
      <c r="T3" s="75" t="e">
        <f t="array" ref="T3">CORREL(IF($C2:$C1275=$M3,G2:G1275),IF($C2:$C1275=$M3,$I2:$I1275))</f>
        <v>#DIV/0!</v>
      </c>
      <c r="U3" s="169" t="e">
        <f t="array" ref="U3">CORREL(IF($C2:$C1275=$M3,L2:L1275),IF($C2:$C1275=$M3,$I2:$I1275))</f>
        <v>#DIV/0!</v>
      </c>
      <c r="V3" s="168" t="e">
        <f t="array" ref="V3">CORREL(IF($C$2:$C$1275=$M3,D$2:D$1275),IF($C$2:$C$1275=$M3,$J$2:$J$1275))</f>
        <v>#DIV/0!</v>
      </c>
      <c r="W3" s="75" t="e">
        <f t="array" ref="W3">CORREL(IF($C$2:$C$1275=$M3,E$2:E$1275),IF($C$2:$C$1275=$M3,$J$2:$J$1275))</f>
        <v>#DIV/0!</v>
      </c>
      <c r="X3" s="75" t="e">
        <f t="array" ref="X3">CORREL(IF($C$2:$C$1275=$M3,G$2:G$1275),IF($C$2:$C$1275=$M3,$J$2:$J$1275))</f>
        <v>#DIV/0!</v>
      </c>
      <c r="Y3" s="169" t="e">
        <f t="array" ref="Y3">CORREL(IF($C$2:$C$1275=$M3,L$2:L$1275),IF($C$2:$C$1275=$M3,$J$2:$J$1275))</f>
        <v>#DIV/0!</v>
      </c>
      <c r="Z3" s="168" t="e">
        <f t="array" ref="Z3">CORREL(IF($C2:$C1109=$M3,D2:D1109),IF($C2:$C1109=$M3,$K2:K$1109))</f>
        <v>#DIV/0!</v>
      </c>
      <c r="AA3" s="75" t="e">
        <f t="array" ref="AA3">CORREL(IF($C$2:$C$1109=$M3,K$2:K$1109),IF($C$2:$C$1109=$M3,$E$2:$E$1109))</f>
        <v>#DIV/0!</v>
      </c>
      <c r="AB3" s="75" t="e">
        <f t="array" ref="AB3">CORREL(IF($C$2:$C$1109=$M3,K$2:K$1109),IF($C$2:$C$1109=$M3,$G$2:$G$1109))</f>
        <v>#DIV/0!</v>
      </c>
      <c r="AC3" s="169" t="e">
        <f t="array" ref="AC3">CORREL(IF($C$2:$C$1275=$M3,L$2:L$1275),IF($C$2:$C$1275=$M3,$K$2:$K$1275))</f>
        <v>#DIV/0!</v>
      </c>
      <c r="AD3" s="56"/>
      <c r="AE3" s="63" t="s">
        <v>61</v>
      </c>
      <c r="AF3" s="75">
        <v>0.23872886949319685</v>
      </c>
      <c r="AG3" s="75">
        <v>0.29490591650157782</v>
      </c>
      <c r="AH3" s="75">
        <v>0.23416520621268849</v>
      </c>
      <c r="AI3" s="75">
        <v>0.2076769866113862</v>
      </c>
      <c r="AJ3" s="76">
        <v>9.4923705220736204E-2</v>
      </c>
      <c r="AK3" s="75">
        <v>7.1106431808208623E-2</v>
      </c>
      <c r="AL3" s="75">
        <v>7.1106431808208623E-2</v>
      </c>
      <c r="AM3" s="75">
        <v>0.2076769866113862</v>
      </c>
      <c r="AN3" s="76">
        <v>0.10931897836681716</v>
      </c>
      <c r="AO3" s="75">
        <v>8.9586739988929465E-2</v>
      </c>
      <c r="AP3" s="75">
        <v>9.2600901842490591E-2</v>
      </c>
      <c r="AQ3" s="75">
        <v>0.20544350684321591</v>
      </c>
      <c r="AR3" s="76">
        <v>0.13528718994331992</v>
      </c>
      <c r="AS3" s="75">
        <v>0.13528718994331992</v>
      </c>
      <c r="AT3" s="75">
        <v>0.13528718994331992</v>
      </c>
      <c r="AU3" s="75">
        <v>0.13897628267269216</v>
      </c>
    </row>
    <row r="4" spans="1:47" ht="15" thickTop="1">
      <c r="A4" s="191" t="s">
        <v>186</v>
      </c>
      <c r="B4" s="127">
        <v>2007</v>
      </c>
      <c r="C4" s="67" t="s">
        <v>30</v>
      </c>
      <c r="D4" s="143">
        <v>0</v>
      </c>
      <c r="E4" s="245">
        <v>0</v>
      </c>
      <c r="F4" s="246">
        <v>0.12964774430707168</v>
      </c>
      <c r="G4" s="245">
        <v>1.1629394457430602E-2</v>
      </c>
      <c r="H4" s="246">
        <v>1.4491167104661097E-2</v>
      </c>
      <c r="I4" s="246">
        <v>9.0710364054133949E-2</v>
      </c>
      <c r="J4" s="246">
        <v>0.12964774430707168</v>
      </c>
      <c r="K4" s="246">
        <v>0.14474587241102793</v>
      </c>
      <c r="L4" s="246">
        <v>2.3817462963845092E-2</v>
      </c>
      <c r="M4" s="67" t="s">
        <v>51</v>
      </c>
      <c r="N4" s="168" t="e">
        <f t="array" ref="N4">CORREL(IF($C3:$C1276=$M4,D3:D1276),IF($C3:$C1276=$M4,$H3:$H1276))</f>
        <v>#DIV/0!</v>
      </c>
      <c r="O4" s="75" t="e">
        <f t="array" ref="O4">CORREL(IF($C3:$C1276=$M4,E3:E1276),IF($C3:$C1276=$M4,$H3:$H1276))</f>
        <v>#DIV/0!</v>
      </c>
      <c r="P4" s="75" t="e">
        <f t="array" ref="P4">CORREL(IF($C3:$C1276=$M4,G3:G1276),IF($C3:$C1276=$M4,$H3:$H1276))</f>
        <v>#DIV/0!</v>
      </c>
      <c r="Q4" s="75" t="e">
        <f t="array" ref="Q4">CORREL(IF($C3:$C1276=$M4,L3:L1276),IF($C3:$C1276=$M4,$H3:$H1276))</f>
        <v>#DIV/0!</v>
      </c>
      <c r="R4" s="168" t="e">
        <f t="array" ref="R4">CORREL(IF($C3:$C1276=$M4,D3:D1276),IF($C3:$C1276=$M4,$I3:$I1276))</f>
        <v>#DIV/0!</v>
      </c>
      <c r="S4" s="75" t="e">
        <f t="array" ref="S4">CORREL(IF($C3:$C1276=$M4,E3:E1276),IF($C3:$C1276=$M4,$I3:$I1276))</f>
        <v>#DIV/0!</v>
      </c>
      <c r="T4" s="75" t="e">
        <f t="array" ref="T4">CORREL(IF($C3:$C1276=$M4,G3:G1276),IF($C3:$C1276=$M4,$I3:$I1276))</f>
        <v>#DIV/0!</v>
      </c>
      <c r="U4" s="169" t="e">
        <f t="array" ref="U4">CORREL(IF($C3:$C1276=$M4,L3:L1276),IF($C3:$C1276=$M4,$I3:$I1276))</f>
        <v>#DIV/0!</v>
      </c>
      <c r="V4" s="168" t="e">
        <f t="array" ref="V4">CORREL(IF($C$2:$C$1275=$M4,D$2:D$1275),IF($C$2:$C$1275=$M4,$J$2:$J$1275))</f>
        <v>#DIV/0!</v>
      </c>
      <c r="W4" s="75" t="e">
        <f t="array" ref="W4">CORREL(IF($C$2:$C$1275=$M4,E$2:E$1275),IF($C$2:$C$1275=$M4,$J$2:$J$1275))</f>
        <v>#DIV/0!</v>
      </c>
      <c r="X4" s="75" t="e">
        <f t="array" ref="X4">CORREL(IF($C$2:$C$1275=$M4,G$2:G$1275),IF($C$2:$C$1275=$M4,$J$2:$J$1275))</f>
        <v>#DIV/0!</v>
      </c>
      <c r="Y4" s="169" t="e">
        <f t="array" ref="Y4">CORREL(IF($C$2:$C$1275=$M4,L$2:L$1275),IF($C$2:$C$1275=$M4,$J$2:$J$1275))</f>
        <v>#DIV/0!</v>
      </c>
      <c r="Z4" s="168" t="e">
        <f t="array" ref="Z4">CORREL(IF($C2:$C1110=$M4,D2:D1110),IF($C2:$C1110=$M4,$K2:K$1109))</f>
        <v>#DIV/0!</v>
      </c>
      <c r="AA4" s="75" t="e">
        <f t="array" ref="AA4">CORREL(IF($C$2:$C$1109=$M4,K$2:K$1109),IF($C$2:$C$1109=$M4,$E$2:$E$1109))</f>
        <v>#DIV/0!</v>
      </c>
      <c r="AB4" s="75" t="e">
        <f t="array" ref="AB4">CORREL(IF($C$2:$C$1109=$M4,K$2:K$1109),IF($C$2:$C$1109=$M4,$G$2:$G$1109))</f>
        <v>#DIV/0!</v>
      </c>
      <c r="AC4" s="169" t="e">
        <f t="array" ref="AC4">CORREL(IF($C$2:$C$1275=$M4,L$2:L$1275),IF($C$2:$C$1275=$M4,$K$2:$K$1275))</f>
        <v>#DIV/0!</v>
      </c>
      <c r="AD4" s="56"/>
      <c r="AE4" s="55" t="s">
        <v>50</v>
      </c>
      <c r="AF4" s="75">
        <v>0.45720431500595288</v>
      </c>
      <c r="AG4" s="118">
        <v>0.60793729016020159</v>
      </c>
      <c r="AH4" s="75">
        <v>0.4410616296081577</v>
      </c>
      <c r="AI4" s="75">
        <v>0.37726931168637717</v>
      </c>
      <c r="AJ4" s="76">
        <v>0.13959867690395422</v>
      </c>
      <c r="AK4" s="75">
        <v>0.13959867690395422</v>
      </c>
      <c r="AL4" s="75">
        <v>0.23255315529433504</v>
      </c>
      <c r="AM4" s="75">
        <v>0.37726931168637717</v>
      </c>
      <c r="AN4" s="75">
        <v>0.1519358533344401</v>
      </c>
      <c r="AO4" s="75">
        <v>0.11437876345435591</v>
      </c>
      <c r="AP4" s="75">
        <v>0.16707684554216123</v>
      </c>
      <c r="AQ4" s="75">
        <v>1.7837049910967528E-2</v>
      </c>
      <c r="AR4" s="76">
        <v>0.17579786999703331</v>
      </c>
      <c r="AS4" s="75">
        <v>0.17579786999703331</v>
      </c>
      <c r="AT4" s="75">
        <v>0.17579786999703331</v>
      </c>
      <c r="AU4" s="75">
        <v>0.20988875102321794</v>
      </c>
    </row>
    <row r="5" spans="1:47" ht="15" thickBot="1">
      <c r="A5" s="191" t="s">
        <v>252</v>
      </c>
      <c r="B5" s="210">
        <v>2005</v>
      </c>
      <c r="C5" s="161" t="s">
        <v>30</v>
      </c>
      <c r="D5" s="75">
        <v>0</v>
      </c>
      <c r="E5" s="244">
        <v>0</v>
      </c>
      <c r="F5" s="75">
        <v>0.10450363495638014</v>
      </c>
      <c r="G5" s="244">
        <v>0</v>
      </c>
      <c r="H5" s="75">
        <v>6.241969733263227E-3</v>
      </c>
      <c r="I5" s="75">
        <v>-7.1126838594067964E-3</v>
      </c>
      <c r="J5" s="75">
        <v>0.10450363495638014</v>
      </c>
      <c r="K5" s="75">
        <v>-8.8845772637502735E-2</v>
      </c>
      <c r="L5" s="75">
        <v>0</v>
      </c>
      <c r="M5" s="70" t="s">
        <v>30</v>
      </c>
      <c r="N5" s="170">
        <f t="array" ref="N5">CORREL(IF($C4:$C1277=$M5,D4:D1277),IF($C4:$C1277=$M5,$H4:$H1277))</f>
        <v>0.14269016825284403</v>
      </c>
      <c r="O5" s="171">
        <f t="array" ref="O5">CORREL(IF($C2:$C1275=$M5,E2:E1275),IF($C4:$C1277=$M5,$H4:$H1277))</f>
        <v>0.23093743344689377</v>
      </c>
      <c r="P5" s="171">
        <f t="array" ref="P5">CORREL(IF($C4:$C1277=$M5,G4:G1277),IF($C4:$C1277=$M5,$H4:$H1277))</f>
        <v>0.2273916257997253</v>
      </c>
      <c r="Q5" s="171">
        <f t="array" ref="Q5">CORREL(IF($C4:$C1277=$M5,L4:L1277),IF($C4:$C1277=$M5,$H4:$H1277))</f>
        <v>0.20303949198636576</v>
      </c>
      <c r="R5" s="170">
        <f t="array" ref="R5">CORREL(IF($C4:$C1277=$M5,D4:D1277),IF($C4:$C1277=$M5,$I4:$I1277))</f>
        <v>0.24149128214715443</v>
      </c>
      <c r="S5" s="171">
        <f t="array" ref="S5">CORREL(IF($C4:$C1277=$M5,E4:E1277),IF($C4:$C1277=$M5,$I4:$I1277))</f>
        <v>0.25723473615682452</v>
      </c>
      <c r="T5" s="171">
        <f t="array" ref="T5">CORREL(IF($C4:$C1277=$M5,G4:G1277),IF($C4:$C1277=$M5,$I4:$I1277))</f>
        <v>0.33699077178883674</v>
      </c>
      <c r="U5" s="172">
        <f t="array" ref="U5">CORREL(IF($C4:$C1277=$M5,L4:L1277),IF($C4:$C1277=$M5,$I4:$I1277))</f>
        <v>0.34779081960703234</v>
      </c>
      <c r="V5" s="170">
        <f t="array" ref="V5">CORREL(IF($C$2:$C$1275=$M5,D$2:D$1275),IF($C$2:$C$1275=$M5,$J$2:$J$1275))</f>
        <v>0.26018081305538876</v>
      </c>
      <c r="W5" s="171">
        <f t="array" ref="W5">CORREL(IF($C$2:$C$1275=$M5,E$2:E$1275),IF($C$2:$C$1275=$M5,$J$2:$J$1275))</f>
        <v>0.25505980463622863</v>
      </c>
      <c r="X5" s="171">
        <f t="array" ref="X5">CORREL(IF($C$2:$C$1275=$M5,G$2:G$1275),IF($C$2:$C$1275=$M5,$J$2:$J$1275))</f>
        <v>0.31006829201215014</v>
      </c>
      <c r="Y5" s="172">
        <f t="array" ref="Y5">CORREL(IF($C$2:$C$1275=$M5,L$2:L$1275),IF($C$2:$C$1275=$M5,$J$2:$J$1275))</f>
        <v>0.35463183432738793</v>
      </c>
      <c r="Z5" s="170">
        <f t="array" ref="Z5">CORREL(IF($C2:$C1111=$M5,D2:D1111),IF($C2:$C1111=$M5,$K2:K$1109))</f>
        <v>0.20048386542111732</v>
      </c>
      <c r="AA5" s="171">
        <f t="array" ref="AA5">CORREL(IF($C$2:$C$1109=$M5,K$2:K$1109),IF($C$2:$C$1109=$M5,$E$2:$E$1109))</f>
        <v>0.16616940102823669</v>
      </c>
      <c r="AB5" s="171">
        <f t="array" ref="AB5">CORREL(IF($C$2:$C$1109=$M5,K$2:K$1109),IF($C$2:$C$1109=$M5,$G$2:$G$1109))</f>
        <v>0.24399361154471186</v>
      </c>
      <c r="AC5" s="172">
        <f t="array" ref="AC5">CORREL(IF($C$2:$C$1275=$M5,L$2:L$1275),IF($C$2:$C$1275=$M5,$K$2:$K$1275))</f>
        <v>0.29704393466568579</v>
      </c>
      <c r="AD5" s="56"/>
      <c r="AE5" s="63" t="s">
        <v>51</v>
      </c>
      <c r="AF5" s="75">
        <v>-0.11617251259969005</v>
      </c>
      <c r="AG5" s="75">
        <v>-5.4510716026077669E-2</v>
      </c>
      <c r="AH5" s="75">
        <v>-0.14625635592301486</v>
      </c>
      <c r="AI5" s="75">
        <v>-0.13042163959120393</v>
      </c>
      <c r="AJ5" s="76">
        <v>-4.8823874756624516E-2</v>
      </c>
      <c r="AK5" s="75">
        <v>-4.8823874756624516E-2</v>
      </c>
      <c r="AL5" s="75">
        <v>6.0975929309730295E-2</v>
      </c>
      <c r="AM5" s="75">
        <v>-0.13042163959120393</v>
      </c>
      <c r="AN5" s="76">
        <v>-1.5630113143094971E-2</v>
      </c>
      <c r="AO5" s="75">
        <v>-3.9552813530436354E-2</v>
      </c>
      <c r="AP5" s="75">
        <v>-0.11375106691805657</v>
      </c>
      <c r="AQ5" s="75">
        <v>-0.32807435608154623</v>
      </c>
      <c r="AR5" s="76">
        <v>-1.1635187369058806E-2</v>
      </c>
      <c r="AS5" s="75">
        <v>-1.1635187369058806E-2</v>
      </c>
      <c r="AT5" s="75">
        <v>-1.1635187369058806E-2</v>
      </c>
      <c r="AU5" s="75">
        <v>-4.420041302621272E-2</v>
      </c>
    </row>
    <row r="6" spans="1:47" s="30" customFormat="1">
      <c r="A6" s="192" t="s">
        <v>82</v>
      </c>
      <c r="B6" s="210">
        <v>2004</v>
      </c>
      <c r="C6" s="161" t="s">
        <v>30</v>
      </c>
      <c r="D6" s="75">
        <v>0</v>
      </c>
      <c r="E6" s="244">
        <v>0</v>
      </c>
      <c r="F6" s="143">
        <v>9.1743937994117744E-2</v>
      </c>
      <c r="G6" s="244">
        <v>0</v>
      </c>
      <c r="H6" s="143">
        <v>3.9226534954964518E-2</v>
      </c>
      <c r="I6" s="208">
        <v>-1.7379957874465148E-2</v>
      </c>
      <c r="J6" s="143">
        <v>9.1743937994117744E-2</v>
      </c>
      <c r="K6" s="143">
        <v>6.2058292776004234E-2</v>
      </c>
      <c r="L6" s="143">
        <v>0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 s="115"/>
      <c r="AE6" s="155" t="s">
        <v>30</v>
      </c>
      <c r="AF6" s="77">
        <v>0.26687163904710787</v>
      </c>
      <c r="AG6" s="77">
        <v>0.36080463489750053</v>
      </c>
      <c r="AH6" s="77">
        <v>0.23471651190182188</v>
      </c>
      <c r="AI6" s="77">
        <v>0.28191595631575811</v>
      </c>
      <c r="AJ6" s="78">
        <v>5.6843654370411549E-2</v>
      </c>
      <c r="AK6" s="77">
        <v>5.6843654370411549E-2</v>
      </c>
      <c r="AL6" s="77">
        <v>0.15494996597303731</v>
      </c>
      <c r="AM6" s="77">
        <v>0.28191595631575811</v>
      </c>
      <c r="AN6" s="78">
        <v>0.13107497887027655</v>
      </c>
      <c r="AO6" s="77">
        <v>0.15694946902326082</v>
      </c>
      <c r="AP6" s="77">
        <v>0.10603571871368518</v>
      </c>
      <c r="AQ6" s="77">
        <v>-0.23269434178065421</v>
      </c>
      <c r="AR6" s="78">
        <v>0.21416402888048894</v>
      </c>
      <c r="AS6" s="77">
        <v>0.21416402888048894</v>
      </c>
      <c r="AT6" s="77">
        <v>0.21416402888048894</v>
      </c>
      <c r="AU6" s="85">
        <v>0.17589203382786925</v>
      </c>
    </row>
    <row r="7" spans="1:47" ht="16.8" customHeight="1">
      <c r="A7" s="192" t="s">
        <v>184</v>
      </c>
      <c r="B7" s="161">
        <v>2005</v>
      </c>
      <c r="C7" s="161" t="s">
        <v>30</v>
      </c>
      <c r="D7" s="75">
        <v>0</v>
      </c>
      <c r="E7" s="244">
        <v>0</v>
      </c>
      <c r="F7" s="143">
        <v>9.1464321060461443E-2</v>
      </c>
      <c r="G7" s="244">
        <v>0</v>
      </c>
      <c r="H7" s="143">
        <v>7.6804374814729473E-2</v>
      </c>
      <c r="I7" s="208">
        <v>0.14901438551409471</v>
      </c>
      <c r="J7" s="143">
        <v>9.1464321060461443E-2</v>
      </c>
      <c r="K7" s="143">
        <v>-8.8331117573479001E-2</v>
      </c>
      <c r="L7" s="143">
        <v>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47" s="30" customFormat="1">
      <c r="A8" s="194" t="s">
        <v>77</v>
      </c>
      <c r="B8" s="127">
        <v>2006</v>
      </c>
      <c r="C8" s="180" t="s">
        <v>30</v>
      </c>
      <c r="D8" s="143">
        <v>0</v>
      </c>
      <c r="E8" s="247">
        <v>0</v>
      </c>
      <c r="F8" s="143">
        <v>7.4261046500998434E-2</v>
      </c>
      <c r="G8" s="247">
        <v>0</v>
      </c>
      <c r="H8" s="143">
        <v>1.6858057801015677E-2</v>
      </c>
      <c r="I8" s="143">
        <v>0.24366678844828671</v>
      </c>
      <c r="J8" s="143">
        <v>7.4261046500998434E-2</v>
      </c>
      <c r="K8" s="143">
        <v>8.7543022131626805E-2</v>
      </c>
      <c r="L8" s="143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s="9"/>
      <c r="AE8" s="115"/>
      <c r="AF8" s="115"/>
      <c r="AG8" s="156"/>
      <c r="AH8" s="156"/>
      <c r="AI8" s="51"/>
      <c r="AJ8" s="6"/>
      <c r="AK8" s="33" t="s">
        <v>131</v>
      </c>
      <c r="AL8"/>
      <c r="AM8"/>
      <c r="AN8"/>
      <c r="AO8"/>
      <c r="AP8"/>
      <c r="AQ8"/>
      <c r="AR8"/>
      <c r="AS8"/>
      <c r="AT8"/>
      <c r="AU8"/>
    </row>
    <row r="9" spans="1:47" ht="16.8" customHeight="1">
      <c r="A9" s="191" t="s">
        <v>77</v>
      </c>
      <c r="B9" s="127">
        <v>2004</v>
      </c>
      <c r="C9" s="67" t="s">
        <v>30</v>
      </c>
      <c r="D9" s="143">
        <v>0</v>
      </c>
      <c r="E9" s="247">
        <v>0</v>
      </c>
      <c r="F9" s="143">
        <v>7.267307993730257E-2</v>
      </c>
      <c r="G9" s="247">
        <v>0</v>
      </c>
      <c r="H9" s="143">
        <v>-1.074861358276751E-2</v>
      </c>
      <c r="I9" s="143">
        <v>5.6772089299176834E-2</v>
      </c>
      <c r="J9" s="143">
        <v>7.267307993730257E-2</v>
      </c>
      <c r="K9" s="143">
        <v>0.28660540507443377</v>
      </c>
      <c r="L9" s="143"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E9" s="63" t="s">
        <v>61</v>
      </c>
      <c r="AF9" s="75">
        <v>0.26100491922459212</v>
      </c>
      <c r="AG9" s="75">
        <v>0.32037568131143179</v>
      </c>
      <c r="AH9" s="75">
        <v>0.32037568131143179</v>
      </c>
      <c r="AI9" s="75">
        <v>0.31897649697352065</v>
      </c>
      <c r="AJ9" s="76">
        <v>0.38087079166288029</v>
      </c>
      <c r="AK9" s="75">
        <v>0.3333246173810977</v>
      </c>
      <c r="AL9" s="75">
        <v>0.3333246173810977</v>
      </c>
      <c r="AM9" s="75">
        <v>0.31897649697352065</v>
      </c>
      <c r="AN9" s="76">
        <v>0.34424691160611298</v>
      </c>
      <c r="AO9" s="75">
        <v>0.257045030629593</v>
      </c>
      <c r="AP9" s="75">
        <v>0.257045030629593</v>
      </c>
      <c r="AQ9" s="75">
        <v>0.26913782280612769</v>
      </c>
      <c r="AR9" s="76">
        <v>0.17069679473264107</v>
      </c>
      <c r="AS9" s="75">
        <v>0.17069679473264107</v>
      </c>
      <c r="AT9" s="75">
        <v>0.17069679473264107</v>
      </c>
      <c r="AU9" s="75">
        <v>0.17892328007005054</v>
      </c>
    </row>
    <row r="10" spans="1:47">
      <c r="A10" s="194" t="s">
        <v>77</v>
      </c>
      <c r="B10" s="127">
        <v>2007</v>
      </c>
      <c r="C10" s="180" t="s">
        <v>30</v>
      </c>
      <c r="D10" s="143">
        <v>0</v>
      </c>
      <c r="E10" s="247">
        <v>0</v>
      </c>
      <c r="F10" s="143">
        <v>7.18970082514339E-2</v>
      </c>
      <c r="G10" s="247">
        <v>0</v>
      </c>
      <c r="H10" s="143">
        <v>0.23069784830862783</v>
      </c>
      <c r="I10" s="143">
        <v>5.8387284924077222E-2</v>
      </c>
      <c r="J10" s="143">
        <v>7.18970082514339E-2</v>
      </c>
      <c r="K10" s="143">
        <v>9.9350692395716436E-2</v>
      </c>
      <c r="L10" s="143"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E10" s="55" t="s">
        <v>50</v>
      </c>
      <c r="AF10" s="75">
        <v>0.47924742052510255</v>
      </c>
      <c r="AG10" s="118">
        <v>0.49041648476547478</v>
      </c>
      <c r="AH10" s="75">
        <v>0.49041648476547478</v>
      </c>
      <c r="AI10" s="75">
        <v>0.48960487608699299</v>
      </c>
      <c r="AJ10" s="76">
        <v>0.39455973403641226</v>
      </c>
      <c r="AK10" s="75">
        <v>0.39455973403641226</v>
      </c>
      <c r="AL10" s="75">
        <v>0.39455973403641226</v>
      </c>
      <c r="AM10" s="75">
        <v>0.48960487608699299</v>
      </c>
      <c r="AN10" s="75">
        <v>0.23854172178494909</v>
      </c>
      <c r="AO10" s="75">
        <v>0.14848242952285637</v>
      </c>
      <c r="AP10" s="75">
        <v>0.14848242952285637</v>
      </c>
      <c r="AQ10" s="75">
        <v>0.41735299692409827</v>
      </c>
      <c r="AR10" s="76">
        <v>0.14150148192352033</v>
      </c>
      <c r="AS10" s="75">
        <v>0.14150148192352033</v>
      </c>
      <c r="AT10" s="75">
        <v>0.14150148192352033</v>
      </c>
      <c r="AU10" s="75">
        <v>0.15491602194854612</v>
      </c>
    </row>
    <row r="11" spans="1:47">
      <c r="A11" s="193" t="s">
        <v>252</v>
      </c>
      <c r="B11" s="127">
        <v>2004</v>
      </c>
      <c r="C11" s="180" t="s">
        <v>30</v>
      </c>
      <c r="D11" s="208">
        <v>0</v>
      </c>
      <c r="E11" s="247">
        <v>0</v>
      </c>
      <c r="F11" s="143">
        <v>6.4115636715920174E-2</v>
      </c>
      <c r="G11" s="247">
        <v>0</v>
      </c>
      <c r="H11" s="143">
        <v>7.0725274060067803E-2</v>
      </c>
      <c r="I11" s="143">
        <v>7.6525778773271352E-2</v>
      </c>
      <c r="J11" s="143">
        <v>6.4115636715920174E-2</v>
      </c>
      <c r="K11" s="143">
        <v>0.16783786079388469</v>
      </c>
      <c r="L11" s="143">
        <v>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E11" s="63" t="s">
        <v>51</v>
      </c>
      <c r="AF11" s="75">
        <v>-0.11012527138103119</v>
      </c>
      <c r="AG11" s="75">
        <v>-3.9724378066551005E-2</v>
      </c>
      <c r="AH11" s="75">
        <v>-3.9724378066551005E-2</v>
      </c>
      <c r="AI11" s="75">
        <v>-3.9724378066551005E-2</v>
      </c>
      <c r="AJ11" s="76">
        <v>0.10367355133985844</v>
      </c>
      <c r="AK11" s="75">
        <v>0.10367355133985844</v>
      </c>
      <c r="AL11" s="75">
        <v>0.10367355133985844</v>
      </c>
      <c r="AM11" s="75">
        <v>-3.9724378066551005E-2</v>
      </c>
      <c r="AN11" s="76">
        <v>0.3654097856778975</v>
      </c>
      <c r="AO11" s="75">
        <v>0.26152711345250967</v>
      </c>
      <c r="AP11" s="75">
        <v>0.26152711345250967</v>
      </c>
      <c r="AQ11" s="75">
        <v>0.10367355133985844</v>
      </c>
      <c r="AR11" s="76">
        <v>0.14589279629045268</v>
      </c>
      <c r="AS11" s="75">
        <v>0.14589279629045268</v>
      </c>
      <c r="AT11" s="75">
        <v>0.14589279629045268</v>
      </c>
      <c r="AU11" s="75">
        <v>0.14589279629045268</v>
      </c>
    </row>
    <row r="12" spans="1:47">
      <c r="A12" s="192" t="s">
        <v>77</v>
      </c>
      <c r="B12" s="210">
        <v>2003</v>
      </c>
      <c r="C12" s="161" t="s">
        <v>30</v>
      </c>
      <c r="D12" s="75">
        <v>0</v>
      </c>
      <c r="E12" s="244">
        <v>0</v>
      </c>
      <c r="F12" s="143">
        <v>5.361053416366323E-2</v>
      </c>
      <c r="G12" s="244">
        <v>0</v>
      </c>
      <c r="H12" s="143">
        <v>-3.3518464621817173E-3</v>
      </c>
      <c r="I12" s="143">
        <v>-1.4136487747359984E-2</v>
      </c>
      <c r="J12" s="143">
        <v>5.361053416366323E-2</v>
      </c>
      <c r="K12" s="143">
        <v>6.956482248100454E-2</v>
      </c>
      <c r="L12" s="143">
        <v>0</v>
      </c>
      <c r="AE12" s="155" t="s">
        <v>30</v>
      </c>
      <c r="AF12" s="77">
        <v>0.32503089704227206</v>
      </c>
      <c r="AG12" s="77">
        <v>0.43366134928828687</v>
      </c>
      <c r="AH12" s="77">
        <v>0.43366134928828687</v>
      </c>
      <c r="AI12" s="77">
        <v>0.43366134928828687</v>
      </c>
      <c r="AJ12" s="78">
        <v>0.57163672965368606</v>
      </c>
      <c r="AK12" s="77">
        <v>0.57163672965368606</v>
      </c>
      <c r="AL12" s="77">
        <v>0.57163672965368606</v>
      </c>
      <c r="AM12" s="77">
        <v>0.43366134928828687</v>
      </c>
      <c r="AN12" s="78">
        <v>0.66307538331882354</v>
      </c>
      <c r="AO12" s="77">
        <v>0.624049091176336</v>
      </c>
      <c r="AP12" s="77">
        <v>0.624049091176336</v>
      </c>
      <c r="AQ12" s="77">
        <v>0.57163672965368606</v>
      </c>
      <c r="AR12" s="78">
        <v>0.32976629326604817</v>
      </c>
      <c r="AS12" s="77">
        <v>0.32976629326604817</v>
      </c>
      <c r="AT12" s="77">
        <v>0.32976629326604817</v>
      </c>
      <c r="AU12" s="85">
        <v>0.32976629326604817</v>
      </c>
    </row>
    <row r="13" spans="1:47">
      <c r="A13" s="193" t="s">
        <v>293</v>
      </c>
      <c r="B13" s="127">
        <v>2008</v>
      </c>
      <c r="C13" s="180" t="s">
        <v>30</v>
      </c>
      <c r="D13" s="208">
        <v>0</v>
      </c>
      <c r="E13" s="247">
        <v>0</v>
      </c>
      <c r="F13" s="143">
        <v>5.1605622242741442E-2</v>
      </c>
      <c r="G13" s="247">
        <v>6.78780964797914E-2</v>
      </c>
      <c r="H13" s="143">
        <v>8.9925105160562388E-2</v>
      </c>
      <c r="I13" s="143">
        <v>2.1493792961936962E-2</v>
      </c>
      <c r="J13" s="143">
        <v>5.1605622242741442E-2</v>
      </c>
      <c r="K13" s="143">
        <v>7.9152559761978186E-2</v>
      </c>
      <c r="L13" s="143">
        <v>0.10874439461883408</v>
      </c>
      <c r="AS13" s="2"/>
      <c r="AT13" s="2"/>
      <c r="AU13" s="2"/>
    </row>
    <row r="14" spans="1:47">
      <c r="A14" s="192" t="s">
        <v>82</v>
      </c>
      <c r="B14" s="210">
        <v>2005</v>
      </c>
      <c r="C14" s="161" t="s">
        <v>30</v>
      </c>
      <c r="D14" s="75">
        <v>0</v>
      </c>
      <c r="E14" s="244">
        <v>0</v>
      </c>
      <c r="F14" s="143">
        <v>2.3763934633612614E-2</v>
      </c>
      <c r="G14" s="244">
        <v>0</v>
      </c>
      <c r="H14" s="143">
        <v>-5.8917627191937778E-2</v>
      </c>
      <c r="I14" s="143">
        <v>5.4661587720567943E-2</v>
      </c>
      <c r="J14" s="143">
        <v>2.3763934633612614E-2</v>
      </c>
      <c r="K14" s="143">
        <v>-4.0319189342080973E-2</v>
      </c>
      <c r="L14" s="143">
        <v>0.11485362410963175</v>
      </c>
      <c r="AH14" s="49" t="s">
        <v>132</v>
      </c>
    </row>
    <row r="15" spans="1:47">
      <c r="A15" s="194" t="s">
        <v>188</v>
      </c>
      <c r="B15" s="127">
        <v>2003</v>
      </c>
      <c r="C15" s="180" t="s">
        <v>30</v>
      </c>
      <c r="D15" s="143">
        <v>0</v>
      </c>
      <c r="E15" s="247">
        <v>0</v>
      </c>
      <c r="F15" s="143">
        <v>2.2282701139649645E-2</v>
      </c>
      <c r="G15" s="247">
        <v>0</v>
      </c>
      <c r="H15" s="143">
        <v>1.9476101377785257E-2</v>
      </c>
      <c r="I15" s="143">
        <v>3.8952202755570708E-2</v>
      </c>
      <c r="J15" s="143">
        <v>2.2282701139649645E-2</v>
      </c>
      <c r="K15" s="143">
        <v>-2.8916482394965365E-3</v>
      </c>
      <c r="L15" s="143">
        <v>0</v>
      </c>
      <c r="AE15" s="63" t="s">
        <v>61</v>
      </c>
      <c r="AF15" s="75">
        <v>0.22006948849642821</v>
      </c>
      <c r="AG15" s="75">
        <v>0.29490591650157782</v>
      </c>
      <c r="AH15" s="75">
        <v>0.24576672816882023</v>
      </c>
      <c r="AI15" s="75">
        <v>0.19824750552281975</v>
      </c>
      <c r="AJ15" s="76">
        <v>0.35118790112258141</v>
      </c>
      <c r="AK15" s="75">
        <v>0.30812521721443897</v>
      </c>
      <c r="AL15" s="75">
        <v>0.30812521721443897</v>
      </c>
      <c r="AM15" s="75">
        <v>0.19824750552281975</v>
      </c>
      <c r="AN15" s="76">
        <v>0.43097087660395461</v>
      </c>
      <c r="AO15" s="75">
        <v>0.33965978615797349</v>
      </c>
      <c r="AP15" s="75">
        <v>0.37169409322556163</v>
      </c>
      <c r="AQ15" s="75">
        <v>0.35225689365189</v>
      </c>
      <c r="AR15" s="76">
        <v>0.39286050652957022</v>
      </c>
      <c r="AS15" s="75">
        <v>0.39286050652957022</v>
      </c>
      <c r="AT15" s="75">
        <v>0.39286050652957022</v>
      </c>
      <c r="AU15" s="75">
        <v>0.39482572934357613</v>
      </c>
    </row>
    <row r="16" spans="1:47">
      <c r="A16" s="191" t="s">
        <v>82</v>
      </c>
      <c r="B16" s="127">
        <v>2006</v>
      </c>
      <c r="C16" s="67" t="s">
        <v>30</v>
      </c>
      <c r="D16" s="143">
        <v>0</v>
      </c>
      <c r="E16" s="247">
        <v>0</v>
      </c>
      <c r="F16" s="143">
        <v>1.7563630420598979E-2</v>
      </c>
      <c r="G16" s="247">
        <v>0.17686783756005017</v>
      </c>
      <c r="H16" s="143">
        <v>0.10725972634311293</v>
      </c>
      <c r="I16" s="143">
        <v>7.8081202637836203E-2</v>
      </c>
      <c r="J16" s="143">
        <v>1.7563630420598979E-2</v>
      </c>
      <c r="K16" s="143">
        <v>5.0579377059436379E-3</v>
      </c>
      <c r="L16" s="143">
        <v>0.23875560278517688</v>
      </c>
      <c r="AE16" s="55" t="s">
        <v>50</v>
      </c>
      <c r="AF16" s="75">
        <v>0.40747319784540781</v>
      </c>
      <c r="AG16" s="118">
        <v>0.60793729016020159</v>
      </c>
      <c r="AH16" s="75">
        <v>0.4068868907408158</v>
      </c>
      <c r="AI16" s="75">
        <v>0.34399071603983339</v>
      </c>
      <c r="AJ16" s="76">
        <v>0.38862797534422633</v>
      </c>
      <c r="AK16" s="75">
        <v>0.38862797534422633</v>
      </c>
      <c r="AL16" s="75">
        <v>0.43005063175472108</v>
      </c>
      <c r="AM16" s="75">
        <v>0.34399071603983339</v>
      </c>
      <c r="AN16" s="75">
        <v>0.46397482333005607</v>
      </c>
      <c r="AO16" s="75">
        <v>0.35765727713386275</v>
      </c>
      <c r="AP16" s="75">
        <v>0.44825317304134993</v>
      </c>
      <c r="AQ16" s="75">
        <v>0.38880846741888186</v>
      </c>
      <c r="AR16" s="76">
        <v>0.44648505218962992</v>
      </c>
      <c r="AS16" s="75">
        <v>0.44648505218962992</v>
      </c>
      <c r="AT16" s="75">
        <v>0.44648505218962992</v>
      </c>
      <c r="AU16" s="75">
        <v>0.49992266878314356</v>
      </c>
    </row>
    <row r="17" spans="1:47">
      <c r="A17" s="194" t="s">
        <v>175</v>
      </c>
      <c r="B17" s="127">
        <v>2008</v>
      </c>
      <c r="C17" s="180" t="s">
        <v>30</v>
      </c>
      <c r="D17" s="143">
        <v>0</v>
      </c>
      <c r="E17" s="247">
        <v>0</v>
      </c>
      <c r="F17" s="143">
        <v>1.0437051532942006E-2</v>
      </c>
      <c r="G17" s="247">
        <v>0.12507566169592252</v>
      </c>
      <c r="H17" s="143">
        <v>-1.0002174385736038E-2</v>
      </c>
      <c r="I17" s="143">
        <v>3.4246575342465724E-2</v>
      </c>
      <c r="J17" s="143">
        <v>1.0437051532942006E-2</v>
      </c>
      <c r="K17" s="143">
        <v>0.29582517938682323</v>
      </c>
      <c r="L17" s="143">
        <v>0.27435380384967917</v>
      </c>
      <c r="AE17" s="63" t="s">
        <v>51</v>
      </c>
      <c r="AF17" s="75">
        <v>-0.10379560970948587</v>
      </c>
      <c r="AG17" s="75">
        <v>-3.9958002126802748E-2</v>
      </c>
      <c r="AH17" s="75">
        <v>-8.174000605942458E-2</v>
      </c>
      <c r="AI17" s="75">
        <v>-0.11730040119860516</v>
      </c>
      <c r="AJ17" s="76">
        <v>6.7776303793186513E-2</v>
      </c>
      <c r="AK17" s="75">
        <v>6.7776303793186513E-2</v>
      </c>
      <c r="AL17" s="75">
        <v>3.4395963162182297E-2</v>
      </c>
      <c r="AM17" s="75">
        <v>-0.11730040119860516</v>
      </c>
      <c r="AN17" s="76">
        <v>0.29888755064062139</v>
      </c>
      <c r="AO17" s="75">
        <v>0.20579008858496523</v>
      </c>
      <c r="AP17" s="75">
        <v>0.13185751480129304</v>
      </c>
      <c r="AQ17" s="75">
        <v>-4.0515197292496495E-2</v>
      </c>
      <c r="AR17" s="76">
        <v>0.21965166225470154</v>
      </c>
      <c r="AS17" s="75">
        <v>0.21965166225470154</v>
      </c>
      <c r="AT17" s="75">
        <v>0.21965166225470154</v>
      </c>
      <c r="AU17" s="75">
        <v>0.14190534739073069</v>
      </c>
    </row>
    <row r="18" spans="1:47">
      <c r="A18" s="194" t="s">
        <v>84</v>
      </c>
      <c r="B18" s="127">
        <v>2003</v>
      </c>
      <c r="C18" s="180" t="s">
        <v>30</v>
      </c>
      <c r="D18" s="143">
        <v>0</v>
      </c>
      <c r="E18" s="247">
        <v>0</v>
      </c>
      <c r="F18" s="143">
        <v>-5.9296908089805317E-4</v>
      </c>
      <c r="G18" s="247">
        <v>4.983464650928875E-3</v>
      </c>
      <c r="H18" s="143">
        <v>0.1134265141889029</v>
      </c>
      <c r="I18" s="143">
        <v>3.377100098828166E-2</v>
      </c>
      <c r="J18" s="143">
        <v>-5.9296908089805317E-4</v>
      </c>
      <c r="K18" s="143">
        <v>1.6358416866676044E-2</v>
      </c>
      <c r="L18" s="143">
        <v>2.4284286463538935E-2</v>
      </c>
      <c r="AE18" s="155" t="s">
        <v>30</v>
      </c>
      <c r="AF18" s="77">
        <v>0.24608028483452227</v>
      </c>
      <c r="AG18" s="77">
        <v>0.32169076866406354</v>
      </c>
      <c r="AH18" s="77">
        <v>0.26942099324010854</v>
      </c>
      <c r="AI18" s="77">
        <v>0.26236847549887965</v>
      </c>
      <c r="AJ18" s="78">
        <v>0.46157687791411672</v>
      </c>
      <c r="AK18" s="77">
        <v>0.46157687791411672</v>
      </c>
      <c r="AL18" s="77">
        <v>0.42324384984316077</v>
      </c>
      <c r="AM18" s="77">
        <v>0.26236847549887965</v>
      </c>
      <c r="AN18" s="78">
        <v>0.62038285467402099</v>
      </c>
      <c r="AO18" s="77">
        <v>0.57237062560661478</v>
      </c>
      <c r="AP18" s="77">
        <v>0.54198997617999589</v>
      </c>
      <c r="AQ18" s="77">
        <v>0.32620823671897392</v>
      </c>
      <c r="AR18" s="78">
        <v>0.60931894192559066</v>
      </c>
      <c r="AS18" s="77">
        <v>0.60931894192559066</v>
      </c>
      <c r="AT18" s="77">
        <v>0.60931894192559066</v>
      </c>
      <c r="AU18" s="85">
        <v>0.5464206024077547</v>
      </c>
    </row>
    <row r="19" spans="1:47">
      <c r="A19" s="191" t="s">
        <v>79</v>
      </c>
      <c r="B19" s="127">
        <v>2008</v>
      </c>
      <c r="C19" s="67" t="s">
        <v>30</v>
      </c>
      <c r="D19" s="143">
        <v>0</v>
      </c>
      <c r="E19" s="245">
        <v>0</v>
      </c>
      <c r="F19" s="246">
        <v>-4.9278738464296305E-3</v>
      </c>
      <c r="G19" s="245">
        <v>2.1111715351149783E-2</v>
      </c>
      <c r="H19" s="246">
        <v>-0.11128035122300868</v>
      </c>
      <c r="I19" s="246">
        <v>-0.19532299973120693</v>
      </c>
      <c r="J19" s="246">
        <v>-4.9278738464296305E-3</v>
      </c>
      <c r="K19" s="246">
        <v>2.4280978406952727E-2</v>
      </c>
      <c r="L19" s="246">
        <v>5.2583874458874462E-2</v>
      </c>
    </row>
    <row r="20" spans="1:47">
      <c r="A20" s="194" t="s">
        <v>188</v>
      </c>
      <c r="B20" s="127">
        <v>2004</v>
      </c>
      <c r="C20" s="180" t="s">
        <v>30</v>
      </c>
      <c r="D20" s="143">
        <v>0</v>
      </c>
      <c r="E20" s="247">
        <v>0</v>
      </c>
      <c r="F20" s="143">
        <v>-2.2812039205481766E-2</v>
      </c>
      <c r="G20" s="247">
        <v>0</v>
      </c>
      <c r="H20" s="143">
        <v>1.9862954289183908E-2</v>
      </c>
      <c r="I20" s="143">
        <v>2.8623471246423337E-3</v>
      </c>
      <c r="J20" s="143">
        <v>-2.2812039205481766E-2</v>
      </c>
      <c r="K20" s="143">
        <v>-4.8226212160638313E-2</v>
      </c>
      <c r="L20" s="143">
        <v>0</v>
      </c>
      <c r="AL20" s="33" t="s">
        <v>255</v>
      </c>
      <c r="AM20" s="9"/>
      <c r="AN20" s="9"/>
      <c r="AO20" s="9"/>
    </row>
    <row r="21" spans="1:47">
      <c r="A21" s="193" t="s">
        <v>188</v>
      </c>
      <c r="B21" s="127">
        <v>2006</v>
      </c>
      <c r="C21" s="180" t="s">
        <v>30</v>
      </c>
      <c r="D21" s="208">
        <v>0</v>
      </c>
      <c r="E21" s="247">
        <v>0</v>
      </c>
      <c r="F21" s="143">
        <v>-4.271050800278374E-2</v>
      </c>
      <c r="G21" s="247">
        <v>0</v>
      </c>
      <c r="H21" s="143">
        <v>-2.5748086290883855E-2</v>
      </c>
      <c r="I21" s="143">
        <v>-5.1235212247738401E-2</v>
      </c>
      <c r="J21" s="143">
        <v>-4.271050800278374E-2</v>
      </c>
      <c r="K21" s="143">
        <v>-9.0466249130132251E-2</v>
      </c>
      <c r="L21" s="143">
        <v>0</v>
      </c>
      <c r="AE21" s="63" t="s">
        <v>61</v>
      </c>
      <c r="AF21" s="75">
        <v>0.2155122887490861</v>
      </c>
      <c r="AG21" s="75">
        <v>0.29490591650157782</v>
      </c>
      <c r="AH21" s="75">
        <v>0.24115790114870517</v>
      </c>
      <c r="AI21" s="75">
        <v>0.19332987863665632</v>
      </c>
      <c r="AJ21" s="76">
        <v>0.35042779142680613</v>
      </c>
      <c r="AK21" s="75">
        <v>0.31057687867968092</v>
      </c>
      <c r="AL21" s="75">
        <v>0.31057687867968092</v>
      </c>
      <c r="AM21" s="75">
        <v>0.19332987863665632</v>
      </c>
      <c r="AN21" s="76">
        <v>0.35324523404627156</v>
      </c>
      <c r="AO21" s="75">
        <v>0.29305604906915189</v>
      </c>
      <c r="AP21" s="75">
        <v>0.32000406869443226</v>
      </c>
      <c r="AQ21" s="75">
        <v>0.29861314394065708</v>
      </c>
      <c r="AR21" s="76">
        <v>0.40082794500652047</v>
      </c>
      <c r="AS21" s="75">
        <v>0.40082794500652047</v>
      </c>
      <c r="AT21" s="75">
        <v>0.40082794500652047</v>
      </c>
      <c r="AU21" s="75">
        <v>0.39985301560082798</v>
      </c>
    </row>
    <row r="22" spans="1:47">
      <c r="A22" s="192" t="s">
        <v>82</v>
      </c>
      <c r="B22" s="210">
        <v>2003</v>
      </c>
      <c r="C22" s="161" t="s">
        <v>30</v>
      </c>
      <c r="D22" s="75">
        <v>0</v>
      </c>
      <c r="E22" s="244">
        <v>0</v>
      </c>
      <c r="F22" s="143">
        <v>-5.6973165558384151E-2</v>
      </c>
      <c r="G22" s="244">
        <v>0</v>
      </c>
      <c r="H22" s="143">
        <v>-3.8916834735606635E-2</v>
      </c>
      <c r="I22" s="208">
        <v>1.8362727974507306E-3</v>
      </c>
      <c r="J22" s="143">
        <v>-5.6973165558384151E-2</v>
      </c>
      <c r="K22" s="143">
        <v>5.6397486931421922E-2</v>
      </c>
      <c r="L22" s="143">
        <v>0</v>
      </c>
      <c r="AE22" s="55" t="s">
        <v>50</v>
      </c>
      <c r="AF22" s="75">
        <v>0.3907198600669089</v>
      </c>
      <c r="AG22" s="118">
        <v>0.60793729016020159</v>
      </c>
      <c r="AH22" s="75">
        <v>0.39271097604438482</v>
      </c>
      <c r="AI22" s="75">
        <v>0.33050286062820483</v>
      </c>
      <c r="AJ22" s="76">
        <v>0.39097536926535659</v>
      </c>
      <c r="AK22" s="75">
        <v>0.39097536926535659</v>
      </c>
      <c r="AL22" s="75">
        <v>0.4269408999609054</v>
      </c>
      <c r="AM22" s="75">
        <v>0.33050286062820483</v>
      </c>
      <c r="AN22" s="75">
        <v>0.47031166463707597</v>
      </c>
      <c r="AO22" s="75">
        <v>0.37107956745580295</v>
      </c>
      <c r="AP22" s="75">
        <v>0.4563234633552628</v>
      </c>
      <c r="AQ22" s="75">
        <v>0.38404860662503337</v>
      </c>
      <c r="AR22" s="76">
        <v>0.46048656960133039</v>
      </c>
      <c r="AS22" s="75">
        <v>0.46048656960133039</v>
      </c>
      <c r="AT22" s="75">
        <v>0.46048656960133039</v>
      </c>
      <c r="AU22" s="75">
        <v>0.50849968630075881</v>
      </c>
    </row>
    <row r="23" spans="1:47">
      <c r="A23" s="194" t="s">
        <v>175</v>
      </c>
      <c r="B23" s="127">
        <v>2007</v>
      </c>
      <c r="C23" s="180" t="s">
        <v>30</v>
      </c>
      <c r="D23" s="143">
        <v>0</v>
      </c>
      <c r="E23" s="247">
        <v>0</v>
      </c>
      <c r="F23" s="143">
        <v>-6.0656716417910449E-2</v>
      </c>
      <c r="G23" s="247">
        <v>0</v>
      </c>
      <c r="H23" s="143">
        <v>-9.8268656716417865E-2</v>
      </c>
      <c r="I23" s="143">
        <v>-0.10925373134328355</v>
      </c>
      <c r="J23" s="143">
        <v>-6.0656716417910449E-2</v>
      </c>
      <c r="K23" s="143">
        <v>-8.680597014925362E-2</v>
      </c>
      <c r="L23" s="143">
        <v>8.3044097767710351E-2</v>
      </c>
      <c r="AE23" s="63" t="s">
        <v>51</v>
      </c>
      <c r="AF23" s="75">
        <v>-9.301684728345179E-2</v>
      </c>
      <c r="AG23" s="75">
        <v>-3.3366528902690616E-2</v>
      </c>
      <c r="AH23" s="75">
        <v>-7.3636203725766361E-2</v>
      </c>
      <c r="AI23" s="75">
        <v>-0.1119631815073435</v>
      </c>
      <c r="AJ23" s="76">
        <v>7.2043575722221517E-2</v>
      </c>
      <c r="AK23" s="75">
        <v>7.2043575722221517E-2</v>
      </c>
      <c r="AL23" s="75">
        <v>3.5410205655347179E-2</v>
      </c>
      <c r="AM23" s="75">
        <v>-0.1119631815073435</v>
      </c>
      <c r="AN23" s="76">
        <v>0.21315935892031512</v>
      </c>
      <c r="AO23" s="75">
        <v>0.22153523173938322</v>
      </c>
      <c r="AP23" s="75">
        <v>0.17422450491065186</v>
      </c>
      <c r="AQ23" s="75">
        <v>-4.3733415123806733E-2</v>
      </c>
      <c r="AR23" s="76">
        <v>0.21928429106692726</v>
      </c>
      <c r="AS23" s="75">
        <v>0.21928429106692726</v>
      </c>
      <c r="AT23" s="75">
        <v>0.21928429106692726</v>
      </c>
      <c r="AU23" s="75">
        <v>0.13714403148417012</v>
      </c>
    </row>
    <row r="24" spans="1:47">
      <c r="A24" s="193" t="s">
        <v>188</v>
      </c>
      <c r="B24" s="127">
        <v>2007</v>
      </c>
      <c r="C24" s="180" t="s">
        <v>30</v>
      </c>
      <c r="D24" s="208">
        <v>0</v>
      </c>
      <c r="E24" s="247">
        <v>0</v>
      </c>
      <c r="F24" s="143">
        <v>-6.3093622795115281E-2</v>
      </c>
      <c r="G24" s="247">
        <v>0</v>
      </c>
      <c r="H24" s="143">
        <v>-2.4847354138398899E-2</v>
      </c>
      <c r="I24" s="143">
        <v>-1.6536635006784348E-2</v>
      </c>
      <c r="J24" s="143">
        <v>-6.3093622795115281E-2</v>
      </c>
      <c r="K24" s="143">
        <v>9.4979647218453381E-3</v>
      </c>
      <c r="L24" s="143">
        <v>0</v>
      </c>
      <c r="AE24" s="155" t="s">
        <v>30</v>
      </c>
      <c r="AF24" s="77">
        <v>0.24424107281196036</v>
      </c>
      <c r="AG24" s="77">
        <v>0.31809808950929286</v>
      </c>
      <c r="AH24" s="77">
        <v>0.26526066496806527</v>
      </c>
      <c r="AI24" s="77">
        <v>0.25818836810888079</v>
      </c>
      <c r="AJ24" s="78">
        <v>0.45977839731976622</v>
      </c>
      <c r="AK24" s="77">
        <v>0.45977839731976622</v>
      </c>
      <c r="AL24" s="77">
        <v>0.41896309935591342</v>
      </c>
      <c r="AM24" s="77">
        <v>0.25818836810888079</v>
      </c>
      <c r="AN24" s="78">
        <v>0.51614994672773529</v>
      </c>
      <c r="AO24" s="77">
        <v>0.49426372972847915</v>
      </c>
      <c r="AP24" s="77">
        <v>0.47644354149698309</v>
      </c>
      <c r="AQ24" s="77">
        <v>0.32238711915664886</v>
      </c>
      <c r="AR24" s="78">
        <v>0.61707359967220343</v>
      </c>
      <c r="AS24" s="77">
        <v>0.61707359967220343</v>
      </c>
      <c r="AT24" s="77">
        <v>0.61707359967220343</v>
      </c>
      <c r="AU24" s="85">
        <v>0.55488200551857236</v>
      </c>
    </row>
    <row r="25" spans="1:47">
      <c r="A25" s="194" t="s">
        <v>188</v>
      </c>
      <c r="B25" s="127">
        <v>2005</v>
      </c>
      <c r="C25" s="180" t="s">
        <v>30</v>
      </c>
      <c r="D25" s="143">
        <v>0</v>
      </c>
      <c r="E25" s="247">
        <v>0</v>
      </c>
      <c r="F25" s="143">
        <v>-6.9469026548672611E-2</v>
      </c>
      <c r="G25" s="247">
        <v>0</v>
      </c>
      <c r="H25" s="143">
        <v>-1.7345132743362818E-2</v>
      </c>
      <c r="I25" s="143">
        <v>-4.3539823008849614E-2</v>
      </c>
      <c r="J25" s="143">
        <v>-6.9469026548672611E-2</v>
      </c>
      <c r="K25" s="143">
        <v>-6.07964601769913E-2</v>
      </c>
      <c r="L25" s="143">
        <v>0</v>
      </c>
    </row>
    <row r="26" spans="1:47">
      <c r="A26" s="194" t="s">
        <v>298</v>
      </c>
      <c r="B26" s="127">
        <v>2004</v>
      </c>
      <c r="C26" s="180" t="s">
        <v>30</v>
      </c>
      <c r="D26" s="143">
        <v>0</v>
      </c>
      <c r="E26" s="247">
        <v>0</v>
      </c>
      <c r="F26" s="143">
        <v>-8.0137086189295548E-2</v>
      </c>
      <c r="G26" s="247">
        <v>0</v>
      </c>
      <c r="H26" s="143">
        <v>-1.1375236984103861E-2</v>
      </c>
      <c r="I26" s="143">
        <v>-2.2750473968207723E-2</v>
      </c>
      <c r="J26" s="143">
        <v>-8.0137086189295548E-2</v>
      </c>
      <c r="K26" s="143">
        <v>-0.10853871955665752</v>
      </c>
      <c r="L26" s="143">
        <v>0</v>
      </c>
      <c r="AE26" s="9"/>
      <c r="AM26" s="33" t="s">
        <v>256</v>
      </c>
    </row>
    <row r="27" spans="1:47">
      <c r="A27" s="191" t="s">
        <v>252</v>
      </c>
      <c r="B27" s="210">
        <v>2006</v>
      </c>
      <c r="C27" s="161" t="s">
        <v>30</v>
      </c>
      <c r="D27" s="75">
        <v>0</v>
      </c>
      <c r="E27" s="244">
        <v>0</v>
      </c>
      <c r="F27" s="75">
        <v>-9.5685005277636098E-2</v>
      </c>
      <c r="G27" s="244">
        <v>0</v>
      </c>
      <c r="H27" s="75">
        <v>-1.3438536530955602E-2</v>
      </c>
      <c r="I27" s="75">
        <v>9.8878864100089114E-2</v>
      </c>
      <c r="J27" s="75">
        <v>-9.5685005277636098E-2</v>
      </c>
      <c r="K27" s="75">
        <v>-0.18988832196065381</v>
      </c>
      <c r="L27" s="75">
        <v>0</v>
      </c>
      <c r="AE27" s="62" t="s">
        <v>61</v>
      </c>
      <c r="AF27" s="75">
        <v>0.15676778020785326</v>
      </c>
      <c r="AG27" s="75">
        <v>0.21367280922707044</v>
      </c>
      <c r="AH27" s="75">
        <v>0.17979012170230263</v>
      </c>
      <c r="AI27" s="75">
        <v>0.13220397992169622</v>
      </c>
      <c r="AJ27" s="76">
        <v>0.24302466100073969</v>
      </c>
      <c r="AK27" s="75">
        <v>0.2153938788129221</v>
      </c>
      <c r="AL27" s="75">
        <v>0.2153938788129221</v>
      </c>
      <c r="AM27" s="75">
        <v>0.15310545664452288</v>
      </c>
      <c r="AN27" s="76">
        <v>0.29268439660145551</v>
      </c>
      <c r="AO27" s="75">
        <v>0.22784908169730195</v>
      </c>
      <c r="AP27" s="75">
        <v>0.24470331561846684</v>
      </c>
      <c r="AQ27" s="75">
        <v>0.21664704129323967</v>
      </c>
      <c r="AR27" s="76">
        <v>0.26502895164663409</v>
      </c>
      <c r="AS27" s="75">
        <v>0.1757394104336874</v>
      </c>
      <c r="AT27" s="75">
        <v>0.26592633135746591</v>
      </c>
      <c r="AU27" s="75">
        <v>0.27750588411333404</v>
      </c>
    </row>
    <row r="28" spans="1:47">
      <c r="A28" s="194" t="s">
        <v>298</v>
      </c>
      <c r="B28" s="127">
        <v>2005</v>
      </c>
      <c r="C28" s="180" t="s">
        <v>30</v>
      </c>
      <c r="D28" s="143">
        <v>0</v>
      </c>
      <c r="E28" s="247">
        <v>0</v>
      </c>
      <c r="F28" s="143">
        <v>-9.6070656092285572E-2</v>
      </c>
      <c r="G28" s="247">
        <v>0</v>
      </c>
      <c r="H28" s="143">
        <v>-1.1247296322999305E-2</v>
      </c>
      <c r="I28" s="143">
        <v>-6.7988464311463506E-2</v>
      </c>
      <c r="J28" s="143">
        <v>-9.6070656092285572E-2</v>
      </c>
      <c r="K28" s="143">
        <v>-0.12905551550108144</v>
      </c>
      <c r="L28" s="143">
        <v>3.651101801709751E-2</v>
      </c>
      <c r="AE28" s="119" t="s">
        <v>50</v>
      </c>
      <c r="AF28" s="75">
        <v>0.31911259726162211</v>
      </c>
      <c r="AG28" s="75">
        <v>0.34871391913754918</v>
      </c>
      <c r="AH28" s="75">
        <v>0.32552205273326545</v>
      </c>
      <c r="AI28" s="75">
        <v>0.26256515798088836</v>
      </c>
      <c r="AJ28" s="76">
        <v>0.34918827064826774</v>
      </c>
      <c r="AK28" s="76">
        <v>0.30515858580488087</v>
      </c>
      <c r="AL28" s="76">
        <v>0.32962230370143797</v>
      </c>
      <c r="AM28" s="76">
        <v>0.2819146652739456</v>
      </c>
      <c r="AN28" s="75">
        <v>0.34565924413240706</v>
      </c>
      <c r="AO28" s="75">
        <v>0.27225721814758458</v>
      </c>
      <c r="AP28" s="75">
        <v>0.34053436370014989</v>
      </c>
      <c r="AQ28" s="75">
        <v>0.34345013451387363</v>
      </c>
      <c r="AR28" s="76">
        <v>0.26131471336947493</v>
      </c>
      <c r="AS28" s="75">
        <v>0.18541213845331458</v>
      </c>
      <c r="AT28" s="75">
        <v>0.31291081314734398</v>
      </c>
      <c r="AU28" s="75">
        <v>0.3432751432453649</v>
      </c>
    </row>
    <row r="29" spans="1:47" s="2" customFormat="1">
      <c r="A29" s="193" t="s">
        <v>298</v>
      </c>
      <c r="B29" s="127">
        <v>2006</v>
      </c>
      <c r="C29" s="180" t="s">
        <v>30</v>
      </c>
      <c r="D29" s="208">
        <v>0</v>
      </c>
      <c r="E29" s="247">
        <v>0</v>
      </c>
      <c r="F29" s="143">
        <v>-0.11649793241123622</v>
      </c>
      <c r="G29" s="247">
        <v>5.3572320967500128E-2</v>
      </c>
      <c r="H29" s="143">
        <v>-5.611008127762715E-2</v>
      </c>
      <c r="I29" s="143">
        <v>-8.3879937259375481E-2</v>
      </c>
      <c r="J29" s="143">
        <v>-0.11649793241123622</v>
      </c>
      <c r="K29" s="143">
        <v>-0.16023812918864952</v>
      </c>
      <c r="L29" s="143">
        <v>9.0064695515101087E-2</v>
      </c>
      <c r="N29" s="81"/>
      <c r="O29" s="81"/>
      <c r="P29" s="148"/>
      <c r="Q29" s="148"/>
      <c r="R29" s="148"/>
      <c r="S29" s="148"/>
      <c r="T29" s="148"/>
      <c r="U29" s="148"/>
      <c r="V29" s="148"/>
      <c r="W29" s="148"/>
      <c r="X29" s="81"/>
      <c r="Y29" s="81"/>
      <c r="Z29" s="81"/>
      <c r="AA29" s="148"/>
      <c r="AB29" s="148"/>
      <c r="AC29" s="148"/>
      <c r="AD29" s="45"/>
      <c r="AE29" s="62" t="s">
        <v>51</v>
      </c>
      <c r="AF29" s="75">
        <v>-0.12950946193623247</v>
      </c>
      <c r="AG29" s="75">
        <v>-7.6239269767881659E-2</v>
      </c>
      <c r="AH29" s="75">
        <v>-0.11943599437477129</v>
      </c>
      <c r="AI29" s="75">
        <v>-0.15319463084577839</v>
      </c>
      <c r="AJ29" s="76">
        <v>-2.8309705675090631E-3</v>
      </c>
      <c r="AK29" s="76">
        <v>-4.1882960857889465E-2</v>
      </c>
      <c r="AL29" s="76">
        <v>-7.9701011266244931E-2</v>
      </c>
      <c r="AM29" s="76">
        <v>-0.14923572643978561</v>
      </c>
      <c r="AN29" s="75">
        <v>0.13498151508590725</v>
      </c>
      <c r="AO29" s="75">
        <v>5.193441657017564E-2</v>
      </c>
      <c r="AP29" s="75">
        <v>-1.5805218058987245E-2</v>
      </c>
      <c r="AQ29" s="75">
        <v>-8.3300822910152131E-2</v>
      </c>
      <c r="AR29" s="76">
        <v>0.21551380051608651</v>
      </c>
      <c r="AS29" s="75">
        <v>8.9079716733023728E-2</v>
      </c>
      <c r="AT29" s="75">
        <v>4.091807659652047E-2</v>
      </c>
      <c r="AU29" s="75">
        <v>-2.0901108177446281E-2</v>
      </c>
    </row>
    <row r="30" spans="1:47">
      <c r="A30" s="192" t="s">
        <v>184</v>
      </c>
      <c r="B30" s="161">
        <v>2003</v>
      </c>
      <c r="C30" s="161" t="s">
        <v>30</v>
      </c>
      <c r="D30" s="75">
        <v>0</v>
      </c>
      <c r="E30" s="244">
        <v>0</v>
      </c>
      <c r="F30" s="143">
        <v>-0.15006868916427107</v>
      </c>
      <c r="G30" s="244">
        <v>0</v>
      </c>
      <c r="H30" s="143">
        <v>-0.27248222567671765</v>
      </c>
      <c r="I30" s="208">
        <v>-0.2457475509954575</v>
      </c>
      <c r="J30" s="143">
        <v>-0.15006868916427107</v>
      </c>
      <c r="K30" s="143">
        <v>-6.0113245178181035E-2</v>
      </c>
      <c r="L30" s="143">
        <v>0</v>
      </c>
      <c r="AE30" s="120" t="s">
        <v>30</v>
      </c>
      <c r="AF30" s="75">
        <v>0.1579046701376193</v>
      </c>
      <c r="AG30" s="75">
        <v>0.23008767438883324</v>
      </c>
      <c r="AH30" s="75">
        <v>0.17274726080928104</v>
      </c>
      <c r="AI30" s="75">
        <v>0.15687858652999098</v>
      </c>
      <c r="AJ30" s="76">
        <v>0.31366314315775795</v>
      </c>
      <c r="AK30" s="76">
        <v>0.29608559566537446</v>
      </c>
      <c r="AL30" s="76">
        <v>0.2482589572874119</v>
      </c>
      <c r="AM30" s="76">
        <v>0.15631293707535168</v>
      </c>
      <c r="AN30" s="75">
        <v>0.40113784547713505</v>
      </c>
      <c r="AO30" s="75">
        <v>0.3713039781421309</v>
      </c>
      <c r="AP30" s="75">
        <v>0.3311628442426775</v>
      </c>
      <c r="AQ30" s="75">
        <v>0.24452087782661036</v>
      </c>
      <c r="AR30" s="78">
        <v>0.37656295821102753</v>
      </c>
      <c r="AS30" s="75">
        <v>0.3185886103417519</v>
      </c>
      <c r="AT30" s="75">
        <v>0.35703997855886999</v>
      </c>
      <c r="AU30" s="75">
        <v>0.29884669914761036</v>
      </c>
    </row>
    <row r="31" spans="1:47" ht="16.8" customHeight="1">
      <c r="A31" s="194" t="s">
        <v>77</v>
      </c>
      <c r="B31" s="127">
        <v>2008</v>
      </c>
      <c r="C31" s="180" t="s">
        <v>30</v>
      </c>
      <c r="D31" s="143">
        <v>0</v>
      </c>
      <c r="E31" s="247">
        <v>0</v>
      </c>
      <c r="F31" s="143">
        <v>-0.17073545891446446</v>
      </c>
      <c r="G31" s="247">
        <v>0</v>
      </c>
      <c r="H31" s="143">
        <v>-0.2239829474098208</v>
      </c>
      <c r="I31" s="143">
        <v>-0.2064219366968591</v>
      </c>
      <c r="J31" s="143">
        <v>-0.17073545891446446</v>
      </c>
      <c r="K31" s="143">
        <v>7.361883766213452E-2</v>
      </c>
      <c r="L31" s="143">
        <v>0.15291351087222085</v>
      </c>
      <c r="AE31" s="9"/>
    </row>
    <row r="32" spans="1:47" ht="15" thickBot="1">
      <c r="A32" s="191" t="s">
        <v>184</v>
      </c>
      <c r="B32" s="127">
        <v>2006</v>
      </c>
      <c r="C32" s="67" t="s">
        <v>30</v>
      </c>
      <c r="D32" s="143">
        <v>0</v>
      </c>
      <c r="E32" s="245">
        <v>0</v>
      </c>
      <c r="F32" s="246">
        <v>-0.17887378133433901</v>
      </c>
      <c r="G32" s="245">
        <v>0</v>
      </c>
      <c r="H32" s="246">
        <v>7.821745329964476E-2</v>
      </c>
      <c r="I32" s="246">
        <v>1.5879566416695221E-2</v>
      </c>
      <c r="J32" s="246">
        <v>-0.17887378133433901</v>
      </c>
      <c r="K32" s="246">
        <v>-0.26104793357003014</v>
      </c>
      <c r="L32" s="246">
        <v>0</v>
      </c>
      <c r="AE32" s="9"/>
      <c r="AU32" s="33" t="s">
        <v>281</v>
      </c>
    </row>
    <row r="33" spans="1:48" s="2" customFormat="1" ht="15" thickBot="1">
      <c r="A33" s="191" t="s">
        <v>184</v>
      </c>
      <c r="B33" s="127">
        <v>2008</v>
      </c>
      <c r="C33" s="67" t="s">
        <v>30</v>
      </c>
      <c r="D33" s="143">
        <v>0</v>
      </c>
      <c r="E33" s="245">
        <v>0</v>
      </c>
      <c r="F33" s="246">
        <v>-0.21703351499523643</v>
      </c>
      <c r="G33" s="245">
        <v>0</v>
      </c>
      <c r="H33" s="246">
        <v>-0.19789584801314722</v>
      </c>
      <c r="I33" s="246">
        <v>-0.28139594559417686</v>
      </c>
      <c r="J33" s="246">
        <v>-0.21703351499523643</v>
      </c>
      <c r="K33" s="246">
        <v>-9.1793310530435684E-2</v>
      </c>
      <c r="L33" s="246">
        <v>0</v>
      </c>
      <c r="P33" s="45"/>
      <c r="Q33" s="45"/>
      <c r="R33" s="45"/>
      <c r="S33" s="45"/>
      <c r="T33" s="45"/>
      <c r="U33" s="45"/>
      <c r="V33" s="45"/>
      <c r="W33" s="45"/>
      <c r="AA33" s="45"/>
      <c r="AB33" s="148"/>
      <c r="AC33" s="148"/>
      <c r="AD33" s="9"/>
      <c r="AE33" s="62" t="s">
        <v>61</v>
      </c>
      <c r="AF33" s="176">
        <v>0.14766961521752342</v>
      </c>
      <c r="AG33" s="175">
        <v>0.21907777719084359</v>
      </c>
      <c r="AH33" s="166">
        <v>0.19436475013712831</v>
      </c>
      <c r="AI33" s="166">
        <v>9.0441176117700486E-2</v>
      </c>
      <c r="AJ33" s="165">
        <v>0.21659890978462035</v>
      </c>
      <c r="AK33" s="166">
        <v>0.25119431847556944</v>
      </c>
      <c r="AL33" s="166">
        <v>0.25119431847556944</v>
      </c>
      <c r="AM33" s="167">
        <v>0.18106319547178129</v>
      </c>
      <c r="AN33" s="165">
        <v>0.22636811581880684</v>
      </c>
      <c r="AO33" s="166">
        <v>0.17836976472818042</v>
      </c>
      <c r="AP33" s="166">
        <v>0.18699090679455083</v>
      </c>
      <c r="AQ33" s="167">
        <v>0.1764669644655445</v>
      </c>
      <c r="AR33" s="165">
        <v>0.21174574242921684</v>
      </c>
      <c r="AS33" s="166">
        <v>0.12942303113938194</v>
      </c>
      <c r="AT33" s="166">
        <v>0.23624846547592807</v>
      </c>
      <c r="AU33" s="167">
        <v>0.25232476715826851</v>
      </c>
      <c r="AV33"/>
    </row>
    <row r="34" spans="1:48" ht="15.6" thickTop="1" thickBot="1">
      <c r="A34" s="194" t="s">
        <v>175</v>
      </c>
      <c r="B34" s="127">
        <v>2006</v>
      </c>
      <c r="C34" s="180" t="s">
        <v>30</v>
      </c>
      <c r="D34" s="143">
        <v>0</v>
      </c>
      <c r="E34" s="247">
        <v>0</v>
      </c>
      <c r="F34" s="143">
        <v>-0.25168418216114274</v>
      </c>
      <c r="G34" s="247">
        <v>0</v>
      </c>
      <c r="H34" s="143">
        <v>-0.12840204796550814</v>
      </c>
      <c r="I34" s="143">
        <v>-0.23928860145513356</v>
      </c>
      <c r="J34" s="143">
        <v>-0.25168418216114274</v>
      </c>
      <c r="K34" s="143">
        <v>-0.19684721099434135</v>
      </c>
      <c r="L34" s="143">
        <v>0</v>
      </c>
      <c r="AE34" s="162" t="s">
        <v>50</v>
      </c>
      <c r="AF34" s="163">
        <v>0.26601077720950567</v>
      </c>
      <c r="AG34" s="164">
        <v>0.30482103476950989</v>
      </c>
      <c r="AH34" s="75">
        <v>0.27477849588444231</v>
      </c>
      <c r="AI34" s="75">
        <v>0.17376401775579642</v>
      </c>
      <c r="AJ34" s="168">
        <v>0.29528769448566999</v>
      </c>
      <c r="AK34" s="75">
        <v>0.29861159564687068</v>
      </c>
      <c r="AL34" s="75">
        <v>0.28941987393960039</v>
      </c>
      <c r="AM34" s="169">
        <v>0.2635074853262413</v>
      </c>
      <c r="AN34" s="168">
        <v>0.22307006228723444</v>
      </c>
      <c r="AO34" s="75">
        <v>0.15865149741332529</v>
      </c>
      <c r="AP34" s="75">
        <v>0.19004309063325922</v>
      </c>
      <c r="AQ34" s="169">
        <v>0.19177456560511341</v>
      </c>
      <c r="AR34" s="168">
        <v>0.15732825753424418</v>
      </c>
      <c r="AS34" s="75">
        <v>8.0477252865581481E-2</v>
      </c>
      <c r="AT34" s="75">
        <v>0.15084647764760639</v>
      </c>
      <c r="AU34" s="169">
        <v>0.18900456632221904</v>
      </c>
    </row>
    <row r="35" spans="1:48" ht="15" thickTop="1">
      <c r="A35" s="192" t="s">
        <v>175</v>
      </c>
      <c r="B35" s="210">
        <v>2004</v>
      </c>
      <c r="C35" s="161" t="s">
        <v>30</v>
      </c>
      <c r="D35" s="75">
        <v>0</v>
      </c>
      <c r="E35" s="244">
        <v>0</v>
      </c>
      <c r="F35" s="143">
        <v>-0.29744384198295892</v>
      </c>
      <c r="G35" s="244">
        <v>0</v>
      </c>
      <c r="H35" s="143">
        <v>-7.7614252517428262E-2</v>
      </c>
      <c r="I35" s="208">
        <v>-0.14980635166537545</v>
      </c>
      <c r="J35" s="143">
        <v>-0.29744384198295892</v>
      </c>
      <c r="K35" s="143">
        <v>-0.42494190549961264</v>
      </c>
      <c r="L35" s="143">
        <v>0</v>
      </c>
      <c r="AE35" s="62" t="s">
        <v>51</v>
      </c>
      <c r="AF35" s="168">
        <v>2.578048550022298E-2</v>
      </c>
      <c r="AG35" s="75">
        <v>9.0092764564191616E-2</v>
      </c>
      <c r="AH35" s="75">
        <v>5.9260213957452575E-2</v>
      </c>
      <c r="AI35" s="75">
        <v>-3.2848371970229218E-2</v>
      </c>
      <c r="AJ35" s="168">
        <v>0.1014131066591321</v>
      </c>
      <c r="AK35" s="75">
        <v>0.11121134811269981</v>
      </c>
      <c r="AL35" s="75">
        <v>8.1642632186779404E-2</v>
      </c>
      <c r="AM35" s="169">
        <v>1.8928951578464581E-2</v>
      </c>
      <c r="AN35" s="168">
        <v>0.16548357371881109</v>
      </c>
      <c r="AO35" s="75">
        <v>0.11284569897297973</v>
      </c>
      <c r="AP35" s="75">
        <v>8.9605781305852561E-2</v>
      </c>
      <c r="AQ35" s="169">
        <v>2.8343821724270631E-2</v>
      </c>
      <c r="AR35" s="168">
        <v>0.21832256391644453</v>
      </c>
      <c r="AS35" s="75">
        <v>0.1194094838849738</v>
      </c>
      <c r="AT35" s="75">
        <v>8.9347949420984563E-2</v>
      </c>
      <c r="AU35" s="169">
        <v>4.4210532633039437E-2</v>
      </c>
    </row>
    <row r="36" spans="1:48" ht="15" thickBot="1">
      <c r="A36" s="192" t="s">
        <v>175</v>
      </c>
      <c r="B36" s="210">
        <v>2005</v>
      </c>
      <c r="C36" s="161" t="s">
        <v>30</v>
      </c>
      <c r="D36" s="75">
        <v>0</v>
      </c>
      <c r="E36" s="244">
        <v>0</v>
      </c>
      <c r="F36" s="143">
        <v>-0.3223116733755032</v>
      </c>
      <c r="G36" s="244">
        <v>0</v>
      </c>
      <c r="H36" s="143">
        <v>-6.6992524439332832E-2</v>
      </c>
      <c r="I36" s="208">
        <v>-0.20399654974123069</v>
      </c>
      <c r="J36" s="143">
        <v>-0.3223116733755032</v>
      </c>
      <c r="K36" s="143">
        <v>-0.33553766532489943</v>
      </c>
      <c r="L36" s="143">
        <v>0</v>
      </c>
      <c r="AE36" s="120" t="s">
        <v>30</v>
      </c>
      <c r="AF36" s="170">
        <v>0.15523971990005167</v>
      </c>
      <c r="AG36" s="171">
        <v>7.5785851826988493E-2</v>
      </c>
      <c r="AH36" s="171">
        <v>0.27328208106886487</v>
      </c>
      <c r="AI36" s="171">
        <v>7.8050687891454501E-2</v>
      </c>
      <c r="AJ36" s="170">
        <v>0.2419366575749316</v>
      </c>
      <c r="AK36" s="171">
        <v>0.33733343709079422</v>
      </c>
      <c r="AL36" s="171">
        <v>0.3019744149452514</v>
      </c>
      <c r="AM36" s="172">
        <v>0.18069363686809781</v>
      </c>
      <c r="AN36" s="170">
        <v>0.29541565295991457</v>
      </c>
      <c r="AO36" s="171">
        <v>0.31003519077989516</v>
      </c>
      <c r="AP36" s="171">
        <v>0.29555589045946368</v>
      </c>
      <c r="AQ36" s="172">
        <v>0.28909017026611994</v>
      </c>
      <c r="AR36" s="170">
        <v>0.28831769789323586</v>
      </c>
      <c r="AS36" s="171">
        <v>0.23840949082182455</v>
      </c>
      <c r="AT36" s="171">
        <v>0.26518890107050724</v>
      </c>
      <c r="AU36" s="172">
        <v>0.29086065940018563</v>
      </c>
    </row>
    <row r="37" spans="1:48" ht="15" thickBot="1">
      <c r="A37" s="193" t="s">
        <v>91</v>
      </c>
      <c r="B37" s="127">
        <v>2007</v>
      </c>
      <c r="C37" s="180" t="s">
        <v>30</v>
      </c>
      <c r="D37" s="208">
        <v>0</v>
      </c>
      <c r="E37" s="247">
        <v>0</v>
      </c>
      <c r="F37" s="143">
        <v>-0.36076999668104898</v>
      </c>
      <c r="G37" s="247">
        <v>1.3897743210506184E-2</v>
      </c>
      <c r="H37" s="143">
        <v>-0.18519747759707944</v>
      </c>
      <c r="I37" s="143">
        <v>-0.41785595751742466</v>
      </c>
      <c r="J37" s="143">
        <v>-0.36076999668104898</v>
      </c>
      <c r="K37" s="143">
        <v>0.12578825091271148</v>
      </c>
      <c r="L37" s="143">
        <v>8.0381813614669687E-2</v>
      </c>
      <c r="AE37" s="9"/>
    </row>
    <row r="38" spans="1:48" ht="15" thickBot="1">
      <c r="A38" s="191" t="s">
        <v>184</v>
      </c>
      <c r="B38" s="127">
        <v>2007</v>
      </c>
      <c r="C38" s="67" t="s">
        <v>30</v>
      </c>
      <c r="D38" s="143">
        <v>0</v>
      </c>
      <c r="E38" s="245">
        <v>0</v>
      </c>
      <c r="F38" s="246">
        <v>-0.36805360232098233</v>
      </c>
      <c r="G38" s="245">
        <v>0</v>
      </c>
      <c r="H38" s="246">
        <v>-6.7627540905494901E-2</v>
      </c>
      <c r="I38" s="246">
        <v>-0.27890659847517885</v>
      </c>
      <c r="J38" s="246">
        <v>-0.36805360232098233</v>
      </c>
      <c r="K38" s="246">
        <v>-0.29933849881393504</v>
      </c>
      <c r="L38" s="246">
        <v>0</v>
      </c>
      <c r="AE38" s="62" t="s">
        <v>61</v>
      </c>
      <c r="AF38" s="176">
        <v>0.16129651183489419</v>
      </c>
      <c r="AG38" s="175">
        <v>0.22909762697276959</v>
      </c>
      <c r="AH38" s="166">
        <v>0.20692532909926967</v>
      </c>
      <c r="AI38" s="166">
        <v>0.11195864797669595</v>
      </c>
      <c r="AJ38" s="165">
        <v>0.22640714034089526</v>
      </c>
      <c r="AK38" s="166">
        <v>0.2599545762144298</v>
      </c>
      <c r="AL38" s="166">
        <v>0.2599545762144298</v>
      </c>
      <c r="AM38" s="167">
        <v>0.19912516101199434</v>
      </c>
      <c r="AN38" s="165">
        <v>0.24192815297329948</v>
      </c>
      <c r="AO38" s="166">
        <v>0.20111817111273644</v>
      </c>
      <c r="AP38" s="166">
        <v>0.21001151954013922</v>
      </c>
      <c r="AQ38" s="167">
        <v>0.20124251415004599</v>
      </c>
      <c r="AR38" s="165">
        <v>0.24073209436793369</v>
      </c>
      <c r="AS38" s="166">
        <v>0.17029452381280194</v>
      </c>
      <c r="AT38" s="166">
        <v>0.27616813678067387</v>
      </c>
      <c r="AU38" s="167">
        <v>0.29653401661424333</v>
      </c>
    </row>
    <row r="39" spans="1:48" ht="15.6" thickTop="1" thickBot="1">
      <c r="A39" s="235" t="s">
        <v>91</v>
      </c>
      <c r="B39" s="198">
        <v>2006</v>
      </c>
      <c r="C39" s="199" t="s">
        <v>30</v>
      </c>
      <c r="D39" s="236">
        <v>0</v>
      </c>
      <c r="E39" s="248">
        <v>0</v>
      </c>
      <c r="F39" s="200">
        <v>-0.52735073292813717</v>
      </c>
      <c r="G39" s="248">
        <v>0</v>
      </c>
      <c r="H39" s="200">
        <v>-7.7225598855916885E-2</v>
      </c>
      <c r="I39" s="200">
        <v>-0.27672506256703605</v>
      </c>
      <c r="J39" s="200">
        <v>-0.52735073292813717</v>
      </c>
      <c r="K39" s="200">
        <v>-0.46585627457990703</v>
      </c>
      <c r="L39" s="200">
        <v>1.0040530582166543E-2</v>
      </c>
      <c r="AE39" s="162" t="s">
        <v>50</v>
      </c>
      <c r="AF39" s="163">
        <v>0.26597906439638741</v>
      </c>
      <c r="AG39" s="164">
        <v>0.30182126518743557</v>
      </c>
      <c r="AH39" s="75">
        <v>0.27506194551890584</v>
      </c>
      <c r="AI39" s="75">
        <v>0.18470925403963062</v>
      </c>
      <c r="AJ39" s="168">
        <v>0.2916571425576458</v>
      </c>
      <c r="AK39" s="75">
        <v>0.29550378711021325</v>
      </c>
      <c r="AL39" s="75">
        <v>0.28763171439319718</v>
      </c>
      <c r="AM39" s="169">
        <v>0.26488622197180633</v>
      </c>
      <c r="AN39" s="168">
        <v>0.23475556159626146</v>
      </c>
      <c r="AO39" s="75">
        <v>0.17807398518363343</v>
      </c>
      <c r="AP39" s="75">
        <v>0.20719018140719164</v>
      </c>
      <c r="AQ39" s="169">
        <v>0.20939528395854312</v>
      </c>
      <c r="AR39" s="168">
        <v>0.18939664308270401</v>
      </c>
      <c r="AS39" s="75">
        <v>0.12120038237436065</v>
      </c>
      <c r="AT39" s="75">
        <v>0.18741917174178191</v>
      </c>
      <c r="AU39" s="169">
        <v>0.22361921657729586</v>
      </c>
    </row>
    <row r="40" spans="1:48" ht="15" thickTop="1">
      <c r="A40" s="194" t="s">
        <v>84</v>
      </c>
      <c r="B40" s="127">
        <v>2004</v>
      </c>
      <c r="C40" s="180" t="s">
        <v>30</v>
      </c>
      <c r="D40" s="143">
        <v>0.25700024390135279</v>
      </c>
      <c r="E40" s="247">
        <v>9.5560945673456264E-3</v>
      </c>
      <c r="F40" s="143">
        <v>-0.1094868038303925</v>
      </c>
      <c r="G40" s="247">
        <v>3.5230780274208597E-2</v>
      </c>
      <c r="H40" s="143">
        <v>-8.984648703739094E-2</v>
      </c>
      <c r="I40" s="143">
        <v>-0.12860691763806614</v>
      </c>
      <c r="J40" s="143">
        <v>-0.1094868038303925</v>
      </c>
      <c r="K40" s="143">
        <v>-4.2168290973947371E-2</v>
      </c>
      <c r="L40" s="143">
        <v>8.1203424867292776E-2</v>
      </c>
      <c r="AE40" s="62" t="s">
        <v>51</v>
      </c>
      <c r="AF40" s="168">
        <v>4.9989048428557559E-2</v>
      </c>
      <c r="AG40" s="75">
        <v>0.11240402149946448</v>
      </c>
      <c r="AH40" s="75">
        <v>8.4428302097022512E-2</v>
      </c>
      <c r="AI40" s="75">
        <v>1.0486205909788144E-3</v>
      </c>
      <c r="AJ40" s="168">
        <v>0.12717346134614435</v>
      </c>
      <c r="AK40" s="75">
        <v>0.13889876918145058</v>
      </c>
      <c r="AL40" s="75">
        <v>0.11277313159415535</v>
      </c>
      <c r="AM40" s="169">
        <v>5.798971654783712E-2</v>
      </c>
      <c r="AN40" s="168">
        <v>0.19404899315774046</v>
      </c>
      <c r="AO40" s="75">
        <v>0.15021364071205556</v>
      </c>
      <c r="AP40" s="75">
        <v>0.13070936114251461</v>
      </c>
      <c r="AQ40" s="169">
        <v>7.924046017761667E-2</v>
      </c>
      <c r="AR40" s="168">
        <v>0.25474818494005363</v>
      </c>
      <c r="AS40" s="75">
        <v>0.1729564022049247</v>
      </c>
      <c r="AT40" s="75">
        <v>0.14860648757248068</v>
      </c>
      <c r="AU40" s="169">
        <v>0.11388079880560603</v>
      </c>
    </row>
    <row r="41" spans="1:48" ht="15" thickBot="1">
      <c r="A41" s="191" t="s">
        <v>75</v>
      </c>
      <c r="B41" s="127">
        <v>2003</v>
      </c>
      <c r="C41" s="67" t="s">
        <v>30</v>
      </c>
      <c r="D41" s="143">
        <v>0.88081757867254529</v>
      </c>
      <c r="E41" s="247">
        <v>2.2538403424830017E-2</v>
      </c>
      <c r="F41" s="143">
        <v>-0.11123292298467483</v>
      </c>
      <c r="G41" s="247">
        <v>6.4763004039846431E-2</v>
      </c>
      <c r="H41" s="143">
        <v>-7.6824520953325702E-3</v>
      </c>
      <c r="I41" s="143">
        <v>-0.11826977924853875</v>
      </c>
      <c r="J41" s="143">
        <v>-0.11123292298467483</v>
      </c>
      <c r="K41" s="143">
        <v>-6.1250682203135634E-2</v>
      </c>
      <c r="L41" s="143">
        <v>0.27501824190917673</v>
      </c>
      <c r="AE41" s="120" t="s">
        <v>30</v>
      </c>
      <c r="AF41" s="170">
        <v>0.17444434047362301</v>
      </c>
      <c r="AG41" s="171">
        <v>7.5785851826988493E-2</v>
      </c>
      <c r="AH41" s="171">
        <v>0.28727284505370582</v>
      </c>
      <c r="AI41" s="171">
        <v>0.11393489799771322</v>
      </c>
      <c r="AJ41" s="170">
        <v>0.25496883621568667</v>
      </c>
      <c r="AK41" s="171">
        <v>0.34565376518954194</v>
      </c>
      <c r="AL41" s="171">
        <v>0.31499123098659426</v>
      </c>
      <c r="AM41" s="172">
        <v>0.20792485750166984</v>
      </c>
      <c r="AN41" s="170">
        <v>0.31121734207135543</v>
      </c>
      <c r="AO41" s="171">
        <v>0.33066142971150569</v>
      </c>
      <c r="AP41" s="171">
        <v>0.31891908682948683</v>
      </c>
      <c r="AQ41" s="172">
        <v>0.31377214922083946</v>
      </c>
      <c r="AR41" s="170">
        <v>0.3180226788314664</v>
      </c>
      <c r="AS41" s="171">
        <v>0.28245302867346816</v>
      </c>
      <c r="AT41" s="171">
        <v>0.30867439968984572</v>
      </c>
      <c r="AU41" s="172">
        <v>0.33271922501040302</v>
      </c>
    </row>
    <row r="42" spans="1:48" ht="16.8" customHeight="1">
      <c r="A42" s="191" t="s">
        <v>186</v>
      </c>
      <c r="B42" s="127">
        <v>2008</v>
      </c>
      <c r="C42" s="67" t="s">
        <v>30</v>
      </c>
      <c r="D42" s="143">
        <v>0.49051707857838339</v>
      </c>
      <c r="E42" s="245">
        <v>2.4110910186859555E-2</v>
      </c>
      <c r="F42" s="246">
        <v>0.13217000290468214</v>
      </c>
      <c r="G42" s="245">
        <v>3.6835125976130839E-2</v>
      </c>
      <c r="H42" s="246">
        <v>7.7339942987164817E-2</v>
      </c>
      <c r="I42" s="246">
        <v>0.1168498681681935</v>
      </c>
      <c r="J42" s="246">
        <v>0.13217000290468214</v>
      </c>
      <c r="K42" s="246">
        <v>0.21508872537923121</v>
      </c>
      <c r="L42" s="246">
        <v>5.4232342852419728E-2</v>
      </c>
      <c r="AE42" s="9"/>
    </row>
    <row r="43" spans="1:48" ht="15" thickBot="1">
      <c r="A43" s="193" t="s">
        <v>91</v>
      </c>
      <c r="B43" s="127">
        <v>2008</v>
      </c>
      <c r="C43" s="180" t="s">
        <v>30</v>
      </c>
      <c r="D43" s="208">
        <v>1.1710985764168682</v>
      </c>
      <c r="E43" s="247">
        <v>2.551498127340824E-2</v>
      </c>
      <c r="F43" s="143">
        <v>0.26239148697843739</v>
      </c>
      <c r="G43" s="247">
        <v>0.11466794075489728</v>
      </c>
      <c r="H43" s="143">
        <v>-0.19630355642677125</v>
      </c>
      <c r="I43" s="143">
        <v>-0.14813777653318405</v>
      </c>
      <c r="J43" s="143">
        <v>0.26239148697843739</v>
      </c>
      <c r="K43" s="143">
        <v>0.38196583590030797</v>
      </c>
      <c r="L43" s="143">
        <v>0.16418317281482828</v>
      </c>
      <c r="AE43" s="9"/>
      <c r="AU43" s="33" t="s">
        <v>294</v>
      </c>
    </row>
    <row r="44" spans="1:48" ht="16.8" customHeight="1" thickBot="1">
      <c r="A44" s="193" t="s">
        <v>84</v>
      </c>
      <c r="B44" s="127">
        <v>2008</v>
      </c>
      <c r="C44" s="180" t="s">
        <v>30</v>
      </c>
      <c r="D44" s="208">
        <v>1.1961907376692933</v>
      </c>
      <c r="E44" s="247">
        <v>4.4206062601051421E-2</v>
      </c>
      <c r="F44" s="143">
        <v>-5.8085284110588185E-2</v>
      </c>
      <c r="G44" s="247">
        <v>0.17400412054059916</v>
      </c>
      <c r="H44" s="143">
        <v>-5.2187111627243654E-2</v>
      </c>
      <c r="I44" s="143">
        <v>-1.4577348572825662E-2</v>
      </c>
      <c r="J44" s="143">
        <v>-5.8085284110588185E-2</v>
      </c>
      <c r="K44" s="143">
        <v>6.4971578754354872E-2</v>
      </c>
      <c r="L44" s="143">
        <v>0.11508570385390247</v>
      </c>
      <c r="N44" s="182"/>
      <c r="O44" s="182"/>
      <c r="P44" s="182"/>
      <c r="Q44" s="182"/>
      <c r="AE44" s="62" t="s">
        <v>61</v>
      </c>
      <c r="AF44" s="176">
        <v>0.16732849563614552</v>
      </c>
      <c r="AG44" s="175">
        <v>0.23384466520357777</v>
      </c>
      <c r="AH44" s="166">
        <v>0.21111996061697125</v>
      </c>
      <c r="AI44" s="166">
        <v>0.11512073042944683</v>
      </c>
      <c r="AJ44" s="165">
        <v>0.23164797228957365</v>
      </c>
      <c r="AK44" s="166">
        <v>0.26235471809655669</v>
      </c>
      <c r="AL44" s="166">
        <v>0.26235471809655669</v>
      </c>
      <c r="AM44" s="167">
        <v>0.20606441321108462</v>
      </c>
      <c r="AN44" s="165">
        <v>0.24227402233898515</v>
      </c>
      <c r="AO44" s="166">
        <v>0.19887608768215678</v>
      </c>
      <c r="AP44" s="166">
        <v>0.21204621743522478</v>
      </c>
      <c r="AQ44" s="167">
        <v>0.20549329591087964</v>
      </c>
      <c r="AR44" s="165">
        <v>0.23263248303747514</v>
      </c>
      <c r="AS44" s="166">
        <v>0.15965808804552778</v>
      </c>
      <c r="AT44" s="166">
        <v>0.27338317445250065</v>
      </c>
      <c r="AU44" s="167">
        <v>0.29409833762695742</v>
      </c>
    </row>
    <row r="45" spans="1:48" ht="15.6" thickTop="1" thickBot="1">
      <c r="A45" s="191" t="s">
        <v>186</v>
      </c>
      <c r="B45" s="127">
        <v>2009</v>
      </c>
      <c r="C45" s="67" t="s">
        <v>30</v>
      </c>
      <c r="D45" s="143">
        <v>0.97440624555427147</v>
      </c>
      <c r="E45" s="247">
        <v>5.0038780054542271E-2</v>
      </c>
      <c r="F45" s="143">
        <v>0.14929527006732685</v>
      </c>
      <c r="G45" s="247">
        <v>6.9944661048924675E-2</v>
      </c>
      <c r="H45" s="143">
        <v>4.2821757461729004E-2</v>
      </c>
      <c r="I45" s="143">
        <v>5.9426068681278761E-2</v>
      </c>
      <c r="J45" s="143">
        <v>0.14929527006732685</v>
      </c>
      <c r="K45" s="143">
        <v>-9.747994857057421E-3</v>
      </c>
      <c r="L45" s="143">
        <v>0.12448200984505714</v>
      </c>
      <c r="AE45" s="162" t="s">
        <v>50</v>
      </c>
      <c r="AF45" s="163">
        <v>0.27271759888611929</v>
      </c>
      <c r="AG45" s="164">
        <v>0.30891480956124667</v>
      </c>
      <c r="AH45" s="75">
        <v>0.28235304528345828</v>
      </c>
      <c r="AI45" s="75">
        <v>0.19126210883560837</v>
      </c>
      <c r="AJ45" s="168">
        <v>0.30159288321113048</v>
      </c>
      <c r="AK45" s="75">
        <v>0.30530806202890493</v>
      </c>
      <c r="AL45" s="75">
        <v>0.29747436411155587</v>
      </c>
      <c r="AM45" s="169">
        <v>0.27476473728555428</v>
      </c>
      <c r="AN45" s="168">
        <v>0.23970207330463436</v>
      </c>
      <c r="AO45" s="75">
        <v>0.1816728307758782</v>
      </c>
      <c r="AP45" s="75">
        <v>0.21100302558881587</v>
      </c>
      <c r="AQ45" s="169">
        <v>0.21362401413429863</v>
      </c>
      <c r="AR45" s="168">
        <v>0.19042803583236245</v>
      </c>
      <c r="AS45" s="75">
        <v>0.12079828892627109</v>
      </c>
      <c r="AT45" s="75">
        <v>0.18599400474464783</v>
      </c>
      <c r="AU45" s="169">
        <v>0.22275373312941507</v>
      </c>
    </row>
    <row r="46" spans="1:48" ht="15" thickTop="1">
      <c r="A46" s="194" t="s">
        <v>84</v>
      </c>
      <c r="B46" s="127">
        <v>2005</v>
      </c>
      <c r="C46" s="180" t="s">
        <v>30</v>
      </c>
      <c r="D46" s="143">
        <v>1.6716804855601755</v>
      </c>
      <c r="E46" s="247">
        <v>6.0023704707077546E-2</v>
      </c>
      <c r="F46" s="143">
        <v>4.3747625588123597E-2</v>
      </c>
      <c r="G46" s="247">
        <v>0.11609230842207623</v>
      </c>
      <c r="H46" s="143">
        <v>-3.5565036967766431E-2</v>
      </c>
      <c r="I46" s="143">
        <v>-1.8021177318643528E-2</v>
      </c>
      <c r="J46" s="143">
        <v>4.3747625588123597E-2</v>
      </c>
      <c r="K46" s="143">
        <v>-6.1564238191257892E-3</v>
      </c>
      <c r="L46" s="143">
        <v>0.13632229813483676</v>
      </c>
      <c r="AE46" s="62" t="s">
        <v>51</v>
      </c>
      <c r="AF46" s="168">
        <v>4.6057648974948975E-2</v>
      </c>
      <c r="AG46" s="75">
        <v>0.10771830276260722</v>
      </c>
      <c r="AH46" s="75">
        <v>7.9764105734443369E-2</v>
      </c>
      <c r="AI46" s="75">
        <v>-3.4092635919839632E-3</v>
      </c>
      <c r="AJ46" s="168">
        <v>0.12628796790729901</v>
      </c>
      <c r="AK46" s="75">
        <v>0.13787385327533885</v>
      </c>
      <c r="AL46" s="75">
        <v>0.1117800549327775</v>
      </c>
      <c r="AM46" s="169">
        <v>5.7081949339935392E-2</v>
      </c>
      <c r="AN46" s="168">
        <v>0.19052717096267976</v>
      </c>
      <c r="AO46" s="75">
        <v>0.14650691694659382</v>
      </c>
      <c r="AP46" s="75">
        <v>0.12696110097541113</v>
      </c>
      <c r="AQ46" s="169">
        <v>7.5451330484873139E-2</v>
      </c>
      <c r="AR46" s="168">
        <v>0.24638849973085733</v>
      </c>
      <c r="AS46" s="75">
        <v>0.16450359642384182</v>
      </c>
      <c r="AT46" s="75">
        <v>0.14009840936389206</v>
      </c>
      <c r="AU46" s="169">
        <v>0.10510261459577432</v>
      </c>
    </row>
    <row r="47" spans="1:48" ht="16.8" customHeight="1" thickBot="1">
      <c r="A47" s="191" t="s">
        <v>252</v>
      </c>
      <c r="B47" s="210">
        <v>1998</v>
      </c>
      <c r="C47" s="161" t="s">
        <v>30</v>
      </c>
      <c r="D47" s="75">
        <v>1.4497160072238033</v>
      </c>
      <c r="E47" s="244">
        <v>7.0335628832492517E-2</v>
      </c>
      <c r="F47" s="75">
        <v>5.6043201233652161E-2</v>
      </c>
      <c r="G47" s="244">
        <v>7.4895752318934208E-2</v>
      </c>
      <c r="H47" s="75">
        <v>-3.4767681816983635E-2</v>
      </c>
      <c r="I47" s="75">
        <v>3.018251966167074E-2</v>
      </c>
      <c r="J47" s="75">
        <v>5.6043201233652161E-2</v>
      </c>
      <c r="K47" s="75">
        <v>0.33132512242172424</v>
      </c>
      <c r="L47" s="75">
        <v>8.2338067570475557E-2</v>
      </c>
      <c r="AE47" s="120" t="s">
        <v>30</v>
      </c>
      <c r="AF47" s="170">
        <v>0.18625791400331085</v>
      </c>
      <c r="AG47" s="171">
        <v>-4.4696656151892972E-2</v>
      </c>
      <c r="AH47" s="171">
        <v>0.30136741176246395</v>
      </c>
      <c r="AI47" s="171">
        <v>0.13012684280662989</v>
      </c>
      <c r="AJ47" s="170">
        <v>0.25959973312237483</v>
      </c>
      <c r="AK47" s="171">
        <v>0.3359511892876364</v>
      </c>
      <c r="AL47" s="171">
        <v>0.33406759575743128</v>
      </c>
      <c r="AM47" s="172">
        <v>0.2284785234963983</v>
      </c>
      <c r="AN47" s="170">
        <v>0.30365682993682219</v>
      </c>
      <c r="AO47" s="171">
        <v>0.30763883472027626</v>
      </c>
      <c r="AP47" s="171">
        <v>0.3186533495678473</v>
      </c>
      <c r="AQ47" s="172">
        <v>0.32266130557494421</v>
      </c>
      <c r="AR47" s="170">
        <v>0.29523513890627595</v>
      </c>
      <c r="AS47" s="171">
        <v>0.23923291729516991</v>
      </c>
      <c r="AT47" s="171">
        <v>0.2821025791321381</v>
      </c>
      <c r="AU47" s="172">
        <v>0.32131830999022931</v>
      </c>
    </row>
    <row r="48" spans="1:48">
      <c r="A48" s="191" t="s">
        <v>252</v>
      </c>
      <c r="B48" s="210">
        <v>1999</v>
      </c>
      <c r="C48" s="161" t="s">
        <v>30</v>
      </c>
      <c r="D48" s="75">
        <v>1.540498604837236</v>
      </c>
      <c r="E48" s="244">
        <v>7.9745575797965804E-2</v>
      </c>
      <c r="F48" s="75">
        <v>0.35379226726125917</v>
      </c>
      <c r="G48" s="244">
        <v>8.8817095185334732E-2</v>
      </c>
      <c r="H48" s="75">
        <v>6.2767906864472339E-2</v>
      </c>
      <c r="I48" s="75">
        <v>8.7759682338723499E-2</v>
      </c>
      <c r="J48" s="75">
        <v>0.35379226726125917</v>
      </c>
      <c r="K48" s="75">
        <v>0.35786016969150602</v>
      </c>
      <c r="L48" s="75">
        <v>0.1060626399068289</v>
      </c>
      <c r="AE48" s="9"/>
    </row>
    <row r="49" spans="1:47" ht="15" thickBot="1">
      <c r="A49" s="191" t="s">
        <v>130</v>
      </c>
      <c r="B49" s="127">
        <v>2006</v>
      </c>
      <c r="C49" s="67" t="s">
        <v>30</v>
      </c>
      <c r="D49" s="143">
        <v>5.3187885358086593</v>
      </c>
      <c r="E49" s="247">
        <v>8.181344450234497E-2</v>
      </c>
      <c r="F49" s="143">
        <v>2.79435787886404E-2</v>
      </c>
      <c r="G49" s="247">
        <v>0.12397400545047006</v>
      </c>
      <c r="H49" s="143">
        <v>3.5436039205830827E-2</v>
      </c>
      <c r="I49" s="143">
        <v>1.6430007539582844E-2</v>
      </c>
      <c r="J49" s="143">
        <v>2.79435787886404E-2</v>
      </c>
      <c r="K49" s="143">
        <v>3.9457150037697952E-2</v>
      </c>
      <c r="L49" s="143">
        <v>0.19665323730171963</v>
      </c>
      <c r="AE49" s="9" t="s">
        <v>299</v>
      </c>
    </row>
    <row r="50" spans="1:47" ht="15" thickBot="1">
      <c r="A50" s="192" t="s">
        <v>252</v>
      </c>
      <c r="B50" s="210">
        <v>2002</v>
      </c>
      <c r="C50" s="161" t="s">
        <v>30</v>
      </c>
      <c r="D50" s="75">
        <v>1.2398489974952305</v>
      </c>
      <c r="E50" s="244">
        <v>9.3676709363160748E-2</v>
      </c>
      <c r="F50" s="143">
        <v>8.9247764480548858E-2</v>
      </c>
      <c r="G50" s="244">
        <v>9.4441286802318974E-2</v>
      </c>
      <c r="H50" s="143">
        <v>6.2950383044882091E-3</v>
      </c>
      <c r="I50" s="208">
        <v>1.9932200783515479E-2</v>
      </c>
      <c r="J50" s="143">
        <v>8.9247764480548858E-2</v>
      </c>
      <c r="K50" s="143">
        <v>9.4932652369163095E-2</v>
      </c>
      <c r="L50" s="143">
        <v>6.4620506199150635E-2</v>
      </c>
      <c r="AE50" s="62" t="s">
        <v>61</v>
      </c>
      <c r="AF50" s="176">
        <v>0.16615340461031969</v>
      </c>
      <c r="AG50" s="175">
        <v>0.23750380653879358</v>
      </c>
      <c r="AH50" s="166">
        <v>0.21480002493519326</v>
      </c>
      <c r="AI50" s="166">
        <v>0.11548566263906515</v>
      </c>
      <c r="AJ50" s="165">
        <v>0.23196348493196131</v>
      </c>
      <c r="AK50" s="166">
        <v>0.26681020608632805</v>
      </c>
      <c r="AL50" s="166">
        <v>0.26681020608632805</v>
      </c>
      <c r="AM50" s="167">
        <v>0.21124533004571119</v>
      </c>
      <c r="AN50" s="165">
        <v>0.24476457926336573</v>
      </c>
      <c r="AO50" s="166">
        <v>0.20466974718888001</v>
      </c>
      <c r="AP50" s="166">
        <v>0.21739597579229936</v>
      </c>
      <c r="AQ50" s="167">
        <v>0.21119147501791358</v>
      </c>
      <c r="AR50" s="165">
        <v>0.23674102793233015</v>
      </c>
      <c r="AS50" s="166">
        <v>0.16549937953361823</v>
      </c>
      <c r="AT50" s="166">
        <v>0.28067322647203091</v>
      </c>
      <c r="AU50" s="167">
        <v>0.30085037752737481</v>
      </c>
    </row>
    <row r="51" spans="1:47" ht="15.6" thickTop="1" thickBot="1">
      <c r="A51" s="194" t="s">
        <v>252</v>
      </c>
      <c r="B51" s="127">
        <v>2003</v>
      </c>
      <c r="C51" s="180" t="s">
        <v>30</v>
      </c>
      <c r="D51" s="143">
        <v>1.2429593563660823</v>
      </c>
      <c r="E51" s="247">
        <v>9.5218447714665561E-2</v>
      </c>
      <c r="F51" s="143">
        <v>8.9199125979442337E-2</v>
      </c>
      <c r="G51" s="247">
        <v>4.9322029873429749E-2</v>
      </c>
      <c r="H51" s="143">
        <v>1.3723552769384207E-2</v>
      </c>
      <c r="I51" s="143">
        <v>8.3478224798759521E-2</v>
      </c>
      <c r="J51" s="143">
        <v>8.9199125979442337E-2</v>
      </c>
      <c r="K51" s="143">
        <v>7.695929516149079E-2</v>
      </c>
      <c r="L51" s="143">
        <v>3.3253814502313517E-2</v>
      </c>
      <c r="N51"/>
      <c r="O51" t="s">
        <v>303</v>
      </c>
      <c r="P51" s="183" t="s">
        <v>283</v>
      </c>
      <c r="Q51" s="141"/>
      <c r="R51" s="141"/>
      <c r="S51" s="141"/>
      <c r="AE51" s="162" t="s">
        <v>50</v>
      </c>
      <c r="AF51" s="163">
        <v>0.27085159472567344</v>
      </c>
      <c r="AG51" s="164">
        <v>0.3120801388055921</v>
      </c>
      <c r="AH51" s="75">
        <v>0.28583867982313993</v>
      </c>
      <c r="AI51" s="75">
        <v>0.19113367006175211</v>
      </c>
      <c r="AJ51" s="168">
        <v>0.30499373687034537</v>
      </c>
      <c r="AK51" s="75">
        <v>0.31314518489766513</v>
      </c>
      <c r="AL51" s="75">
        <v>0.30529976067719317</v>
      </c>
      <c r="AM51" s="169">
        <v>0.28201772820348037</v>
      </c>
      <c r="AN51" s="168">
        <v>0.25097857450466948</v>
      </c>
      <c r="AO51" s="75">
        <v>0.19828148412439464</v>
      </c>
      <c r="AP51" s="75">
        <v>0.22600530341448657</v>
      </c>
      <c r="AQ51" s="169">
        <v>0.22708925101714195</v>
      </c>
      <c r="AR51" s="168">
        <v>0.20793661477539888</v>
      </c>
      <c r="AS51" s="75">
        <v>0.14493026263129996</v>
      </c>
      <c r="AT51" s="75">
        <v>0.20562782102590732</v>
      </c>
      <c r="AU51" s="169">
        <v>0.23947285965299342</v>
      </c>
    </row>
    <row r="52" spans="1:47" ht="15" thickTop="1">
      <c r="A52" s="192" t="s">
        <v>252</v>
      </c>
      <c r="B52" s="210">
        <v>2000</v>
      </c>
      <c r="C52" s="161" t="s">
        <v>30</v>
      </c>
      <c r="D52" s="75">
        <v>1.8457959927125838</v>
      </c>
      <c r="E52" s="244">
        <v>9.8167306847599473E-2</v>
      </c>
      <c r="F52" s="143">
        <v>0.3148550556349356</v>
      </c>
      <c r="G52" s="244">
        <v>0.12191935643581256</v>
      </c>
      <c r="H52" s="143">
        <v>2.6665513971721459E-2</v>
      </c>
      <c r="I52" s="208">
        <v>0.31051471938307124</v>
      </c>
      <c r="J52" s="143">
        <v>0.3148550556349356</v>
      </c>
      <c r="K52" s="143">
        <v>0.32425767843360637</v>
      </c>
      <c r="L52" s="143">
        <v>0.11372382499373479</v>
      </c>
      <c r="N52" s="197"/>
      <c r="O52" s="221" t="s">
        <v>227</v>
      </c>
      <c r="P52" s="141" t="s">
        <v>284</v>
      </c>
      <c r="Q52" s="141" t="s">
        <v>285</v>
      </c>
      <c r="R52" s="141" t="s">
        <v>286</v>
      </c>
      <c r="S52" s="141" t="s">
        <v>287</v>
      </c>
      <c r="AE52" s="62" t="s">
        <v>51</v>
      </c>
      <c r="AF52" s="168">
        <v>4.229412178705752E-2</v>
      </c>
      <c r="AG52" s="75">
        <v>0.10689548360067019</v>
      </c>
      <c r="AH52" s="75">
        <v>8.0074589783202407E-2</v>
      </c>
      <c r="AI52" s="75">
        <v>-5.132424436942657E-4</v>
      </c>
      <c r="AJ52" s="168">
        <v>0.11936540060679424</v>
      </c>
      <c r="AK52" s="75">
        <v>0.13437149285280103</v>
      </c>
      <c r="AL52" s="75">
        <v>0.11025040815801244</v>
      </c>
      <c r="AM52" s="169">
        <v>6.2178405645477296E-2</v>
      </c>
      <c r="AN52" s="168">
        <v>0.18047531926641233</v>
      </c>
      <c r="AO52" s="75">
        <v>0.13685357476484358</v>
      </c>
      <c r="AP52" s="75">
        <v>0.12016022158707623</v>
      </c>
      <c r="AQ52" s="169">
        <v>7.6444635665887675E-2</v>
      </c>
      <c r="AR52" s="168">
        <v>0.23489237854339567</v>
      </c>
      <c r="AS52" s="75">
        <v>0.14445962902488438</v>
      </c>
      <c r="AT52" s="75">
        <v>0.12393469663832161</v>
      </c>
      <c r="AU52" s="169">
        <v>9.7060372053952793E-2</v>
      </c>
    </row>
    <row r="53" spans="1:47" ht="15" thickBot="1">
      <c r="A53" s="191" t="s">
        <v>75</v>
      </c>
      <c r="B53" s="127">
        <v>2004</v>
      </c>
      <c r="C53" s="67" t="s">
        <v>30</v>
      </c>
      <c r="D53" s="143">
        <v>4.4003579952267309</v>
      </c>
      <c r="E53" s="247">
        <v>0.10146173688736028</v>
      </c>
      <c r="F53" s="143">
        <v>-5.3159832243198771E-2</v>
      </c>
      <c r="G53" s="247">
        <v>0.38233809924306139</v>
      </c>
      <c r="H53" s="143">
        <v>-0.10974422242171186</v>
      </c>
      <c r="I53" s="143">
        <v>-0.10276101431956443</v>
      </c>
      <c r="J53" s="143">
        <v>-5.3159832243198771E-2</v>
      </c>
      <c r="K53" s="143">
        <v>5.2989481469494858E-2</v>
      </c>
      <c r="L53" s="143">
        <v>0.52690321505913706</v>
      </c>
      <c r="N53"/>
      <c r="O53" s="49" t="s">
        <v>288</v>
      </c>
      <c r="P53" s="184">
        <v>-2.1526123229055002E-2</v>
      </c>
      <c r="Q53" s="184">
        <v>-4.460015024271808E-2</v>
      </c>
      <c r="R53" s="184">
        <v>-5.8244654011878463E-2</v>
      </c>
      <c r="S53" s="184">
        <v>-3.6303693761050117E-2</v>
      </c>
      <c r="T53" s="185">
        <v>38</v>
      </c>
      <c r="U53" s="148" t="s">
        <v>179</v>
      </c>
      <c r="AE53" s="120" t="s">
        <v>30</v>
      </c>
      <c r="AF53" s="170">
        <v>0.17950744513025174</v>
      </c>
      <c r="AG53" s="171">
        <v>0.16913896586915411</v>
      </c>
      <c r="AH53" s="171">
        <v>0.29819222820685859</v>
      </c>
      <c r="AI53" s="171">
        <v>0.12004333653888699</v>
      </c>
      <c r="AJ53" s="170">
        <v>0.25204883847720339</v>
      </c>
      <c r="AK53" s="171">
        <v>0.3315178457090695</v>
      </c>
      <c r="AL53" s="171">
        <v>0.32696286055497276</v>
      </c>
      <c r="AM53" s="172">
        <v>0.22028884616966832</v>
      </c>
      <c r="AN53" s="170">
        <v>0.30937185934057104</v>
      </c>
      <c r="AO53" s="171">
        <v>0.31715789907331099</v>
      </c>
      <c r="AP53" s="171">
        <v>0.32784185421176254</v>
      </c>
      <c r="AQ53" s="172">
        <v>0.33215208642041716</v>
      </c>
      <c r="AR53" s="170">
        <v>0.30307884413601077</v>
      </c>
      <c r="AS53" s="171">
        <v>0.24957716399211638</v>
      </c>
      <c r="AT53" s="171">
        <v>0.29172329999701996</v>
      </c>
      <c r="AU53" s="172">
        <v>0.3307654656131756</v>
      </c>
    </row>
    <row r="54" spans="1:47">
      <c r="A54" s="193" t="s">
        <v>298</v>
      </c>
      <c r="B54" s="127">
        <v>2007</v>
      </c>
      <c r="C54" s="180" t="s">
        <v>30</v>
      </c>
      <c r="D54" s="208">
        <v>0.78677619067481841</v>
      </c>
      <c r="E54" s="247">
        <v>0.10577207696102614</v>
      </c>
      <c r="F54" s="143">
        <v>-9.8595827988928644E-2</v>
      </c>
      <c r="G54" s="247">
        <v>0.1332928311057108</v>
      </c>
      <c r="H54" s="143">
        <v>-2.6294471072706545E-2</v>
      </c>
      <c r="I54" s="143">
        <v>-5.7179504489299995E-2</v>
      </c>
      <c r="J54" s="143">
        <v>-9.8595827988928644E-2</v>
      </c>
      <c r="K54" s="143">
        <v>4.7053264024843007E-2</v>
      </c>
      <c r="L54" s="143">
        <v>0.18401540224032586</v>
      </c>
      <c r="N54"/>
      <c r="O54" s="33" t="s">
        <v>316</v>
      </c>
      <c r="P54" s="184">
        <v>-4.3019160047022701E-3</v>
      </c>
      <c r="Q54" s="184">
        <v>2.1907733046451862E-2</v>
      </c>
      <c r="R54" s="184">
        <v>5.6689320877637145E-2</v>
      </c>
      <c r="S54" s="184">
        <v>9.9915659349635449E-2</v>
      </c>
      <c r="T54" s="185">
        <v>30</v>
      </c>
      <c r="U54" s="148" t="s">
        <v>179</v>
      </c>
      <c r="AE54" s="9"/>
    </row>
    <row r="55" spans="1:47" ht="15" thickBot="1">
      <c r="A55" s="194" t="s">
        <v>89</v>
      </c>
      <c r="B55" s="127">
        <v>2004</v>
      </c>
      <c r="C55" s="180" t="s">
        <v>30</v>
      </c>
      <c r="D55" s="143">
        <v>4.6282208077865192</v>
      </c>
      <c r="E55" s="247">
        <v>0.13047165503294408</v>
      </c>
      <c r="F55" s="143">
        <v>0.16998250275419607</v>
      </c>
      <c r="G55" s="247">
        <v>0.14696588292003643</v>
      </c>
      <c r="H55" s="143">
        <v>6.6100706370293884E-3</v>
      </c>
      <c r="I55" s="143">
        <v>0.17843950489274832</v>
      </c>
      <c r="J55" s="143">
        <v>0.16998250275419607</v>
      </c>
      <c r="K55" s="143">
        <v>0.14318579482859181</v>
      </c>
      <c r="L55" s="143">
        <v>0.18384397701797156</v>
      </c>
      <c r="M55" s="67"/>
      <c r="N55"/>
      <c r="O55" s="33" t="s">
        <v>336</v>
      </c>
      <c r="P55" s="184">
        <v>1.3309254995782368E-2</v>
      </c>
      <c r="Q55" s="184">
        <v>3.9268212723566086E-2</v>
      </c>
      <c r="R55" s="184">
        <v>9.8601560371753494E-2</v>
      </c>
      <c r="S55" s="184">
        <v>0.11874713042832907</v>
      </c>
      <c r="T55" s="185">
        <v>29</v>
      </c>
      <c r="U55" s="148" t="s">
        <v>179</v>
      </c>
      <c r="V55" s="9"/>
      <c r="W55" s="9"/>
      <c r="AE55" s="9" t="s">
        <v>315</v>
      </c>
    </row>
    <row r="56" spans="1:47" ht="15" thickBot="1">
      <c r="A56" s="191" t="s">
        <v>73</v>
      </c>
      <c r="B56" s="127">
        <v>2003</v>
      </c>
      <c r="C56" s="67" t="s">
        <v>30</v>
      </c>
      <c r="D56" s="143">
        <v>10.813327346971537</v>
      </c>
      <c r="E56" s="247">
        <v>0.1343434091828376</v>
      </c>
      <c r="F56" s="143">
        <v>-0.17366125688138975</v>
      </c>
      <c r="G56" s="247">
        <v>0.32036981884303101</v>
      </c>
      <c r="H56" s="143">
        <v>-0.26365828960692239</v>
      </c>
      <c r="I56" s="143">
        <v>-0.14009820003571291</v>
      </c>
      <c r="J56" s="143">
        <v>-0.17366125688138975</v>
      </c>
      <c r="K56" s="143">
        <v>6.3308843987577385E-2</v>
      </c>
      <c r="L56" s="143">
        <v>0.59459796918149521</v>
      </c>
      <c r="M56" s="67"/>
      <c r="N56"/>
      <c r="O56" s="33" t="s">
        <v>319</v>
      </c>
      <c r="P56" s="184">
        <v>5.4978507351615524E-2</v>
      </c>
      <c r="Q56" s="184">
        <v>7.7291950548888141E-2</v>
      </c>
      <c r="R56" s="184">
        <v>9.5209520870149111E-2</v>
      </c>
      <c r="S56" s="184">
        <v>9.5039100380825109E-2</v>
      </c>
      <c r="T56" s="185">
        <v>9</v>
      </c>
      <c r="U56" s="148" t="s">
        <v>179</v>
      </c>
      <c r="V56" s="9"/>
      <c r="W56" s="9"/>
      <c r="Z56" s="82"/>
      <c r="AE56" s="62" t="s">
        <v>61</v>
      </c>
      <c r="AF56" s="176">
        <v>0.17825521495716795</v>
      </c>
      <c r="AG56" s="175">
        <v>0.22806241423312529</v>
      </c>
      <c r="AH56" s="166">
        <v>0.2130625478276704</v>
      </c>
      <c r="AI56" s="166">
        <v>0.13185175882919228</v>
      </c>
      <c r="AJ56" s="165">
        <v>0.24562610975990717</v>
      </c>
      <c r="AK56" s="166">
        <v>0.25211235598682796</v>
      </c>
      <c r="AL56" s="166">
        <v>0.25211235598682796</v>
      </c>
      <c r="AM56" s="167">
        <v>0.20682839972493261</v>
      </c>
      <c r="AN56" s="165">
        <v>0.25945748508243421</v>
      </c>
      <c r="AO56" s="166">
        <v>0.22278958911198476</v>
      </c>
      <c r="AP56" s="166">
        <v>0.24397570605357347</v>
      </c>
      <c r="AQ56" s="167">
        <v>0.223176288713333</v>
      </c>
      <c r="AR56" s="165">
        <v>0.24372378807488226</v>
      </c>
      <c r="AS56" s="166">
        <v>0.18923312703055517</v>
      </c>
      <c r="AT56" s="166">
        <v>0.36904847144302749</v>
      </c>
      <c r="AU56" s="167">
        <v>0.37886575060460626</v>
      </c>
    </row>
    <row r="57" spans="1:47" ht="15.6" thickTop="1" thickBot="1">
      <c r="A57" s="192" t="s">
        <v>130</v>
      </c>
      <c r="B57" s="210">
        <v>2005</v>
      </c>
      <c r="C57" s="161" t="s">
        <v>30</v>
      </c>
      <c r="D57" s="75">
        <v>9.3502269801477063</v>
      </c>
      <c r="E57" s="244">
        <v>0.13872832369942195</v>
      </c>
      <c r="F57" s="143">
        <v>-5.859480659994587E-2</v>
      </c>
      <c r="G57" s="244">
        <v>0.11078418830753486</v>
      </c>
      <c r="H57" s="143">
        <v>-7.6278063294563173E-2</v>
      </c>
      <c r="I57" s="208">
        <v>-3.8139031647281357E-2</v>
      </c>
      <c r="J57" s="143">
        <v>-5.859480659994587E-2</v>
      </c>
      <c r="K57" s="143">
        <v>-4.6203002434406247E-2</v>
      </c>
      <c r="L57" s="143">
        <v>0.12897863498321702</v>
      </c>
      <c r="M57" s="67"/>
      <c r="T57" s="149">
        <v>106</v>
      </c>
      <c r="V57" s="9"/>
      <c r="W57" s="9"/>
      <c r="Z57" s="82"/>
      <c r="AE57" s="162" t="s">
        <v>50</v>
      </c>
      <c r="AF57" s="163">
        <v>0.27407931100591781</v>
      </c>
      <c r="AG57" s="164">
        <v>0.28626396674728311</v>
      </c>
      <c r="AH57" s="75">
        <v>0.26823278942728257</v>
      </c>
      <c r="AI57" s="75">
        <v>0.17426617340190526</v>
      </c>
      <c r="AJ57" s="168">
        <v>0.31463099218004054</v>
      </c>
      <c r="AK57" s="75">
        <v>0.28225997636298694</v>
      </c>
      <c r="AL57" s="75">
        <v>0.29064836033368946</v>
      </c>
      <c r="AM57" s="169">
        <v>0.25213295652437917</v>
      </c>
      <c r="AN57" s="168">
        <v>0.2641041375475337</v>
      </c>
      <c r="AO57" s="75">
        <v>0.22535821044624738</v>
      </c>
      <c r="AP57" s="75">
        <v>0.25870513537172202</v>
      </c>
      <c r="AQ57" s="169">
        <v>0.25018742817417949</v>
      </c>
      <c r="AR57" s="168">
        <v>0.21448976957961277</v>
      </c>
      <c r="AS57" s="75">
        <v>0.18457759911502486</v>
      </c>
      <c r="AT57" s="75">
        <v>0.23889674903289523</v>
      </c>
      <c r="AU57" s="169">
        <v>0.2517125341093176</v>
      </c>
    </row>
    <row r="58" spans="1:47" ht="15" thickTop="1">
      <c r="A58" s="193" t="s">
        <v>195</v>
      </c>
      <c r="B58" s="127">
        <v>2007</v>
      </c>
      <c r="C58" s="180" t="s">
        <v>30</v>
      </c>
      <c r="D58" s="208">
        <v>4.4376219828933996</v>
      </c>
      <c r="E58" s="247">
        <v>0.14440841410865929</v>
      </c>
      <c r="F58" s="143">
        <v>-4.8321196107495072E-2</v>
      </c>
      <c r="G58" s="247">
        <v>0.1637065519240746</v>
      </c>
      <c r="H58" s="143">
        <v>2.2207901011793457E-2</v>
      </c>
      <c r="I58" s="143">
        <v>6.766771927563294E-3</v>
      </c>
      <c r="J58" s="143">
        <v>-4.8321196107495072E-2</v>
      </c>
      <c r="K58" s="143">
        <v>-8.3443964683895075E-2</v>
      </c>
      <c r="L58" s="143">
        <v>0.20847799937769887</v>
      </c>
      <c r="O58"/>
      <c r="P58" s="183" t="s">
        <v>283</v>
      </c>
      <c r="Q58" s="141"/>
      <c r="R58" s="141"/>
      <c r="S58" s="141"/>
      <c r="Z58" s="82"/>
      <c r="AE58" s="62" t="s">
        <v>51</v>
      </c>
      <c r="AF58" s="168">
        <v>5.3382713539967291E-2</v>
      </c>
      <c r="AG58" s="75">
        <v>0.12316126612111791</v>
      </c>
      <c r="AH58" s="75">
        <v>0.10514934826231911</v>
      </c>
      <c r="AI58" s="75">
        <v>5.6208183666812586E-2</v>
      </c>
      <c r="AJ58" s="168">
        <v>0.1342045893127092</v>
      </c>
      <c r="AK58" s="75">
        <v>0.16500461532042796</v>
      </c>
      <c r="AL58" s="75">
        <v>0.15881912446729848</v>
      </c>
      <c r="AM58" s="169">
        <v>0.12089729471468992</v>
      </c>
      <c r="AN58" s="168">
        <v>0.19452954074795276</v>
      </c>
      <c r="AO58" s="75">
        <v>0.16711065857812205</v>
      </c>
      <c r="AP58" s="75">
        <v>0.1672214746191453</v>
      </c>
      <c r="AQ58" s="169">
        <v>0.12537246731837928</v>
      </c>
      <c r="AR58" s="168">
        <v>0.23640223998622045</v>
      </c>
      <c r="AS58" s="75">
        <v>0.15762836065487493</v>
      </c>
      <c r="AT58" s="75">
        <v>0.15328350450514067</v>
      </c>
      <c r="AU58" s="169">
        <v>0.12212104376836856</v>
      </c>
    </row>
    <row r="59" spans="1:47" ht="15" thickBot="1">
      <c r="A59" s="192" t="s">
        <v>252</v>
      </c>
      <c r="B59" s="210">
        <v>2001</v>
      </c>
      <c r="C59" s="161" t="s">
        <v>30</v>
      </c>
      <c r="D59" s="75">
        <v>2.0690323785832687</v>
      </c>
      <c r="E59" s="244">
        <v>0.15534152944831564</v>
      </c>
      <c r="F59" s="143">
        <v>0.30574501236077528</v>
      </c>
      <c r="G59" s="244">
        <v>0.12475672773639353</v>
      </c>
      <c r="H59" s="143">
        <v>0.29162555060553252</v>
      </c>
      <c r="I59" s="208">
        <v>0.29608479489839146</v>
      </c>
      <c r="J59" s="143">
        <v>0.30574501236077528</v>
      </c>
      <c r="K59" s="143">
        <v>0.35484638662912843</v>
      </c>
      <c r="L59" s="143">
        <v>0.11507005833182994</v>
      </c>
      <c r="O59" s="221" t="s">
        <v>227</v>
      </c>
      <c r="P59" s="141" t="s">
        <v>284</v>
      </c>
      <c r="Q59" s="141" t="s">
        <v>285</v>
      </c>
      <c r="R59" s="141" t="s">
        <v>286</v>
      </c>
      <c r="S59" s="141" t="s">
        <v>287</v>
      </c>
      <c r="AE59" s="120" t="s">
        <v>30</v>
      </c>
      <c r="AF59" s="170">
        <v>0.21339728016065709</v>
      </c>
      <c r="AG59" s="171">
        <v>0.31639304854978834</v>
      </c>
      <c r="AH59" s="171">
        <v>0.29419132473819726</v>
      </c>
      <c r="AI59" s="171">
        <v>0.17291405539938209</v>
      </c>
      <c r="AJ59" s="170">
        <v>0.28433792510192668</v>
      </c>
      <c r="AK59" s="171">
        <v>0.31494208240600408</v>
      </c>
      <c r="AL59" s="171">
        <v>0.32127644546766365</v>
      </c>
      <c r="AM59" s="172">
        <v>0.23081654137321217</v>
      </c>
      <c r="AN59" s="170">
        <v>0.32346326110086204</v>
      </c>
      <c r="AO59" s="171">
        <v>0.29382060796380249</v>
      </c>
      <c r="AP59" s="171">
        <v>0.31167023794843035</v>
      </c>
      <c r="AQ59" s="172">
        <v>0.2749821697933309</v>
      </c>
      <c r="AR59" s="170">
        <v>0.30763137701662796</v>
      </c>
      <c r="AS59" s="171">
        <v>0.23879644227534264</v>
      </c>
      <c r="AT59" s="171">
        <v>0.27710267359831786</v>
      </c>
      <c r="AU59" s="172">
        <v>0.26472685553277164</v>
      </c>
    </row>
    <row r="60" spans="1:47">
      <c r="A60" s="194" t="s">
        <v>89</v>
      </c>
      <c r="B60" s="127">
        <v>2003</v>
      </c>
      <c r="C60" s="180" t="s">
        <v>30</v>
      </c>
      <c r="D60" s="143">
        <v>5.7123815320105109</v>
      </c>
      <c r="E60" s="247">
        <v>0.15997018987751929</v>
      </c>
      <c r="F60" s="143">
        <v>0.25089372765680856</v>
      </c>
      <c r="G60" s="247">
        <v>0.14526983094928478</v>
      </c>
      <c r="H60" s="143">
        <v>8.8190977043755739E-2</v>
      </c>
      <c r="I60" s="143">
        <v>9.4218099092977264E-2</v>
      </c>
      <c r="J60" s="143">
        <v>0.25089372765680856</v>
      </c>
      <c r="K60" s="143">
        <v>0.24318255679971637</v>
      </c>
      <c r="L60" s="143">
        <v>0.15158561151079136</v>
      </c>
      <c r="M60" s="67"/>
      <c r="O60" s="49" t="s">
        <v>288</v>
      </c>
      <c r="P60" s="184">
        <v>-2.1526123229055002E-2</v>
      </c>
      <c r="Q60" s="184">
        <v>-4.460015024271808E-2</v>
      </c>
      <c r="R60" s="184">
        <v>-5.8244654011878463E-2</v>
      </c>
      <c r="S60" s="184">
        <v>-3.6303693761050117E-2</v>
      </c>
      <c r="T60" s="185">
        <v>38</v>
      </c>
      <c r="U60" s="148" t="s">
        <v>179</v>
      </c>
      <c r="X60" s="82"/>
      <c r="Y60" s="82"/>
      <c r="AE60" s="9"/>
    </row>
    <row r="61" spans="1:47" ht="15" thickBot="1">
      <c r="A61" s="193" t="s">
        <v>298</v>
      </c>
      <c r="B61" s="127">
        <v>2008</v>
      </c>
      <c r="C61" s="180" t="s">
        <v>30</v>
      </c>
      <c r="D61" s="208">
        <v>1.2260350993678022</v>
      </c>
      <c r="E61" s="247">
        <v>0.16000957854406131</v>
      </c>
      <c r="F61" s="143">
        <v>7.1468508469001907E-2</v>
      </c>
      <c r="G61" s="247">
        <v>0.22126450279487059</v>
      </c>
      <c r="H61" s="143">
        <v>-3.0093734583127692E-2</v>
      </c>
      <c r="I61" s="143">
        <v>-7.0448939319190787E-2</v>
      </c>
      <c r="J61" s="143">
        <v>7.1468508469001907E-2</v>
      </c>
      <c r="K61" s="143">
        <v>0.1376418352244696</v>
      </c>
      <c r="L61" s="143">
        <v>0.25254345866947525</v>
      </c>
      <c r="M61" s="67"/>
      <c r="O61" s="33" t="s">
        <v>317</v>
      </c>
      <c r="P61" s="184">
        <v>1.335852034503027E-3</v>
      </c>
      <c r="Q61" s="184">
        <v>2.6100492059208759E-2</v>
      </c>
      <c r="R61" s="184">
        <v>5.6871580768096522E-2</v>
      </c>
      <c r="S61" s="184">
        <v>0.1034225161653566</v>
      </c>
      <c r="T61" s="185">
        <v>46</v>
      </c>
      <c r="U61" s="148" t="s">
        <v>179</v>
      </c>
      <c r="X61" s="82"/>
      <c r="Y61" s="82"/>
      <c r="AE61" s="9" t="s">
        <v>335</v>
      </c>
    </row>
    <row r="62" spans="1:47" ht="15" thickBot="1">
      <c r="A62" s="196" t="s">
        <v>57</v>
      </c>
      <c r="B62" s="127">
        <v>2005</v>
      </c>
      <c r="C62" s="180" t="s">
        <v>30</v>
      </c>
      <c r="D62" s="143">
        <v>6.8470887883583504</v>
      </c>
      <c r="E62" s="247">
        <v>0.16365257259296995</v>
      </c>
      <c r="F62" s="143">
        <v>-6.638325938307571E-2</v>
      </c>
      <c r="G62" s="247">
        <v>0.21401102422766313</v>
      </c>
      <c r="H62" s="143">
        <v>-0.10675652782907875</v>
      </c>
      <c r="I62" s="143">
        <v>-7.2957980291125948E-2</v>
      </c>
      <c r="J62" s="143">
        <v>-6.638325938307571E-2</v>
      </c>
      <c r="K62" s="143">
        <v>2.3443316571602542E-2</v>
      </c>
      <c r="L62" s="143">
        <v>0.23168443496801705</v>
      </c>
      <c r="M62" s="67"/>
      <c r="O62" s="33" t="s">
        <v>318</v>
      </c>
      <c r="P62" s="184">
        <v>1.5035517011498575E-2</v>
      </c>
      <c r="Q62" s="184">
        <v>4.5799040434874587E-2</v>
      </c>
      <c r="R62" s="184">
        <v>0.14954093552134806</v>
      </c>
      <c r="S62" s="184">
        <v>0.12951544763878486</v>
      </c>
      <c r="T62" s="185">
        <v>13</v>
      </c>
      <c r="U62" s="148" t="s">
        <v>179</v>
      </c>
      <c r="X62" s="82"/>
      <c r="Y62" s="82"/>
      <c r="AE62" s="67" t="s">
        <v>61</v>
      </c>
      <c r="AF62" s="176">
        <v>0.13146643935965108</v>
      </c>
      <c r="AG62" s="175">
        <v>0.18757558891934648</v>
      </c>
      <c r="AH62" s="166">
        <v>0.17227200861039946</v>
      </c>
      <c r="AI62" s="166">
        <v>0.10238415211052698</v>
      </c>
      <c r="AJ62" s="165">
        <v>0.1807417242975542</v>
      </c>
      <c r="AK62" s="166">
        <v>0.1622468337647387</v>
      </c>
      <c r="AL62" s="166">
        <v>0.1622468337647387</v>
      </c>
      <c r="AM62" s="167">
        <v>0.188882802972894</v>
      </c>
      <c r="AN62" s="165">
        <v>0.18242798817670852</v>
      </c>
      <c r="AO62" s="166">
        <v>0.120274673169779</v>
      </c>
      <c r="AP62" s="166">
        <v>0.16478096311380158</v>
      </c>
      <c r="AQ62" s="167">
        <v>0.1874565502618277</v>
      </c>
      <c r="AR62" s="165">
        <v>0.12767565917712784</v>
      </c>
      <c r="AS62" s="166">
        <v>4.2591591116839404E-2</v>
      </c>
      <c r="AT62" s="166">
        <v>0.15369993688491515</v>
      </c>
      <c r="AU62" s="167">
        <v>0.21489883940664925</v>
      </c>
    </row>
    <row r="63" spans="1:47" ht="16.8" customHeight="1" thickTop="1" thickBot="1">
      <c r="A63" s="191" t="s">
        <v>130</v>
      </c>
      <c r="B63" s="127">
        <v>2007</v>
      </c>
      <c r="C63" s="67" t="s">
        <v>30</v>
      </c>
      <c r="D63" s="143">
        <v>10.959414594484722</v>
      </c>
      <c r="E63" s="247">
        <v>0.16531987607397233</v>
      </c>
      <c r="F63" s="143">
        <v>4.1688379364250398E-3</v>
      </c>
      <c r="G63" s="247">
        <v>0.25329510132285971</v>
      </c>
      <c r="H63" s="143">
        <v>-1.9704273058885027E-2</v>
      </c>
      <c r="I63" s="143">
        <v>-7.7677175612299934E-3</v>
      </c>
      <c r="J63" s="143">
        <v>4.1688379364250398E-3</v>
      </c>
      <c r="K63" s="143">
        <v>7.5951016154246875E-2</v>
      </c>
      <c r="L63" s="143">
        <v>0.33541784492741916</v>
      </c>
      <c r="O63" s="33" t="s">
        <v>319</v>
      </c>
      <c r="P63" s="184">
        <v>5.4978507351615524E-2</v>
      </c>
      <c r="Q63" s="184">
        <v>7.7291950548888141E-2</v>
      </c>
      <c r="R63" s="184">
        <v>9.5209520870149111E-2</v>
      </c>
      <c r="S63" s="184">
        <v>9.5039100380825109E-2</v>
      </c>
      <c r="T63" s="185">
        <v>9</v>
      </c>
      <c r="U63" s="148" t="s">
        <v>179</v>
      </c>
      <c r="AE63" s="222" t="s">
        <v>50</v>
      </c>
      <c r="AF63" s="163">
        <v>0.21935428574113117</v>
      </c>
      <c r="AG63" s="164">
        <v>0.24033576491933292</v>
      </c>
      <c r="AH63" s="75">
        <v>0.21363125623484674</v>
      </c>
      <c r="AI63" s="75">
        <v>0.12572009232964118</v>
      </c>
      <c r="AJ63" s="168">
        <v>0.24979723438003323</v>
      </c>
      <c r="AK63" s="75">
        <v>0.17917104374677606</v>
      </c>
      <c r="AL63" s="75">
        <v>0.24680602429365844</v>
      </c>
      <c r="AM63" s="169">
        <v>0.22818209686157873</v>
      </c>
      <c r="AN63" s="168">
        <v>0.19540814119063268</v>
      </c>
      <c r="AO63" s="75">
        <v>0.11216506026239603</v>
      </c>
      <c r="AP63" s="75">
        <v>0.17384960333116581</v>
      </c>
      <c r="AQ63" s="169">
        <v>0.21676187526849475</v>
      </c>
      <c r="AR63" s="168">
        <v>9.4875547700479873E-2</v>
      </c>
      <c r="AS63" s="75">
        <v>7.0765035426931409E-3</v>
      </c>
      <c r="AT63" s="75">
        <v>8.5760345254729684E-2</v>
      </c>
      <c r="AU63" s="169">
        <v>0.13924922001391596</v>
      </c>
    </row>
    <row r="64" spans="1:47" ht="15" thickTop="1">
      <c r="A64" s="194" t="s">
        <v>89</v>
      </c>
      <c r="B64" s="127">
        <v>2005</v>
      </c>
      <c r="C64" s="180" t="s">
        <v>30</v>
      </c>
      <c r="D64" s="143">
        <v>4.8966576146381371</v>
      </c>
      <c r="E64" s="247">
        <v>0.16690987970814436</v>
      </c>
      <c r="F64" s="143">
        <v>0.13748450649096483</v>
      </c>
      <c r="G64" s="247">
        <v>0.21594632241863021</v>
      </c>
      <c r="H64" s="143">
        <v>0.17297279665992557</v>
      </c>
      <c r="I64" s="143">
        <v>0.16445952116902599</v>
      </c>
      <c r="J64" s="143">
        <v>0.13748450649096483</v>
      </c>
      <c r="K64" s="143">
        <v>0.16488355404788313</v>
      </c>
      <c r="L64" s="143">
        <v>0.24221717002092644</v>
      </c>
      <c r="T64" s="149">
        <v>106</v>
      </c>
      <c r="AE64" s="67" t="s">
        <v>51</v>
      </c>
      <c r="AF64" s="168">
        <v>1.0097714576441772E-2</v>
      </c>
      <c r="AG64" s="75">
        <v>8.8165424951058669E-2</v>
      </c>
      <c r="AH64" s="75">
        <v>8.6119017878234533E-2</v>
      </c>
      <c r="AI64" s="75">
        <v>5.3457504372526339E-2</v>
      </c>
      <c r="AJ64" s="168">
        <v>5.8506091069611993E-2</v>
      </c>
      <c r="AK64" s="75">
        <v>8.5439641649454598E-2</v>
      </c>
      <c r="AL64" s="75">
        <v>0.11843444659973555</v>
      </c>
      <c r="AM64" s="169">
        <v>0.11264233143394141</v>
      </c>
      <c r="AN64" s="168">
        <v>9.2596467096515173E-2</v>
      </c>
      <c r="AO64" s="75">
        <v>7.1600766199503743E-2</v>
      </c>
      <c r="AP64" s="75">
        <v>9.5655496998314229E-2</v>
      </c>
      <c r="AQ64" s="169">
        <v>9.6325897008165531E-2</v>
      </c>
      <c r="AR64" s="168">
        <v>9.8661089266363744E-2</v>
      </c>
      <c r="AS64" s="75">
        <v>3.807478186784298E-2</v>
      </c>
      <c r="AT64" s="75">
        <v>5.9135599631126273E-2</v>
      </c>
      <c r="AU64" s="169">
        <v>6.610063619093054E-2</v>
      </c>
    </row>
    <row r="65" spans="1:47" ht="15" thickBot="1">
      <c r="A65" s="193" t="s">
        <v>84</v>
      </c>
      <c r="B65" s="127">
        <v>2006</v>
      </c>
      <c r="C65" s="180" t="s">
        <v>30</v>
      </c>
      <c r="D65" s="208">
        <v>4.7399647430246441</v>
      </c>
      <c r="E65" s="247">
        <v>0.17312715894629069</v>
      </c>
      <c r="F65" s="143">
        <v>2.839861534409454E-2</v>
      </c>
      <c r="G65" s="247">
        <v>0.17634317348635486</v>
      </c>
      <c r="H65" s="143">
        <v>1.6941340256612952E-2</v>
      </c>
      <c r="I65" s="143">
        <v>7.658877977198332E-2</v>
      </c>
      <c r="J65" s="143">
        <v>2.839861534409454E-2</v>
      </c>
      <c r="K65" s="143">
        <v>6.3127892538661232E-2</v>
      </c>
      <c r="L65" s="143">
        <v>0.13173531353566784</v>
      </c>
      <c r="N65" t="s">
        <v>303</v>
      </c>
      <c r="O65"/>
      <c r="P65" s="183" t="s">
        <v>283</v>
      </c>
      <c r="Q65" s="141"/>
      <c r="R65" s="141"/>
      <c r="S65" s="141"/>
      <c r="AE65" s="70" t="s">
        <v>30</v>
      </c>
      <c r="AF65" s="170">
        <v>0.14489259319951989</v>
      </c>
      <c r="AG65" s="171">
        <v>0.24411442447790868</v>
      </c>
      <c r="AH65" s="171">
        <v>0.23161727885068903</v>
      </c>
      <c r="AI65" s="171">
        <v>0.14131784563674954</v>
      </c>
      <c r="AJ65" s="170">
        <v>0.20334968508536738</v>
      </c>
      <c r="AK65" s="171">
        <v>0.21438097147942556</v>
      </c>
      <c r="AL65" s="171">
        <v>0.26579088569854853</v>
      </c>
      <c r="AM65" s="172">
        <v>0.21067728441138336</v>
      </c>
      <c r="AN65" s="170">
        <v>0.22850025528007548</v>
      </c>
      <c r="AO65" s="171">
        <v>0.18588897557891157</v>
      </c>
      <c r="AP65" s="171">
        <v>0.22527948845439311</v>
      </c>
      <c r="AQ65" s="172">
        <v>0.23109591906288843</v>
      </c>
      <c r="AR65" s="170">
        <v>0.17499856693654967</v>
      </c>
      <c r="AS65" s="171">
        <v>9.8685418362611702E-2</v>
      </c>
      <c r="AT65" s="171">
        <v>0.15789235007100025</v>
      </c>
      <c r="AU65" s="172">
        <v>0.18280814556248498</v>
      </c>
    </row>
    <row r="66" spans="1:47">
      <c r="A66" s="193" t="s">
        <v>84</v>
      </c>
      <c r="B66" s="127">
        <v>2007</v>
      </c>
      <c r="C66" s="180" t="s">
        <v>30</v>
      </c>
      <c r="D66" s="208">
        <v>4.6231226341765268</v>
      </c>
      <c r="E66" s="247">
        <v>0.17976692541205713</v>
      </c>
      <c r="F66" s="143">
        <v>4.6982498779985928E-2</v>
      </c>
      <c r="G66" s="247">
        <v>0.11026283785460773</v>
      </c>
      <c r="H66" s="143">
        <v>6.0675361459040962E-2</v>
      </c>
      <c r="I66" s="143">
        <v>1.1654721693283633E-2</v>
      </c>
      <c r="J66" s="143">
        <v>4.6982498779985928E-2</v>
      </c>
      <c r="K66" s="143">
        <v>6.114422957313799E-3</v>
      </c>
      <c r="L66" s="143">
        <v>0.17588323611867718</v>
      </c>
      <c r="N66" s="197"/>
      <c r="O66" s="221" t="s">
        <v>227</v>
      </c>
      <c r="P66" s="141" t="s">
        <v>284</v>
      </c>
      <c r="Q66" s="141" t="s">
        <v>285</v>
      </c>
      <c r="R66" s="141" t="s">
        <v>286</v>
      </c>
      <c r="S66" s="141" t="s">
        <v>287</v>
      </c>
      <c r="AE66" s="9"/>
    </row>
    <row r="67" spans="1:47">
      <c r="A67" s="192" t="s">
        <v>130</v>
      </c>
      <c r="B67" s="210">
        <v>2003</v>
      </c>
      <c r="C67" s="161" t="s">
        <v>30</v>
      </c>
      <c r="D67" s="75">
        <v>13.025950267633309</v>
      </c>
      <c r="E67" s="244">
        <v>0.18047406712039427</v>
      </c>
      <c r="F67" s="143">
        <v>-4.6829781636411577E-2</v>
      </c>
      <c r="G67" s="244">
        <v>0.19163106308117617</v>
      </c>
      <c r="H67" s="143">
        <v>-0.12102078400420932</v>
      </c>
      <c r="I67" s="208">
        <v>2.7361220731386388E-2</v>
      </c>
      <c r="J67" s="143">
        <v>-4.6829781636411577E-2</v>
      </c>
      <c r="K67" s="143">
        <v>-9.7342804525123745E-3</v>
      </c>
      <c r="L67" s="143">
        <v>0.17399681662059144</v>
      </c>
      <c r="N67"/>
      <c r="O67" s="49" t="s">
        <v>288</v>
      </c>
      <c r="P67" s="184">
        <v>-1.5951719268424504E-2</v>
      </c>
      <c r="Q67" s="184">
        <v>-2.7848094513085647E-2</v>
      </c>
      <c r="R67" s="184">
        <v>-4.3580754250995557E-2</v>
      </c>
      <c r="S67" s="184">
        <v>-3.6303693761050117E-2</v>
      </c>
      <c r="T67" s="185">
        <v>47</v>
      </c>
      <c r="U67" s="148" t="s">
        <v>179</v>
      </c>
      <c r="AE67" s="9"/>
    </row>
    <row r="68" spans="1:47">
      <c r="A68" s="191" t="s">
        <v>195</v>
      </c>
      <c r="B68" s="210">
        <v>2008</v>
      </c>
      <c r="C68" s="161" t="s">
        <v>30</v>
      </c>
      <c r="D68" s="75">
        <v>5.7031156874353046</v>
      </c>
      <c r="E68" s="244">
        <v>0.18270467456815756</v>
      </c>
      <c r="F68" s="75">
        <v>-0.10805146186496525</v>
      </c>
      <c r="G68" s="244">
        <v>0.23916380109796526</v>
      </c>
      <c r="H68" s="75">
        <v>-1.5791832538029543E-2</v>
      </c>
      <c r="I68" s="75">
        <v>-7.2130974664522424E-2</v>
      </c>
      <c r="J68" s="75">
        <v>-0.10805146186496525</v>
      </c>
      <c r="K68" s="75">
        <v>-8.7896443542221328E-2</v>
      </c>
      <c r="L68" s="75">
        <v>0.29358221547635577</v>
      </c>
      <c r="N68"/>
      <c r="O68" s="33" t="s">
        <v>317</v>
      </c>
      <c r="P68" s="184">
        <v>1.2495805270767123E-2</v>
      </c>
      <c r="Q68" s="184">
        <v>4.0015301682429658E-2</v>
      </c>
      <c r="R68" s="184">
        <v>6.5835881965920051E-2</v>
      </c>
      <c r="S68" s="184">
        <v>9.8876122210369427E-2</v>
      </c>
      <c r="T68" s="185">
        <v>67</v>
      </c>
      <c r="U68" s="148" t="s">
        <v>179</v>
      </c>
      <c r="AE68" s="9"/>
    </row>
    <row r="69" spans="1:47">
      <c r="A69" s="232" t="s">
        <v>130</v>
      </c>
      <c r="B69" s="233">
        <v>2004</v>
      </c>
      <c r="C69" s="234" t="s">
        <v>30</v>
      </c>
      <c r="D69" s="77">
        <v>12.805745646724032</v>
      </c>
      <c r="E69" s="250">
        <v>0.2044901271301055</v>
      </c>
      <c r="F69" s="200">
        <v>9.9272471250880109E-2</v>
      </c>
      <c r="G69" s="250">
        <v>0.17040125065138093</v>
      </c>
      <c r="H69" s="200">
        <v>0.13236329500117328</v>
      </c>
      <c r="I69" s="236">
        <v>6.6181647500586541E-2</v>
      </c>
      <c r="J69" s="200">
        <v>9.9272471250880109E-2</v>
      </c>
      <c r="K69" s="200">
        <v>8.1524290072752734E-2</v>
      </c>
      <c r="L69" s="200">
        <v>0.14087198193503561</v>
      </c>
      <c r="N69"/>
      <c r="O69" s="33" t="s">
        <v>318</v>
      </c>
      <c r="P69" s="184">
        <v>5.2647070608440392E-2</v>
      </c>
      <c r="Q69" s="184">
        <v>9.2202365699548011E-2</v>
      </c>
      <c r="R69" s="184">
        <v>0.12708497512929076</v>
      </c>
      <c r="S69" s="184">
        <v>0.12077322082759218</v>
      </c>
      <c r="T69" s="185">
        <v>20</v>
      </c>
      <c r="U69" s="148" t="s">
        <v>179</v>
      </c>
      <c r="AE69" s="9"/>
    </row>
    <row r="70" spans="1:47">
      <c r="A70" s="191" t="s">
        <v>175</v>
      </c>
      <c r="B70" s="210">
        <v>2009</v>
      </c>
      <c r="C70" s="161" t="s">
        <v>30</v>
      </c>
      <c r="D70" s="75">
        <v>3.1773456513139227</v>
      </c>
      <c r="E70" s="244">
        <v>0.25588202183946862</v>
      </c>
      <c r="F70" s="75">
        <v>0.30279870828848227</v>
      </c>
      <c r="G70" s="244">
        <v>0.41606894634417568</v>
      </c>
      <c r="H70" s="75">
        <v>4.3810548977395024E-2</v>
      </c>
      <c r="I70" s="75">
        <v>2.0236813778256257E-2</v>
      </c>
      <c r="J70" s="75">
        <v>0.30279870828848227</v>
      </c>
      <c r="K70" s="75">
        <v>0.472443487621098</v>
      </c>
      <c r="L70" s="75">
        <v>0.51316327364892489</v>
      </c>
      <c r="N70"/>
      <c r="O70" s="33" t="s">
        <v>319</v>
      </c>
      <c r="P70" s="184">
        <v>9.5332168820750948E-2</v>
      </c>
      <c r="Q70" s="184">
        <v>0.15835889540324327</v>
      </c>
      <c r="R70" s="184">
        <v>0.22755662525875114</v>
      </c>
      <c r="S70" s="184">
        <v>0.35829035045769903</v>
      </c>
      <c r="T70" s="185">
        <v>9</v>
      </c>
      <c r="U70" s="148" t="s">
        <v>179</v>
      </c>
      <c r="AE70" s="9"/>
    </row>
    <row r="71" spans="1:47">
      <c r="A71" s="194" t="s">
        <v>195</v>
      </c>
      <c r="B71" s="127">
        <v>2006</v>
      </c>
      <c r="C71" s="180" t="s">
        <v>30</v>
      </c>
      <c r="D71" s="143">
        <v>8.1835589620026123</v>
      </c>
      <c r="E71" s="247">
        <v>0.26039397649889368</v>
      </c>
      <c r="F71" s="143">
        <v>3.2724121428479563E-3</v>
      </c>
      <c r="G71" s="247">
        <v>0.20305237494234349</v>
      </c>
      <c r="H71" s="143">
        <v>-3.5181664144451012E-3</v>
      </c>
      <c r="I71" s="143">
        <v>1.8767865688823372E-2</v>
      </c>
      <c r="J71" s="143">
        <v>3.2724121428479563E-3</v>
      </c>
      <c r="K71" s="143">
        <v>-5.2009364531191378E-2</v>
      </c>
      <c r="L71" s="143">
        <v>0.1962500054228288</v>
      </c>
      <c r="T71" s="149">
        <v>143</v>
      </c>
      <c r="AE71" s="9"/>
    </row>
    <row r="72" spans="1:47">
      <c r="A72" s="193" t="s">
        <v>89</v>
      </c>
      <c r="B72" s="127">
        <v>2006</v>
      </c>
      <c r="C72" s="180" t="s">
        <v>30</v>
      </c>
      <c r="D72" s="208">
        <v>7.8390489931884169</v>
      </c>
      <c r="E72" s="247">
        <v>0.2644831355402873</v>
      </c>
      <c r="F72" s="143">
        <v>-9.7811082626699623E-3</v>
      </c>
      <c r="G72" s="247">
        <v>0.27889509979062216</v>
      </c>
      <c r="H72" s="143">
        <v>-1.0293827647406783E-2</v>
      </c>
      <c r="I72" s="143">
        <v>-4.2910668507197713E-2</v>
      </c>
      <c r="J72" s="143">
        <v>-9.7811082626699623E-3</v>
      </c>
      <c r="K72" s="143">
        <v>0.11816209820548222</v>
      </c>
      <c r="L72" s="143">
        <v>0.4066467513069455</v>
      </c>
      <c r="N72" t="s">
        <v>303</v>
      </c>
      <c r="O72"/>
      <c r="P72" s="183" t="s">
        <v>283</v>
      </c>
      <c r="Q72" s="141"/>
      <c r="R72" s="141"/>
      <c r="S72" s="141"/>
      <c r="AE72" s="9"/>
    </row>
    <row r="73" spans="1:47">
      <c r="A73" s="194" t="s">
        <v>57</v>
      </c>
      <c r="B73" s="127">
        <v>2006</v>
      </c>
      <c r="C73" s="180" t="s">
        <v>30</v>
      </c>
      <c r="D73" s="143">
        <v>10.750099441036699</v>
      </c>
      <c r="E73" s="247">
        <v>0.26503225806451614</v>
      </c>
      <c r="F73" s="143">
        <v>0.11764090938417182</v>
      </c>
      <c r="G73" s="247">
        <v>0.26593152968329276</v>
      </c>
      <c r="H73" s="143">
        <v>3.0538376497538457E-2</v>
      </c>
      <c r="I73" s="143">
        <v>3.6478906996099562E-2</v>
      </c>
      <c r="J73" s="143">
        <v>0.11764090938417182</v>
      </c>
      <c r="K73" s="143">
        <v>0.15381790890026453</v>
      </c>
      <c r="L73" s="143">
        <v>0.28746284315439763</v>
      </c>
      <c r="N73" s="197"/>
      <c r="O73" s="221" t="s">
        <v>227</v>
      </c>
      <c r="P73" s="141" t="s">
        <v>284</v>
      </c>
      <c r="Q73" s="141" t="s">
        <v>285</v>
      </c>
      <c r="R73" s="141" t="s">
        <v>286</v>
      </c>
      <c r="S73" s="141" t="s">
        <v>287</v>
      </c>
      <c r="AE73" s="9"/>
    </row>
    <row r="74" spans="1:47">
      <c r="A74" s="196" t="s">
        <v>57</v>
      </c>
      <c r="B74" s="127">
        <v>2004</v>
      </c>
      <c r="C74" s="180" t="s">
        <v>30</v>
      </c>
      <c r="D74" s="143">
        <v>10.051495079179738</v>
      </c>
      <c r="E74" s="247">
        <v>0.26588854885773255</v>
      </c>
      <c r="F74" s="143">
        <v>-0.12709987383459601</v>
      </c>
      <c r="G74" s="247">
        <v>0.21193076793816165</v>
      </c>
      <c r="H74" s="143">
        <v>-5.0460404356915949E-2</v>
      </c>
      <c r="I74" s="143">
        <v>-0.16260390974799036</v>
      </c>
      <c r="J74" s="143">
        <v>-0.12709987383459601</v>
      </c>
      <c r="K74" s="143">
        <v>-0.12019338985099171</v>
      </c>
      <c r="L74" s="143">
        <v>0.23011821898132803</v>
      </c>
      <c r="N74"/>
      <c r="O74" s="49" t="s">
        <v>288</v>
      </c>
      <c r="P74" s="184">
        <v>-1.5951719268424504E-2</v>
      </c>
      <c r="Q74" s="184">
        <v>-2.7848094513085647E-2</v>
      </c>
      <c r="R74" s="184">
        <v>-4.3580754250995557E-2</v>
      </c>
      <c r="S74" s="184">
        <v>-3.6303693761050117E-2</v>
      </c>
      <c r="T74" s="185">
        <v>47</v>
      </c>
      <c r="U74" s="148" t="s">
        <v>179</v>
      </c>
      <c r="X74" s="82"/>
      <c r="Y74" s="82"/>
      <c r="Z74" s="82"/>
      <c r="AE74" s="9"/>
    </row>
    <row r="75" spans="1:47">
      <c r="A75" s="194" t="s">
        <v>57</v>
      </c>
      <c r="B75" s="127">
        <v>2007</v>
      </c>
      <c r="C75" s="180" t="s">
        <v>30</v>
      </c>
      <c r="D75" s="143">
        <v>10.756278348238364</v>
      </c>
      <c r="E75" s="247">
        <v>0.26681957186544342</v>
      </c>
      <c r="F75" s="143">
        <v>0.12716288031840081</v>
      </c>
      <c r="G75" s="247">
        <v>0.29895544096258098</v>
      </c>
      <c r="H75" s="143">
        <v>6.1276592642204976E-3</v>
      </c>
      <c r="I75" s="143">
        <v>8.9846292803164488E-2</v>
      </c>
      <c r="J75" s="143">
        <v>0.12716288031840081</v>
      </c>
      <c r="K75" s="143">
        <v>0.13025977781361095</v>
      </c>
      <c r="L75" s="143">
        <v>0.33736134908467852</v>
      </c>
      <c r="N75"/>
      <c r="O75" s="33" t="s">
        <v>316</v>
      </c>
      <c r="P75" s="184">
        <v>2.6624521400157091E-3</v>
      </c>
      <c r="Q75" s="184">
        <v>3.6546947759371035E-2</v>
      </c>
      <c r="R75" s="184">
        <v>6.5861406268535136E-2</v>
      </c>
      <c r="S75" s="184">
        <v>9.9915659349635449E-2</v>
      </c>
      <c r="T75" s="185">
        <v>40</v>
      </c>
      <c r="U75" s="148" t="s">
        <v>179</v>
      </c>
      <c r="X75" s="82"/>
      <c r="Y75" s="82"/>
      <c r="Z75" s="82"/>
      <c r="AE75" s="9"/>
    </row>
    <row r="76" spans="1:47">
      <c r="A76" s="193" t="s">
        <v>89</v>
      </c>
      <c r="B76" s="127">
        <v>2007</v>
      </c>
      <c r="C76" s="180" t="s">
        <v>30</v>
      </c>
      <c r="D76" s="208">
        <v>8.9602354838746994</v>
      </c>
      <c r="E76" s="247">
        <v>0.29285633248874937</v>
      </c>
      <c r="F76" s="143">
        <v>0.12714709556527173</v>
      </c>
      <c r="G76" s="247">
        <v>0.47661683895015949</v>
      </c>
      <c r="H76" s="143">
        <v>-3.228450968144906E-2</v>
      </c>
      <c r="I76" s="143">
        <v>5.0749531542793882E-4</v>
      </c>
      <c r="J76" s="143">
        <v>0.12714709556527173</v>
      </c>
      <c r="K76" s="143">
        <v>0.19288725796377271</v>
      </c>
      <c r="L76" s="143">
        <v>0.65744237618439616</v>
      </c>
      <c r="N76"/>
      <c r="O76" s="33" t="s">
        <v>301</v>
      </c>
      <c r="P76" s="184">
        <v>2.7063735834843294E-2</v>
      </c>
      <c r="Q76" s="184">
        <v>4.508443433920762E-2</v>
      </c>
      <c r="R76" s="184">
        <v>6.579455690454325E-2</v>
      </c>
      <c r="S76" s="184">
        <v>9.6926990074245614E-2</v>
      </c>
      <c r="T76" s="185">
        <v>27</v>
      </c>
      <c r="U76" s="148" t="s">
        <v>179</v>
      </c>
      <c r="X76" s="82"/>
      <c r="Y76" s="82"/>
      <c r="Z76" s="82"/>
      <c r="AE76" s="9"/>
    </row>
    <row r="77" spans="1:47" ht="16.8" customHeight="1">
      <c r="A77" s="192" t="s">
        <v>195</v>
      </c>
      <c r="B77" s="210">
        <v>2003</v>
      </c>
      <c r="C77" s="161" t="s">
        <v>30</v>
      </c>
      <c r="D77" s="75">
        <v>10.202821180911608</v>
      </c>
      <c r="E77" s="244">
        <v>0.30884067612323579</v>
      </c>
      <c r="F77" s="143">
        <v>9.2745400445788384E-2</v>
      </c>
      <c r="G77" s="244">
        <v>0.32718620416365923</v>
      </c>
      <c r="H77" s="143">
        <v>4.2962586593861068E-2</v>
      </c>
      <c r="I77" s="208">
        <v>4.602996767105675E-2</v>
      </c>
      <c r="J77" s="143">
        <v>9.2745400445788384E-2</v>
      </c>
      <c r="K77" s="143">
        <v>8.9553527784285922E-2</v>
      </c>
      <c r="L77" s="143">
        <v>0.3383300213324153</v>
      </c>
      <c r="N77"/>
      <c r="O77" s="33" t="s">
        <v>302</v>
      </c>
      <c r="P77" s="184">
        <v>6.5894170053640219E-2</v>
      </c>
      <c r="Q77" s="184">
        <v>0.11346696453287861</v>
      </c>
      <c r="R77" s="184">
        <v>0.15766330342956134</v>
      </c>
      <c r="S77" s="184">
        <v>0.19499732383700058</v>
      </c>
      <c r="T77" s="185">
        <v>29</v>
      </c>
      <c r="U77" s="148" t="s">
        <v>179</v>
      </c>
      <c r="AE77" s="9"/>
    </row>
    <row r="78" spans="1:47">
      <c r="A78" s="192" t="s">
        <v>57</v>
      </c>
      <c r="B78" s="210">
        <v>2003</v>
      </c>
      <c r="C78" s="161" t="s">
        <v>30</v>
      </c>
      <c r="D78" s="75">
        <v>11.541219024413911</v>
      </c>
      <c r="E78" s="244">
        <v>0.32070101857399641</v>
      </c>
      <c r="F78" s="143">
        <v>-0.11217245309861548</v>
      </c>
      <c r="G78" s="244">
        <v>0.29259570120059847</v>
      </c>
      <c r="H78" s="143">
        <v>4.33780208603518E-2</v>
      </c>
      <c r="I78" s="143">
        <v>-4.8935110237480579E-3</v>
      </c>
      <c r="J78" s="143">
        <v>-0.11217245309861548</v>
      </c>
      <c r="K78" s="143">
        <v>-7.8208511995699032E-2</v>
      </c>
      <c r="L78" s="143">
        <v>0.2456213607998701</v>
      </c>
      <c r="T78" s="149">
        <v>143</v>
      </c>
      <c r="AE78" s="9"/>
    </row>
    <row r="79" spans="1:47">
      <c r="A79" s="195" t="s">
        <v>57</v>
      </c>
      <c r="B79" s="127">
        <v>2008</v>
      </c>
      <c r="C79" s="67" t="s">
        <v>30</v>
      </c>
      <c r="D79" s="208">
        <v>12.315870632634015</v>
      </c>
      <c r="E79" s="247">
        <v>0.33360813410277551</v>
      </c>
      <c r="F79" s="143">
        <v>0.12489744755095354</v>
      </c>
      <c r="G79" s="247">
        <v>0.3759944173063503</v>
      </c>
      <c r="H79" s="143">
        <v>8.4234795664970163E-2</v>
      </c>
      <c r="I79" s="143">
        <v>0.12178145632322962</v>
      </c>
      <c r="J79" s="143">
        <v>0.12489744755095354</v>
      </c>
      <c r="K79" s="143">
        <v>0.25343388412651074</v>
      </c>
      <c r="L79" s="143">
        <v>0.25101327742837176</v>
      </c>
      <c r="N79"/>
      <c r="O79"/>
      <c r="P79" s="183" t="s">
        <v>283</v>
      </c>
      <c r="Q79" s="141"/>
      <c r="R79" s="141"/>
      <c r="S79" s="141"/>
      <c r="AE79" s="9"/>
    </row>
    <row r="80" spans="1:47">
      <c r="A80" s="195" t="s">
        <v>130</v>
      </c>
      <c r="B80" s="127">
        <v>2008</v>
      </c>
      <c r="C80" s="67" t="s">
        <v>30</v>
      </c>
      <c r="D80" s="208">
        <v>22.426993698760079</v>
      </c>
      <c r="E80" s="247">
        <v>0.34231235355902079</v>
      </c>
      <c r="F80" s="143">
        <v>9.380689258679617E-2</v>
      </c>
      <c r="G80" s="247">
        <v>0.42198688199484707</v>
      </c>
      <c r="H80" s="143">
        <v>1.1705899262192981E-2</v>
      </c>
      <c r="I80" s="143">
        <v>2.3411798524385963E-2</v>
      </c>
      <c r="J80" s="143">
        <v>9.380689258679617E-2</v>
      </c>
      <c r="K80" s="143">
        <v>0.1504040371778084</v>
      </c>
      <c r="L80" s="143">
        <v>0.45352957209048789</v>
      </c>
      <c r="N80" s="197"/>
      <c r="O80" s="221" t="s">
        <v>227</v>
      </c>
      <c r="P80" s="141" t="s">
        <v>284</v>
      </c>
      <c r="Q80" s="141" t="s">
        <v>285</v>
      </c>
      <c r="R80" s="141" t="s">
        <v>286</v>
      </c>
      <c r="S80" s="141" t="s">
        <v>287</v>
      </c>
      <c r="AE80" s="9"/>
    </row>
    <row r="81" spans="1:31">
      <c r="A81" s="192" t="s">
        <v>195</v>
      </c>
      <c r="B81" s="210">
        <v>2004</v>
      </c>
      <c r="C81" s="161" t="s">
        <v>30</v>
      </c>
      <c r="D81" s="75">
        <v>11.365490707247785</v>
      </c>
      <c r="E81" s="244">
        <v>0.3451410329111797</v>
      </c>
      <c r="F81" s="143">
        <v>4.8682465844888563E-2</v>
      </c>
      <c r="G81" s="244">
        <v>0.35294876923033275</v>
      </c>
      <c r="H81" s="143">
        <v>3.2050795864695977E-3</v>
      </c>
      <c r="I81" s="208">
        <v>5.2017625596002627E-2</v>
      </c>
      <c r="J81" s="143">
        <v>4.8682465844888563E-2</v>
      </c>
      <c r="K81" s="143">
        <v>6.9809231474188715E-2</v>
      </c>
      <c r="L81" s="143">
        <v>0.32229446130655504</v>
      </c>
      <c r="N81"/>
      <c r="O81" s="49" t="s">
        <v>288</v>
      </c>
      <c r="P81" s="184">
        <f>AVERAGE(H2:H39)</f>
        <v>-2.1526123229055002E-2</v>
      </c>
      <c r="Q81" s="184">
        <f t="shared" ref="Q81:S81" si="0">AVERAGE(I2:I39)</f>
        <v>-4.460015024271808E-2</v>
      </c>
      <c r="R81" s="184">
        <f t="shared" si="0"/>
        <v>-5.8244654011878463E-2</v>
      </c>
      <c r="S81" s="184">
        <f t="shared" si="0"/>
        <v>-3.6303693761050117E-2</v>
      </c>
      <c r="T81" s="185">
        <f>COUNT(E2:E39)</f>
        <v>38</v>
      </c>
      <c r="U81" s="148" t="s">
        <v>179</v>
      </c>
      <c r="AE81" s="9"/>
    </row>
    <row r="82" spans="1:31">
      <c r="A82" s="191" t="s">
        <v>82</v>
      </c>
      <c r="B82" s="127">
        <v>2007</v>
      </c>
      <c r="C82" s="67" t="s">
        <v>30</v>
      </c>
      <c r="D82" s="143">
        <v>17.910787200017243</v>
      </c>
      <c r="E82" s="247">
        <v>0.34573039556535773</v>
      </c>
      <c r="F82" s="143">
        <v>-0.11448098809133506</v>
      </c>
      <c r="G82" s="247">
        <v>0.348199267862841</v>
      </c>
      <c r="H82" s="143">
        <v>-3.268422470261613E-2</v>
      </c>
      <c r="I82" s="143">
        <v>-0.10047277866730078</v>
      </c>
      <c r="J82" s="143">
        <v>-0.11448098809133506</v>
      </c>
      <c r="K82" s="143">
        <v>-6.4293708259037491E-2</v>
      </c>
      <c r="L82" s="143">
        <v>0.34165840992176022</v>
      </c>
      <c r="N82"/>
      <c r="O82" s="33" t="s">
        <v>316</v>
      </c>
      <c r="P82" s="184">
        <f>AVERAGE(H40:H69)</f>
        <v>-4.3019160047022701E-3</v>
      </c>
      <c r="Q82" s="184">
        <f t="shared" ref="Q82:S82" si="1">AVERAGE(I40:I69)</f>
        <v>2.1907733046451862E-2</v>
      </c>
      <c r="R82" s="184">
        <f t="shared" si="1"/>
        <v>5.6689320877637145E-2</v>
      </c>
      <c r="S82" s="184">
        <f t="shared" si="1"/>
        <v>9.9915659349635449E-2</v>
      </c>
      <c r="T82" s="185">
        <f>COUNT(E40:E69)</f>
        <v>30</v>
      </c>
      <c r="U82" s="148" t="s">
        <v>179</v>
      </c>
      <c r="AE82" s="9"/>
    </row>
    <row r="83" spans="1:31">
      <c r="A83" s="195" t="s">
        <v>82</v>
      </c>
      <c r="B83" s="127">
        <v>2008</v>
      </c>
      <c r="C83" s="67" t="s">
        <v>30</v>
      </c>
      <c r="D83" s="208">
        <v>19.348678485259455</v>
      </c>
      <c r="E83" s="247">
        <v>0.35047935069851344</v>
      </c>
      <c r="F83" s="143">
        <v>-3.0609050472833545E-2</v>
      </c>
      <c r="G83" s="247">
        <v>0.3397707714053021</v>
      </c>
      <c r="H83" s="143">
        <v>-6.5643061395854893E-2</v>
      </c>
      <c r="I83" s="143">
        <v>-7.9207914125224557E-2</v>
      </c>
      <c r="J83" s="143">
        <v>-3.0609050472833545E-2</v>
      </c>
      <c r="K83" s="143">
        <v>5.3108388356928431E-2</v>
      </c>
      <c r="L83" s="143">
        <v>0.22699511575037729</v>
      </c>
      <c r="N83"/>
      <c r="O83" s="33" t="s">
        <v>336</v>
      </c>
      <c r="P83" s="184">
        <f>AVERAGE(H70:H98)</f>
        <v>1.3309254995782368E-2</v>
      </c>
      <c r="Q83" s="184">
        <f t="shared" ref="Q83:S83" si="2">AVERAGE(I70:I98)</f>
        <v>3.9268212723566086E-2</v>
      </c>
      <c r="R83" s="184">
        <f t="shared" si="2"/>
        <v>9.8601560371753494E-2</v>
      </c>
      <c r="S83" s="184">
        <f t="shared" si="2"/>
        <v>0.11874713042832907</v>
      </c>
      <c r="T83" s="185">
        <f>COUNT(E70:E98)</f>
        <v>29</v>
      </c>
      <c r="U83" s="148" t="s">
        <v>179</v>
      </c>
      <c r="AE83" s="9"/>
    </row>
    <row r="84" spans="1:31">
      <c r="A84" s="192" t="s">
        <v>195</v>
      </c>
      <c r="B84" s="210">
        <v>2005</v>
      </c>
      <c r="C84" s="161" t="s">
        <v>30</v>
      </c>
      <c r="D84" s="75">
        <v>11.304422975693107</v>
      </c>
      <c r="E84" s="244">
        <v>0.36096272439448879</v>
      </c>
      <c r="F84" s="143">
        <v>6.6818309888745944E-2</v>
      </c>
      <c r="G84" s="244">
        <v>0.31059005137430945</v>
      </c>
      <c r="H84" s="143">
        <v>4.8969497145192768E-2</v>
      </c>
      <c r="I84" s="143">
        <v>4.5623613570936146E-2</v>
      </c>
      <c r="J84" s="143">
        <v>6.6818309888745944E-2</v>
      </c>
      <c r="K84" s="143">
        <v>5.2081660910953634E-2</v>
      </c>
      <c r="L84" s="143">
        <v>0.2559580901754589</v>
      </c>
      <c r="N84"/>
      <c r="O84" s="33" t="s">
        <v>319</v>
      </c>
      <c r="P84" s="184">
        <f>AVERAGE(H99:H107)</f>
        <v>5.4978507351615524E-2</v>
      </c>
      <c r="Q84" s="184">
        <f t="shared" ref="Q84:S84" si="3">AVERAGE(I99:I107)</f>
        <v>7.7291950548888141E-2</v>
      </c>
      <c r="R84" s="184">
        <f t="shared" si="3"/>
        <v>9.5209520870149111E-2</v>
      </c>
      <c r="S84" s="184">
        <f t="shared" si="3"/>
        <v>9.5039100380825109E-2</v>
      </c>
      <c r="T84" s="185">
        <f>COUNT(E99:E107)</f>
        <v>9</v>
      </c>
      <c r="U84" s="148" t="s">
        <v>179</v>
      </c>
      <c r="AE84" s="9"/>
    </row>
    <row r="85" spans="1:31">
      <c r="A85" s="198" t="s">
        <v>333</v>
      </c>
      <c r="B85" s="198">
        <v>2004</v>
      </c>
      <c r="C85" s="199" t="s">
        <v>30</v>
      </c>
      <c r="D85" s="200">
        <v>14.354789966757329</v>
      </c>
      <c r="E85" s="248">
        <v>0.43378995433789952</v>
      </c>
      <c r="F85" s="200">
        <v>0.20458404074702882</v>
      </c>
      <c r="G85" s="200">
        <v>0.78993563487419549</v>
      </c>
      <c r="H85" s="200">
        <v>7.0458404074702899E-2</v>
      </c>
      <c r="I85" s="200">
        <v>0.4787775891341256</v>
      </c>
      <c r="J85" s="200">
        <v>0.20458404074702882</v>
      </c>
      <c r="K85" s="200">
        <v>0.33870967741935482</v>
      </c>
      <c r="L85" s="200">
        <v>0.98261526832955404</v>
      </c>
      <c r="T85" s="149">
        <f>SUM(T81:T84)</f>
        <v>106</v>
      </c>
      <c r="AE85" s="9"/>
    </row>
    <row r="86" spans="1:31">
      <c r="A86" s="127" t="s">
        <v>314</v>
      </c>
      <c r="B86" s="127">
        <v>2003</v>
      </c>
      <c r="C86" s="180" t="s">
        <v>30</v>
      </c>
      <c r="D86" s="143">
        <v>10.385931783311696</v>
      </c>
      <c r="E86" s="247">
        <v>0.49825783972125437</v>
      </c>
      <c r="F86" s="143">
        <v>0.17145833141973277</v>
      </c>
      <c r="G86" s="143">
        <v>0.52456532717697135</v>
      </c>
      <c r="H86" s="143">
        <v>2.675958863106535E-2</v>
      </c>
      <c r="I86" s="143">
        <v>1.8991824326692372E-2</v>
      </c>
      <c r="J86" s="143">
        <v>0.17145833141973277</v>
      </c>
      <c r="K86" s="143">
        <v>0.12957555548994529</v>
      </c>
      <c r="L86" s="143">
        <v>0.58617383175470117</v>
      </c>
      <c r="AE86" s="9"/>
    </row>
    <row r="87" spans="1:31" ht="16.8" customHeight="1">
      <c r="A87" s="127" t="s">
        <v>333</v>
      </c>
      <c r="B87" s="127">
        <v>2003</v>
      </c>
      <c r="C87" s="180" t="s">
        <v>30</v>
      </c>
      <c r="D87" s="143">
        <v>17.769718948322758</v>
      </c>
      <c r="E87" s="247">
        <v>0.49915110356536502</v>
      </c>
      <c r="F87" s="143">
        <v>0.49256198347107444</v>
      </c>
      <c r="G87" s="143">
        <v>0.46766388033435985</v>
      </c>
      <c r="H87" s="143">
        <v>2.6446280991735693E-2</v>
      </c>
      <c r="I87" s="143">
        <v>9.5041322314049742E-2</v>
      </c>
      <c r="J87" s="143">
        <v>0.49256198347107444</v>
      </c>
      <c r="K87" s="143">
        <v>0.22561983471074387</v>
      </c>
      <c r="L87" s="143">
        <v>0.67128507100796675</v>
      </c>
      <c r="AE87" s="9"/>
    </row>
    <row r="88" spans="1:31">
      <c r="A88" s="195" t="s">
        <v>94</v>
      </c>
      <c r="B88" s="127">
        <v>2008</v>
      </c>
      <c r="C88" s="67" t="s">
        <v>30</v>
      </c>
      <c r="D88" s="208">
        <v>22.98146655922643</v>
      </c>
      <c r="E88" s="247">
        <v>0.50164165103189495</v>
      </c>
      <c r="F88" s="143">
        <v>-0.25943266317818775</v>
      </c>
      <c r="G88" s="247">
        <v>0.51591526959673761</v>
      </c>
      <c r="H88" s="143">
        <v>-0.17433213990636193</v>
      </c>
      <c r="I88" s="143">
        <v>-0.25695400716056183</v>
      </c>
      <c r="J88" s="143">
        <v>-0.25943266317818775</v>
      </c>
      <c r="K88" s="143">
        <v>-5.4255026163591118E-2</v>
      </c>
      <c r="L88" s="143">
        <v>0.48854563092306547</v>
      </c>
      <c r="AE88" s="9"/>
    </row>
    <row r="89" spans="1:31">
      <c r="A89" s="191" t="s">
        <v>73</v>
      </c>
      <c r="B89" s="127">
        <v>2004</v>
      </c>
      <c r="C89" s="67" t="s">
        <v>30</v>
      </c>
      <c r="D89" s="143">
        <v>37.69731992552687</v>
      </c>
      <c r="E89" s="247">
        <v>0.51910460391917779</v>
      </c>
      <c r="F89" s="143">
        <v>0.25874647939531759</v>
      </c>
      <c r="G89" s="247">
        <v>0.83398282427107262</v>
      </c>
      <c r="H89" s="143">
        <v>9.7779669225012134E-2</v>
      </c>
      <c r="I89" s="143">
        <v>7.121943761673688E-2</v>
      </c>
      <c r="J89" s="143">
        <v>0.25874647939531759</v>
      </c>
      <c r="K89" s="143">
        <v>0.32585748872415438</v>
      </c>
      <c r="L89" s="143">
        <v>0.99449617079230257</v>
      </c>
      <c r="AE89" s="9"/>
    </row>
    <row r="90" spans="1:31">
      <c r="A90" s="127" t="s">
        <v>314</v>
      </c>
      <c r="B90" s="127">
        <v>2004</v>
      </c>
      <c r="C90" s="180" t="s">
        <v>30</v>
      </c>
      <c r="D90" s="143">
        <v>11.567573431040508</v>
      </c>
      <c r="E90" s="247">
        <v>0.55055212964290834</v>
      </c>
      <c r="F90" s="143">
        <v>0.10564292815817386</v>
      </c>
      <c r="G90" s="143">
        <v>0.63303696076927951</v>
      </c>
      <c r="H90" s="143">
        <v>-7.9813417256760257E-3</v>
      </c>
      <c r="I90" s="143">
        <v>0.14867728579533387</v>
      </c>
      <c r="J90" s="143">
        <v>0.10564292815817386</v>
      </c>
      <c r="K90" s="143">
        <v>0.14447875949045172</v>
      </c>
      <c r="L90" s="143">
        <v>0.68635687749685081</v>
      </c>
      <c r="AE90" s="9"/>
    </row>
    <row r="91" spans="1:31">
      <c r="A91" s="195" t="s">
        <v>75</v>
      </c>
      <c r="B91" s="127">
        <v>2008</v>
      </c>
      <c r="C91" s="67" t="s">
        <v>30</v>
      </c>
      <c r="D91" s="208">
        <v>23.115450453306284</v>
      </c>
      <c r="E91" s="247">
        <v>0.56702954898911351</v>
      </c>
      <c r="F91" s="143">
        <v>-6.1894679956005789E-2</v>
      </c>
      <c r="G91" s="247">
        <v>0.53650360553498344</v>
      </c>
      <c r="H91" s="143">
        <v>-0.10148615248990345</v>
      </c>
      <c r="I91" s="143">
        <v>-8.9707851923674212E-2</v>
      </c>
      <c r="J91" s="143">
        <v>-6.1894679956005789E-2</v>
      </c>
      <c r="K91" s="143">
        <v>-0.1336697841504832</v>
      </c>
      <c r="L91" s="143">
        <v>0.52069482038209869</v>
      </c>
      <c r="AE91" s="9"/>
    </row>
    <row r="92" spans="1:31">
      <c r="A92" s="191" t="s">
        <v>75</v>
      </c>
      <c r="B92" s="127">
        <v>2005</v>
      </c>
      <c r="C92" s="67" t="s">
        <v>30</v>
      </c>
      <c r="D92" s="143">
        <v>28.064301017295442</v>
      </c>
      <c r="E92" s="247">
        <v>0.65119341563786004</v>
      </c>
      <c r="F92" s="143">
        <v>0.14664073090291482</v>
      </c>
      <c r="G92" s="247">
        <v>0.72978514023290142</v>
      </c>
      <c r="H92" s="143">
        <v>6.2926284823619097E-3</v>
      </c>
      <c r="I92" s="143">
        <v>5.0988677422472359E-2</v>
      </c>
      <c r="J92" s="143">
        <v>0.14664073090291482</v>
      </c>
      <c r="K92" s="143">
        <v>6.0036581990655494E-2</v>
      </c>
      <c r="L92" s="143">
        <v>0.74095627115798901</v>
      </c>
      <c r="AE92" s="9"/>
    </row>
    <row r="93" spans="1:31">
      <c r="A93" s="193" t="s">
        <v>89</v>
      </c>
      <c r="B93" s="127">
        <v>2008</v>
      </c>
      <c r="C93" s="180" t="s">
        <v>30</v>
      </c>
      <c r="D93" s="208">
        <v>19.741675855613398</v>
      </c>
      <c r="E93" s="247">
        <v>0.6664062805140023</v>
      </c>
      <c r="F93" s="143">
        <v>0.21812956169874828</v>
      </c>
      <c r="G93" s="247">
        <v>0.85845043993161252</v>
      </c>
      <c r="H93" s="143">
        <v>3.1766441024089598E-2</v>
      </c>
      <c r="I93" s="143">
        <v>0.15444541088378777</v>
      </c>
      <c r="J93" s="143">
        <v>0.21812956169874828</v>
      </c>
      <c r="K93" s="143">
        <v>0.1049048897628862</v>
      </c>
      <c r="L93" s="143">
        <v>0.94989582878039547</v>
      </c>
      <c r="AE93" s="9"/>
    </row>
    <row r="94" spans="1:31">
      <c r="A94" s="127" t="s">
        <v>314</v>
      </c>
      <c r="B94" s="127">
        <v>2005</v>
      </c>
      <c r="C94" s="180" t="s">
        <v>30</v>
      </c>
      <c r="D94" s="143">
        <v>12.949163908641012</v>
      </c>
      <c r="E94" s="247">
        <v>0.72971988688193468</v>
      </c>
      <c r="F94" s="143">
        <v>0.15125290013316539</v>
      </c>
      <c r="G94" s="143">
        <v>0.76350911041077785</v>
      </c>
      <c r="H94" s="143">
        <v>0.15541818190087575</v>
      </c>
      <c r="I94" s="143">
        <v>0.11272457651777937</v>
      </c>
      <c r="J94" s="143">
        <v>0.15125290013316539</v>
      </c>
      <c r="K94" s="143">
        <v>0.35935164428080674</v>
      </c>
      <c r="L94" s="143">
        <v>0.84830433811984407</v>
      </c>
      <c r="AE94" s="9"/>
    </row>
    <row r="95" spans="1:31">
      <c r="A95" s="195" t="s">
        <v>75</v>
      </c>
      <c r="B95" s="127">
        <v>2007</v>
      </c>
      <c r="C95" s="67" t="s">
        <v>30</v>
      </c>
      <c r="D95" s="208">
        <v>28.31068087741599</v>
      </c>
      <c r="E95" s="247">
        <v>0.76494936151475124</v>
      </c>
      <c r="F95" s="143">
        <v>2.0125182994353622E-2</v>
      </c>
      <c r="G95" s="247">
        <v>0.65983894280404709</v>
      </c>
      <c r="H95" s="143">
        <v>0.10079126687408765</v>
      </c>
      <c r="I95" s="143">
        <v>9.5340322638184146E-3</v>
      </c>
      <c r="J95" s="143">
        <v>2.0125182994353622E-2</v>
      </c>
      <c r="K95" s="143">
        <v>4.513503012361389E-2</v>
      </c>
      <c r="L95" s="143">
        <v>0.6065928127533099</v>
      </c>
      <c r="AE95" s="9"/>
    </row>
    <row r="96" spans="1:31">
      <c r="A96" s="138" t="s">
        <v>314</v>
      </c>
      <c r="B96" s="127">
        <v>2006</v>
      </c>
      <c r="C96" s="180" t="s">
        <v>30</v>
      </c>
      <c r="D96" s="208">
        <v>14.826123597386403</v>
      </c>
      <c r="E96" s="247">
        <v>0.79528967812193807</v>
      </c>
      <c r="F96" s="143">
        <v>0.24146087212594522</v>
      </c>
      <c r="G96" s="143">
        <v>0.90485868319073748</v>
      </c>
      <c r="H96" s="143">
        <v>-5.0549993462072895E-2</v>
      </c>
      <c r="I96" s="143">
        <v>-4.9317682176547636E-3</v>
      </c>
      <c r="J96" s="143">
        <v>0.24146087212594522</v>
      </c>
      <c r="K96" s="143">
        <v>0.28481619047020057</v>
      </c>
      <c r="L96" s="143">
        <v>1.2479146594104673</v>
      </c>
      <c r="AE96" s="9"/>
    </row>
    <row r="97" spans="1:31">
      <c r="A97" s="195" t="s">
        <v>75</v>
      </c>
      <c r="B97" s="127">
        <v>2006</v>
      </c>
      <c r="C97" s="67" t="s">
        <v>30</v>
      </c>
      <c r="D97" s="208">
        <v>33.248133449922648</v>
      </c>
      <c r="E97" s="247">
        <v>0.80781173394345485</v>
      </c>
      <c r="F97" s="143">
        <v>5.4084285825728766E-2</v>
      </c>
      <c r="G97" s="247">
        <v>0.78718263891832319</v>
      </c>
      <c r="H97" s="143">
        <v>4.4979085615364289E-2</v>
      </c>
      <c r="I97" s="143">
        <v>0.14123685346744133</v>
      </c>
      <c r="J97" s="143">
        <v>5.4084285825728766E-2</v>
      </c>
      <c r="K97" s="143">
        <v>6.4199056280790007E-2</v>
      </c>
      <c r="L97" s="143">
        <v>0.70951636353660874</v>
      </c>
      <c r="AE97" s="9"/>
    </row>
    <row r="98" spans="1:31">
      <c r="A98" s="238" t="s">
        <v>73</v>
      </c>
      <c r="B98" s="198">
        <v>2008</v>
      </c>
      <c r="C98" s="70" t="s">
        <v>30</v>
      </c>
      <c r="D98" s="236">
        <v>48.96907216494845</v>
      </c>
      <c r="E98" s="248">
        <v>0.93964794635373006</v>
      </c>
      <c r="F98" s="200">
        <v>0.40525624878656374</v>
      </c>
      <c r="G98" s="248">
        <v>0.81392235609103081</v>
      </c>
      <c r="H98" s="200">
        <v>3.9578205988903339E-2</v>
      </c>
      <c r="I98" s="200">
        <v>0.14412173234714828</v>
      </c>
      <c r="J98" s="200">
        <v>0.40525624878656374</v>
      </c>
      <c r="K98" s="200">
        <v>0.12765059829402922</v>
      </c>
      <c r="L98" s="200">
        <v>0.75599725839616172</v>
      </c>
      <c r="AE98" s="9"/>
    </row>
    <row r="99" spans="1:31">
      <c r="A99" s="138" t="s">
        <v>314</v>
      </c>
      <c r="B99" s="127">
        <v>2007</v>
      </c>
      <c r="C99" s="180" t="s">
        <v>30</v>
      </c>
      <c r="D99" s="208">
        <v>18.146120204633249</v>
      </c>
      <c r="E99" s="247">
        <v>1.0175638315173199</v>
      </c>
      <c r="F99" s="143">
        <v>0.31922915236720806</v>
      </c>
      <c r="G99" s="143">
        <v>1.5120398560752837</v>
      </c>
      <c r="H99" s="143">
        <v>4.3423183597463937E-2</v>
      </c>
      <c r="I99" s="143">
        <v>0.27795998991509235</v>
      </c>
      <c r="J99" s="143">
        <v>0.31922915236720806</v>
      </c>
      <c r="K99" s="143">
        <v>0.35136224819109135</v>
      </c>
      <c r="L99" s="143">
        <v>1.835436417129781</v>
      </c>
      <c r="AE99" s="9"/>
    </row>
    <row r="100" spans="1:31" ht="16.8" customHeight="1">
      <c r="A100" s="195" t="s">
        <v>73</v>
      </c>
      <c r="B100" s="127">
        <v>2007</v>
      </c>
      <c r="C100" s="67" t="s">
        <v>30</v>
      </c>
      <c r="D100" s="208">
        <v>59.390597539543059</v>
      </c>
      <c r="E100" s="247">
        <v>1.0945182186234819</v>
      </c>
      <c r="F100" s="143">
        <v>0.22161054394556484</v>
      </c>
      <c r="G100" s="247">
        <v>1.0184225700164744</v>
      </c>
      <c r="H100" s="143">
        <v>9.053718797057525E-2</v>
      </c>
      <c r="I100" s="143">
        <v>0.12653209448432309</v>
      </c>
      <c r="J100" s="143">
        <v>0.22161054394556484</v>
      </c>
      <c r="K100" s="143">
        <v>0.45910267558449969</v>
      </c>
      <c r="L100" s="143">
        <v>0.91361622554660527</v>
      </c>
      <c r="AE100" s="9"/>
    </row>
    <row r="101" spans="1:31">
      <c r="A101" s="191" t="s">
        <v>73</v>
      </c>
      <c r="B101" s="127">
        <v>2005</v>
      </c>
      <c r="C101" s="67" t="s">
        <v>30</v>
      </c>
      <c r="D101" s="143">
        <v>84.680203045685289</v>
      </c>
      <c r="E101" s="247">
        <v>1.1327283950617284</v>
      </c>
      <c r="F101" s="143">
        <v>0.25279614271519274</v>
      </c>
      <c r="G101" s="247">
        <v>1.2412630867950016</v>
      </c>
      <c r="H101" s="143">
        <v>-2.9438742070310695E-2</v>
      </c>
      <c r="I101" s="143">
        <v>0.17841186313329738</v>
      </c>
      <c r="J101" s="143">
        <v>0.25279614271519274</v>
      </c>
      <c r="K101" s="143">
        <v>0.28236913089451399</v>
      </c>
      <c r="L101" s="143">
        <v>1.1980719733079124</v>
      </c>
      <c r="AE101" s="9"/>
    </row>
    <row r="102" spans="1:31">
      <c r="A102" s="138" t="s">
        <v>333</v>
      </c>
      <c r="B102" s="127">
        <v>2006</v>
      </c>
      <c r="C102" s="180" t="s">
        <v>30</v>
      </c>
      <c r="D102" s="208">
        <v>37.775763070414023</v>
      </c>
      <c r="E102" s="247">
        <v>1.3340448239060831</v>
      </c>
      <c r="F102" s="143">
        <v>-0.44462540716612381</v>
      </c>
      <c r="G102" s="143">
        <v>1.5297202797202798</v>
      </c>
      <c r="H102" s="143">
        <v>-0.52605863192182412</v>
      </c>
      <c r="I102" s="143">
        <v>-0.26872964169381108</v>
      </c>
      <c r="J102" s="143">
        <v>-0.44462540716612381</v>
      </c>
      <c r="K102" s="143">
        <v>-0.749185667752443</v>
      </c>
      <c r="L102" s="143">
        <v>1.498271225509028</v>
      </c>
      <c r="AE102" s="9"/>
    </row>
    <row r="103" spans="1:31">
      <c r="A103" s="195" t="s">
        <v>73</v>
      </c>
      <c r="B103" s="127">
        <v>2006</v>
      </c>
      <c r="C103" s="67" t="s">
        <v>30</v>
      </c>
      <c r="D103" s="208">
        <v>81.881117636590147</v>
      </c>
      <c r="E103" s="247">
        <v>1.372378821774795</v>
      </c>
      <c r="F103" s="143">
        <v>0.30289113885275576</v>
      </c>
      <c r="G103" s="247">
        <v>1.2391653726708076</v>
      </c>
      <c r="H103" s="143">
        <v>0.2019067251982361</v>
      </c>
      <c r="I103" s="143">
        <v>0.27416384603701538</v>
      </c>
      <c r="J103" s="143">
        <v>0.30289113885275576</v>
      </c>
      <c r="K103" s="143">
        <v>0.37877260994635215</v>
      </c>
      <c r="L103" s="143">
        <v>1.1443592464844787</v>
      </c>
      <c r="AE103" s="9"/>
    </row>
    <row r="104" spans="1:31">
      <c r="A104" s="127" t="s">
        <v>333</v>
      </c>
      <c r="B104" s="127">
        <v>2005</v>
      </c>
      <c r="C104" s="180" t="s">
        <v>30</v>
      </c>
      <c r="D104" s="143">
        <v>26.443034149289819</v>
      </c>
      <c r="E104" s="247">
        <v>1.4250814332247557</v>
      </c>
      <c r="F104" s="143">
        <v>0.28858447488584471</v>
      </c>
      <c r="G104" s="143">
        <v>1.3700838168923275</v>
      </c>
      <c r="H104" s="143">
        <v>0.43926940639269407</v>
      </c>
      <c r="I104" s="143">
        <v>0.1442922374429223</v>
      </c>
      <c r="J104" s="143">
        <v>0.28858447488584471</v>
      </c>
      <c r="K104" s="143">
        <v>0.18995433789954333</v>
      </c>
      <c r="L104" s="143">
        <v>1.502145922746781</v>
      </c>
      <c r="AE104" s="9"/>
    </row>
    <row r="105" spans="1:31">
      <c r="A105" s="138" t="s">
        <v>333</v>
      </c>
      <c r="B105" s="127">
        <v>2008</v>
      </c>
      <c r="C105" s="180" t="s">
        <v>30</v>
      </c>
      <c r="D105" s="208">
        <v>38.5312783318223</v>
      </c>
      <c r="E105" s="247">
        <v>1.4374295377677564</v>
      </c>
      <c r="F105" s="143">
        <v>-0.25930680359435176</v>
      </c>
      <c r="G105" s="143">
        <v>0.65017848036715964</v>
      </c>
      <c r="H105" s="143">
        <v>-0.13863928112965343</v>
      </c>
      <c r="I105" s="143">
        <v>-0.37869062901155331</v>
      </c>
      <c r="J105" s="143">
        <v>-0.25930680359435176</v>
      </c>
      <c r="K105" s="143">
        <v>-0.32991014120667528</v>
      </c>
      <c r="L105" s="143">
        <v>0.43337865397688646</v>
      </c>
      <c r="AE105" s="9"/>
    </row>
    <row r="106" spans="1:31">
      <c r="A106" s="138" t="s">
        <v>333</v>
      </c>
      <c r="B106" s="127">
        <v>2007</v>
      </c>
      <c r="C106" s="180" t="s">
        <v>30</v>
      </c>
      <c r="D106" s="208">
        <v>41.553339377455423</v>
      </c>
      <c r="E106" s="247">
        <v>1.7650834403080873</v>
      </c>
      <c r="F106" s="143">
        <v>-0.14621131270010668</v>
      </c>
      <c r="G106" s="143">
        <v>1.5906362545018007</v>
      </c>
      <c r="H106" s="143">
        <v>0.16862326574172895</v>
      </c>
      <c r="I106" s="143">
        <v>5.3361792956243347E-2</v>
      </c>
      <c r="J106" s="143">
        <v>-0.14621131270010668</v>
      </c>
      <c r="K106" s="143">
        <v>-4.6958377801494124E-2</v>
      </c>
      <c r="L106" s="143">
        <v>0.96715328467153283</v>
      </c>
      <c r="AE106" s="9"/>
    </row>
    <row r="107" spans="1:31">
      <c r="A107" s="138" t="s">
        <v>314</v>
      </c>
      <c r="B107" s="127">
        <v>2008</v>
      </c>
      <c r="C107" s="180" t="s">
        <v>30</v>
      </c>
      <c r="D107" s="208">
        <v>29.079428858434383</v>
      </c>
      <c r="E107" s="247">
        <v>2.1603411513859276</v>
      </c>
      <c r="F107" s="143">
        <v>0.32191775852535809</v>
      </c>
      <c r="G107" s="143">
        <v>2.3853050513885852</v>
      </c>
      <c r="H107" s="143">
        <v>0.24518345238562966</v>
      </c>
      <c r="I107" s="143">
        <v>0.28832600167646388</v>
      </c>
      <c r="J107" s="143">
        <v>0.32191775852535809</v>
      </c>
      <c r="K107" s="143">
        <v>0.31984508767203795</v>
      </c>
      <c r="L107" s="143">
        <v>2.5687737890887381</v>
      </c>
      <c r="AE107" s="9"/>
    </row>
    <row r="108" spans="1:31">
      <c r="A108" s="194"/>
      <c r="C108" s="180"/>
      <c r="E108" s="247"/>
      <c r="F108" s="143"/>
      <c r="G108" s="247"/>
      <c r="H108" s="143"/>
      <c r="I108" s="143"/>
      <c r="J108" s="143"/>
      <c r="K108" s="143"/>
      <c r="L108" s="143"/>
      <c r="AE108" s="9"/>
    </row>
    <row r="109" spans="1:31">
      <c r="B109" s="210"/>
      <c r="C109" s="161"/>
      <c r="D109" s="75"/>
      <c r="E109" s="244"/>
      <c r="F109" s="75"/>
      <c r="G109" s="244"/>
      <c r="H109" s="75"/>
      <c r="I109" s="75"/>
      <c r="J109" s="75"/>
      <c r="K109" s="75"/>
      <c r="L109" s="75"/>
      <c r="AE109" s="9"/>
    </row>
    <row r="110" spans="1:31">
      <c r="B110" s="210"/>
      <c r="C110" s="161"/>
      <c r="D110" s="75"/>
      <c r="E110" s="244"/>
      <c r="F110" s="75"/>
      <c r="G110" s="244"/>
      <c r="H110" s="75"/>
      <c r="I110" s="75"/>
      <c r="J110" s="75"/>
      <c r="K110" s="75"/>
      <c r="L110" s="75"/>
      <c r="AE110" s="9"/>
    </row>
    <row r="111" spans="1:31">
      <c r="A111" s="194"/>
      <c r="C111" s="180"/>
      <c r="E111" s="247"/>
      <c r="F111" s="143"/>
      <c r="G111" s="247"/>
      <c r="H111" s="143"/>
      <c r="I111" s="143"/>
      <c r="J111" s="143"/>
      <c r="K111" s="143"/>
      <c r="L111" s="143"/>
      <c r="AE111" s="9"/>
    </row>
    <row r="112" spans="1:31">
      <c r="A112" s="194"/>
      <c r="C112" s="180"/>
      <c r="E112" s="247"/>
      <c r="F112" s="143"/>
      <c r="G112" s="247"/>
      <c r="H112" s="143"/>
      <c r="I112" s="143"/>
      <c r="J112" s="143"/>
      <c r="K112" s="143"/>
      <c r="L112" s="143"/>
      <c r="AE112" s="9"/>
    </row>
    <row r="113" spans="1:31">
      <c r="B113" s="210"/>
      <c r="C113" s="161"/>
      <c r="D113" s="75"/>
      <c r="E113" s="244"/>
      <c r="F113" s="75"/>
      <c r="G113" s="244"/>
      <c r="H113" s="75"/>
      <c r="I113" s="75"/>
      <c r="J113" s="75"/>
      <c r="K113" s="75"/>
      <c r="L113" s="75"/>
      <c r="AE113" s="9"/>
    </row>
    <row r="114" spans="1:31">
      <c r="B114" s="210"/>
      <c r="C114" s="161"/>
      <c r="D114" s="75"/>
      <c r="E114" s="244"/>
      <c r="F114" s="75"/>
      <c r="G114" s="244"/>
      <c r="H114" s="75"/>
      <c r="I114" s="75"/>
      <c r="J114" s="75"/>
      <c r="K114" s="75"/>
      <c r="L114" s="75"/>
      <c r="AE114" s="9"/>
    </row>
    <row r="115" spans="1:31">
      <c r="B115" s="210"/>
      <c r="C115" s="161"/>
      <c r="D115" s="75"/>
      <c r="E115" s="244"/>
      <c r="F115" s="75"/>
      <c r="G115" s="244"/>
      <c r="H115" s="75"/>
      <c r="I115" s="75"/>
      <c r="J115" s="75"/>
      <c r="K115" s="75"/>
      <c r="L115" s="75"/>
      <c r="AE115" s="9"/>
    </row>
    <row r="116" spans="1:31">
      <c r="A116" s="194"/>
      <c r="C116" s="180"/>
      <c r="E116" s="247"/>
      <c r="F116" s="143"/>
      <c r="G116" s="247"/>
      <c r="H116" s="143"/>
      <c r="I116" s="143"/>
      <c r="J116" s="143"/>
      <c r="K116" s="143"/>
      <c r="L116" s="143"/>
      <c r="AE116" s="9"/>
    </row>
    <row r="117" spans="1:31">
      <c r="E117" s="247"/>
      <c r="F117" s="143"/>
      <c r="G117" s="247"/>
      <c r="H117" s="143"/>
      <c r="I117" s="143"/>
      <c r="J117" s="143"/>
      <c r="K117" s="143"/>
      <c r="L117" s="143"/>
      <c r="AE117" s="9"/>
    </row>
    <row r="118" spans="1:31">
      <c r="A118" s="127"/>
      <c r="C118" s="180"/>
      <c r="E118" s="247"/>
      <c r="F118" s="143"/>
      <c r="G118" s="143"/>
      <c r="H118" s="143"/>
      <c r="I118" s="143"/>
      <c r="J118" s="143"/>
      <c r="K118" s="143"/>
      <c r="L118" s="143"/>
      <c r="AE118" s="9"/>
    </row>
    <row r="119" spans="1:31">
      <c r="E119" s="247"/>
      <c r="F119" s="143"/>
      <c r="G119" s="247"/>
      <c r="H119" s="143"/>
      <c r="I119" s="143"/>
      <c r="J119" s="143"/>
      <c r="K119" s="143"/>
      <c r="L119" s="143"/>
      <c r="AE119" s="9"/>
    </row>
    <row r="120" spans="1:31" ht="16.8" customHeight="1">
      <c r="B120" s="161"/>
      <c r="C120" s="161"/>
      <c r="D120" s="75"/>
      <c r="E120" s="244"/>
      <c r="F120" s="75"/>
      <c r="G120" s="244"/>
      <c r="H120" s="75"/>
      <c r="I120" s="75"/>
      <c r="J120" s="75"/>
      <c r="K120" s="75"/>
      <c r="L120" s="75"/>
      <c r="AE120" s="9"/>
    </row>
    <row r="121" spans="1:31">
      <c r="A121" s="194"/>
      <c r="C121" s="180"/>
      <c r="E121" s="247"/>
      <c r="F121" s="143"/>
      <c r="G121" s="247"/>
      <c r="H121" s="143"/>
      <c r="I121" s="143"/>
      <c r="J121" s="143"/>
      <c r="K121" s="143"/>
      <c r="L121" s="143"/>
      <c r="AE121" s="9"/>
    </row>
    <row r="122" spans="1:31">
      <c r="A122" s="193"/>
      <c r="C122" s="180"/>
      <c r="D122" s="208"/>
      <c r="E122" s="247"/>
      <c r="F122" s="143"/>
      <c r="G122" s="247"/>
      <c r="H122" s="143"/>
      <c r="I122" s="143"/>
      <c r="J122" s="143"/>
      <c r="K122" s="143"/>
      <c r="L122" s="143"/>
      <c r="AE122" s="9"/>
    </row>
    <row r="123" spans="1:31">
      <c r="E123" s="247"/>
      <c r="F123" s="143"/>
      <c r="G123" s="247"/>
      <c r="H123" s="143"/>
      <c r="I123" s="143"/>
      <c r="J123" s="143"/>
      <c r="K123" s="143"/>
      <c r="L123" s="143"/>
      <c r="AE123" s="9"/>
    </row>
    <row r="124" spans="1:31" ht="16.8" customHeight="1">
      <c r="A124" s="194"/>
      <c r="C124" s="180"/>
      <c r="E124" s="247"/>
      <c r="F124" s="143"/>
      <c r="G124" s="247"/>
      <c r="H124" s="143"/>
      <c r="I124" s="143"/>
      <c r="J124" s="143"/>
      <c r="K124" s="143"/>
      <c r="L124" s="143"/>
      <c r="AE124" s="9"/>
    </row>
    <row r="125" spans="1:31">
      <c r="E125" s="247"/>
      <c r="F125" s="143"/>
      <c r="G125" s="247"/>
      <c r="H125" s="143"/>
      <c r="I125" s="143"/>
      <c r="J125" s="143"/>
      <c r="K125" s="143"/>
      <c r="L125" s="143"/>
      <c r="AE125" s="9"/>
    </row>
    <row r="126" spans="1:31">
      <c r="B126" s="210"/>
      <c r="C126" s="161"/>
      <c r="D126" s="75"/>
      <c r="E126" s="244"/>
      <c r="F126" s="75"/>
      <c r="G126" s="244"/>
      <c r="H126" s="75"/>
      <c r="I126" s="75"/>
      <c r="J126" s="75"/>
      <c r="K126" s="75"/>
      <c r="L126" s="75"/>
      <c r="AE126" s="9"/>
    </row>
    <row r="127" spans="1:31">
      <c r="B127" s="210"/>
      <c r="C127" s="161"/>
      <c r="D127" s="75"/>
      <c r="E127" s="244"/>
      <c r="F127" s="75"/>
      <c r="G127" s="244"/>
      <c r="H127" s="75"/>
      <c r="I127" s="75"/>
      <c r="J127" s="75"/>
      <c r="K127" s="75"/>
      <c r="L127" s="75"/>
      <c r="AE127" s="9"/>
    </row>
    <row r="128" spans="1:31">
      <c r="A128" s="194"/>
      <c r="C128" s="180"/>
      <c r="E128" s="247"/>
      <c r="F128" s="143"/>
      <c r="G128" s="247"/>
      <c r="H128" s="143"/>
      <c r="I128" s="143"/>
      <c r="J128" s="143"/>
      <c r="K128" s="143"/>
      <c r="L128" s="143"/>
    </row>
    <row r="129" spans="1:47">
      <c r="A129" s="194"/>
      <c r="C129" s="180"/>
      <c r="E129" s="247"/>
      <c r="F129" s="143"/>
      <c r="G129" s="247"/>
      <c r="H129" s="143"/>
      <c r="I129" s="143"/>
      <c r="J129" s="143"/>
      <c r="K129" s="143"/>
      <c r="L129" s="143"/>
      <c r="AE129" s="9"/>
    </row>
    <row r="130" spans="1:47">
      <c r="B130" s="161"/>
      <c r="C130" s="161"/>
      <c r="D130" s="75"/>
      <c r="E130" s="244"/>
      <c r="F130" s="75"/>
      <c r="G130" s="244"/>
      <c r="H130" s="75"/>
      <c r="I130" s="75"/>
      <c r="J130" s="75"/>
      <c r="K130" s="75"/>
      <c r="L130" s="75"/>
    </row>
    <row r="131" spans="1:47">
      <c r="A131" s="196"/>
      <c r="C131" s="180"/>
      <c r="E131" s="247"/>
      <c r="F131" s="143"/>
      <c r="G131" s="247"/>
      <c r="H131" s="143"/>
      <c r="I131" s="143"/>
      <c r="J131" s="143"/>
      <c r="K131" s="143"/>
      <c r="L131" s="143"/>
      <c r="AE131" s="9"/>
    </row>
    <row r="132" spans="1:47">
      <c r="A132" s="196"/>
      <c r="C132" s="180"/>
      <c r="E132" s="247"/>
      <c r="F132" s="143"/>
      <c r="G132" s="247"/>
      <c r="H132" s="143"/>
      <c r="I132" s="143"/>
      <c r="J132" s="143"/>
      <c r="K132" s="143"/>
      <c r="L132" s="143"/>
    </row>
    <row r="133" spans="1:47">
      <c r="B133" s="210"/>
      <c r="C133" s="161"/>
      <c r="D133" s="75"/>
      <c r="E133" s="244"/>
      <c r="F133" s="75"/>
      <c r="G133" s="244"/>
      <c r="H133" s="75"/>
      <c r="I133" s="75"/>
      <c r="J133" s="75"/>
      <c r="K133" s="75"/>
      <c r="L133" s="75"/>
    </row>
    <row r="134" spans="1:47">
      <c r="A134" s="194"/>
      <c r="C134" s="180"/>
      <c r="E134" s="247"/>
      <c r="F134" s="143"/>
      <c r="G134" s="247"/>
      <c r="H134" s="143"/>
      <c r="I134" s="143"/>
      <c r="J134" s="143"/>
      <c r="K134" s="143"/>
      <c r="L134" s="143"/>
    </row>
    <row r="135" spans="1:47">
      <c r="A135" s="194"/>
      <c r="C135" s="180"/>
      <c r="E135" s="247"/>
      <c r="F135" s="143"/>
      <c r="G135" s="247"/>
      <c r="H135" s="143"/>
      <c r="I135" s="143"/>
      <c r="J135" s="143"/>
      <c r="K135" s="143"/>
      <c r="L135" s="143"/>
    </row>
    <row r="136" spans="1:47">
      <c r="A136" s="194"/>
      <c r="C136" s="180"/>
      <c r="E136" s="247"/>
      <c r="F136" s="143"/>
      <c r="G136" s="247"/>
      <c r="H136" s="143"/>
      <c r="I136" s="143"/>
      <c r="J136" s="143"/>
      <c r="K136" s="143"/>
      <c r="L136" s="143"/>
    </row>
    <row r="137" spans="1:47">
      <c r="A137" s="194"/>
      <c r="C137" s="180"/>
      <c r="E137" s="247"/>
      <c r="F137" s="143"/>
      <c r="G137" s="247"/>
      <c r="H137" s="143"/>
      <c r="I137" s="143"/>
      <c r="J137" s="143"/>
      <c r="K137" s="143"/>
      <c r="L137" s="143"/>
    </row>
    <row r="138" spans="1:47">
      <c r="A138" s="196"/>
      <c r="C138" s="180"/>
      <c r="E138" s="247"/>
      <c r="F138" s="143"/>
      <c r="G138" s="247"/>
      <c r="H138" s="143"/>
      <c r="I138" s="143"/>
      <c r="J138" s="143"/>
      <c r="K138" s="143"/>
      <c r="L138" s="143"/>
    </row>
    <row r="139" spans="1:47">
      <c r="A139" s="194"/>
      <c r="C139" s="180"/>
      <c r="E139" s="247"/>
      <c r="F139" s="143"/>
      <c r="G139" s="247"/>
      <c r="H139" s="143"/>
      <c r="I139" s="143"/>
      <c r="J139" s="143"/>
      <c r="K139" s="143"/>
      <c r="L139" s="143"/>
    </row>
    <row r="140" spans="1:47">
      <c r="A140" s="194"/>
      <c r="C140" s="180"/>
      <c r="E140" s="247"/>
      <c r="F140" s="143"/>
      <c r="G140" s="247"/>
      <c r="H140" s="143"/>
      <c r="I140" s="143"/>
      <c r="J140" s="143"/>
      <c r="K140" s="143"/>
      <c r="L140" s="143"/>
    </row>
    <row r="141" spans="1:47">
      <c r="A141" s="194"/>
      <c r="C141" s="180"/>
      <c r="E141" s="247"/>
      <c r="F141" s="143"/>
      <c r="G141" s="247"/>
      <c r="H141" s="143"/>
      <c r="I141" s="143"/>
      <c r="J141" s="143"/>
      <c r="K141" s="143"/>
      <c r="L141" s="143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>
      <c r="E142" s="247"/>
      <c r="F142" s="143"/>
      <c r="G142" s="247"/>
      <c r="H142" s="143"/>
      <c r="I142" s="143"/>
      <c r="J142" s="143"/>
      <c r="K142" s="143"/>
      <c r="L142" s="143"/>
      <c r="AE142" s="9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>
      <c r="B143" s="210"/>
      <c r="C143" s="161"/>
      <c r="D143" s="75"/>
      <c r="E143" s="244"/>
      <c r="F143" s="75"/>
      <c r="G143" s="244"/>
      <c r="H143" s="75"/>
      <c r="I143" s="75"/>
      <c r="J143" s="75"/>
      <c r="K143" s="75"/>
      <c r="L143" s="75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6.8" customHeight="1">
      <c r="E144" s="247"/>
      <c r="F144" s="143"/>
      <c r="G144" s="247"/>
      <c r="H144" s="143"/>
      <c r="I144" s="143"/>
      <c r="J144" s="143"/>
      <c r="K144" s="143"/>
      <c r="L144" s="143"/>
      <c r="AB144" s="9"/>
      <c r="AC144" s="9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>
      <c r="B145" s="210"/>
      <c r="C145" s="161"/>
      <c r="D145" s="75"/>
      <c r="E145" s="244"/>
      <c r="F145" s="75"/>
      <c r="G145" s="244"/>
      <c r="H145" s="75"/>
      <c r="I145" s="75"/>
      <c r="J145" s="75"/>
      <c r="K145" s="75"/>
      <c r="L145" s="75"/>
      <c r="X145" s="67"/>
      <c r="Y145"/>
      <c r="Z145"/>
      <c r="AA145" s="9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>
      <c r="E146" s="247"/>
      <c r="F146" s="143"/>
      <c r="G146" s="247"/>
      <c r="H146" s="143"/>
      <c r="I146" s="143"/>
      <c r="J146" s="143"/>
      <c r="K146" s="143"/>
      <c r="L146" s="143"/>
      <c r="AB146" s="9"/>
      <c r="AC146" s="9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>
      <c r="B147" s="210"/>
      <c r="C147" s="161"/>
      <c r="D147" s="75"/>
      <c r="E147" s="244"/>
      <c r="F147" s="75"/>
      <c r="G147" s="244"/>
      <c r="H147" s="75"/>
      <c r="I147" s="75"/>
      <c r="J147" s="75"/>
      <c r="K147" s="75"/>
      <c r="L147" s="75"/>
      <c r="X147" s="67"/>
      <c r="Y147"/>
      <c r="Z147"/>
      <c r="AA147" s="9"/>
      <c r="AB147" s="9"/>
      <c r="AC147" s="9"/>
      <c r="AE147" s="9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>
      <c r="B148" s="210"/>
      <c r="C148" s="161"/>
      <c r="D148" s="75"/>
      <c r="E148" s="244"/>
      <c r="F148" s="75"/>
      <c r="G148" s="244"/>
      <c r="H148" s="75"/>
      <c r="I148" s="75"/>
      <c r="J148" s="75"/>
      <c r="K148" s="75"/>
      <c r="L148" s="75"/>
      <c r="X148" s="67"/>
      <c r="Y148"/>
      <c r="Z148"/>
      <c r="AA148" s="9"/>
      <c r="AB148" s="9"/>
      <c r="AC148" s="9"/>
      <c r="AE148" s="9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>
      <c r="A149" s="194"/>
      <c r="C149" s="180"/>
      <c r="E149" s="247"/>
      <c r="F149" s="143"/>
      <c r="G149" s="247"/>
      <c r="H149" s="143"/>
      <c r="I149" s="143"/>
      <c r="J149" s="143"/>
      <c r="K149" s="143"/>
      <c r="L149" s="143"/>
      <c r="X149" s="67"/>
      <c r="Y149"/>
      <c r="Z149"/>
      <c r="AA149" s="9"/>
      <c r="AE149" s="9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>
      <c r="A150" s="127"/>
      <c r="C150" s="180"/>
      <c r="E150" s="247"/>
      <c r="F150" s="143"/>
      <c r="G150" s="143"/>
      <c r="H150" s="143"/>
      <c r="I150" s="143"/>
      <c r="J150" s="143"/>
      <c r="K150" s="143"/>
      <c r="L150" s="143"/>
      <c r="AE150" s="9"/>
    </row>
    <row r="151" spans="1:47">
      <c r="A151" s="192"/>
      <c r="B151" s="210"/>
      <c r="C151" s="161"/>
      <c r="D151" s="75"/>
      <c r="E151" s="244"/>
      <c r="F151" s="143"/>
      <c r="G151" s="244"/>
      <c r="H151" s="143"/>
      <c r="I151" s="208"/>
      <c r="J151" s="143"/>
      <c r="K151" s="143"/>
      <c r="L151" s="143"/>
      <c r="AB151" s="9"/>
      <c r="AC151" s="9"/>
      <c r="AE151" s="9"/>
    </row>
    <row r="152" spans="1:47">
      <c r="A152" s="192"/>
      <c r="B152" s="210"/>
      <c r="C152" s="161"/>
      <c r="D152" s="75"/>
      <c r="E152" s="244"/>
      <c r="F152" s="143"/>
      <c r="G152" s="244"/>
      <c r="H152" s="143"/>
      <c r="I152" s="208"/>
      <c r="J152" s="143"/>
      <c r="K152" s="143"/>
      <c r="L152" s="143"/>
      <c r="X152" s="67"/>
      <c r="Y152"/>
      <c r="Z152"/>
      <c r="AA152" s="9"/>
    </row>
    <row r="153" spans="1:47" ht="16.8" customHeight="1">
      <c r="A153" s="192"/>
      <c r="B153" s="210"/>
      <c r="C153" s="161"/>
      <c r="D153" s="75"/>
      <c r="E153" s="244"/>
      <c r="F153" s="143"/>
      <c r="G153" s="244"/>
      <c r="H153" s="143"/>
      <c r="I153" s="208"/>
      <c r="J153" s="143"/>
      <c r="K153" s="143"/>
      <c r="L153" s="143"/>
    </row>
    <row r="154" spans="1:47">
      <c r="B154" s="210"/>
      <c r="C154" s="161"/>
      <c r="D154" s="75"/>
      <c r="E154" s="244"/>
      <c r="F154" s="75"/>
      <c r="G154" s="244"/>
      <c r="H154" s="75"/>
      <c r="I154" s="75"/>
      <c r="J154" s="75"/>
      <c r="K154" s="75"/>
      <c r="L154" s="75"/>
    </row>
    <row r="155" spans="1:47">
      <c r="B155" s="210"/>
      <c r="C155" s="161"/>
      <c r="D155" s="75"/>
      <c r="E155" s="244"/>
      <c r="F155" s="75"/>
      <c r="G155" s="244"/>
      <c r="H155" s="75"/>
      <c r="I155" s="75"/>
      <c r="J155" s="75"/>
      <c r="K155" s="75"/>
      <c r="L155" s="75"/>
    </row>
    <row r="156" spans="1:47">
      <c r="AJ156" s="8"/>
      <c r="AK156" s="8"/>
      <c r="AL156" s="8"/>
      <c r="AM156" s="8"/>
    </row>
    <row r="157" spans="1:47">
      <c r="A157" s="192"/>
      <c r="B157" s="210"/>
      <c r="C157" s="161"/>
      <c r="D157" s="75"/>
      <c r="E157" s="244"/>
      <c r="F157" s="143"/>
      <c r="G157" s="244"/>
      <c r="H157" s="143"/>
      <c r="I157" s="208"/>
      <c r="J157" s="143"/>
      <c r="K157" s="143"/>
      <c r="L157" s="143"/>
    </row>
    <row r="158" spans="1:47">
      <c r="A158" s="194"/>
      <c r="C158" s="180"/>
      <c r="E158" s="247"/>
      <c r="F158" s="143"/>
      <c r="G158" s="247"/>
      <c r="H158" s="143"/>
      <c r="I158" s="143"/>
      <c r="J158" s="143"/>
      <c r="K158" s="143"/>
      <c r="L158" s="143"/>
    </row>
    <row r="159" spans="1:47">
      <c r="A159" s="193"/>
      <c r="C159" s="180"/>
      <c r="D159" s="208"/>
      <c r="E159" s="247"/>
      <c r="F159" s="143"/>
      <c r="G159" s="247"/>
      <c r="H159" s="143"/>
      <c r="I159" s="143"/>
      <c r="J159" s="143"/>
      <c r="K159" s="143"/>
      <c r="L159" s="143"/>
    </row>
    <row r="160" spans="1:47">
      <c r="A160" s="192"/>
      <c r="B160" s="161"/>
      <c r="C160" s="161"/>
      <c r="D160" s="75"/>
      <c r="E160" s="244"/>
      <c r="F160" s="143"/>
      <c r="G160" s="244"/>
      <c r="H160" s="143"/>
      <c r="I160" s="208"/>
      <c r="J160" s="143"/>
      <c r="K160" s="143"/>
      <c r="L160" s="143"/>
    </row>
    <row r="161" spans="1:48">
      <c r="A161" s="194"/>
      <c r="C161" s="180"/>
      <c r="E161" s="247"/>
      <c r="F161" s="143"/>
      <c r="G161" s="247"/>
      <c r="H161" s="143"/>
      <c r="I161" s="143"/>
      <c r="J161" s="143"/>
      <c r="K161" s="143"/>
      <c r="L161" s="143"/>
    </row>
    <row r="162" spans="1:48" ht="16.8" customHeight="1">
      <c r="A162" s="192"/>
      <c r="B162" s="210"/>
      <c r="C162" s="161"/>
      <c r="D162" s="75"/>
      <c r="E162" s="244"/>
      <c r="F162" s="143"/>
      <c r="G162" s="244"/>
      <c r="H162" s="143"/>
      <c r="I162" s="143"/>
      <c r="J162" s="143"/>
      <c r="K162" s="143"/>
      <c r="L162" s="143"/>
    </row>
    <row r="163" spans="1:48">
      <c r="AB163" s="9"/>
      <c r="AC163" s="9"/>
      <c r="AV163" s="8"/>
    </row>
    <row r="164" spans="1:48" s="8" customFormat="1" ht="16.8" customHeight="1">
      <c r="A164" s="192"/>
      <c r="B164" s="210"/>
      <c r="C164" s="161"/>
      <c r="D164" s="75"/>
      <c r="E164" s="244"/>
      <c r="F164" s="143"/>
      <c r="G164" s="244"/>
      <c r="H164" s="143"/>
      <c r="I164" s="208"/>
      <c r="J164" s="143"/>
      <c r="K164" s="143"/>
      <c r="L164" s="143"/>
      <c r="AA164" s="9"/>
      <c r="AB164" s="9"/>
      <c r="AC164" s="9"/>
      <c r="AD164" s="9"/>
      <c r="AE164" s="9"/>
      <c r="AF164" s="9"/>
      <c r="AG164" s="9"/>
      <c r="AH164" s="9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</row>
    <row r="165" spans="1:48" s="8" customFormat="1">
      <c r="A165" s="194"/>
      <c r="B165" s="127"/>
      <c r="C165" s="180"/>
      <c r="D165" s="143"/>
      <c r="E165" s="247"/>
      <c r="F165" s="143"/>
      <c r="G165" s="247"/>
      <c r="H165" s="143"/>
      <c r="I165" s="143"/>
      <c r="J165" s="143"/>
      <c r="K165" s="143"/>
      <c r="L165" s="143"/>
      <c r="AA165" s="9"/>
      <c r="AB165" s="9"/>
      <c r="AC165" s="9"/>
      <c r="AD165" s="9"/>
      <c r="AE165" s="9"/>
      <c r="AF165" s="9"/>
      <c r="AG165" s="9"/>
      <c r="AH165" s="9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</row>
    <row r="166" spans="1:48" s="8" customFormat="1">
      <c r="A166" s="194"/>
      <c r="B166" s="127"/>
      <c r="C166" s="180"/>
      <c r="D166" s="143"/>
      <c r="E166" s="247"/>
      <c r="F166" s="143"/>
      <c r="G166" s="247"/>
      <c r="H166" s="143"/>
      <c r="I166" s="143"/>
      <c r="J166" s="143"/>
      <c r="K166" s="143"/>
      <c r="L166" s="143"/>
      <c r="AA166" s="9"/>
      <c r="AB166" s="9"/>
      <c r="AC166" s="9"/>
      <c r="AD166" s="9"/>
      <c r="AE166" s="49"/>
      <c r="AF166" s="9"/>
      <c r="AG166" s="9"/>
      <c r="AH166" s="9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</row>
    <row r="167" spans="1:48" s="8" customFormat="1">
      <c r="A167" s="192"/>
      <c r="B167" s="161"/>
      <c r="C167" s="161"/>
      <c r="D167" s="75"/>
      <c r="E167" s="244"/>
      <c r="F167" s="143"/>
      <c r="G167" s="244"/>
      <c r="H167" s="143"/>
      <c r="I167" s="208"/>
      <c r="J167" s="143"/>
      <c r="K167" s="143"/>
      <c r="L167" s="143"/>
      <c r="AA167" s="9"/>
      <c r="AB167" s="9"/>
      <c r="AC167" s="9"/>
      <c r="AD167" s="9"/>
      <c r="AE167" s="49"/>
      <c r="AF167" s="9"/>
      <c r="AG167" s="9"/>
      <c r="AH167" s="9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</row>
    <row r="168" spans="1:48" s="8" customFormat="1">
      <c r="A168" s="194"/>
      <c r="B168" s="127"/>
      <c r="C168" s="180"/>
      <c r="D168" s="143"/>
      <c r="E168" s="247"/>
      <c r="F168" s="143"/>
      <c r="G168" s="247"/>
      <c r="H168" s="143"/>
      <c r="I168" s="143"/>
      <c r="J168" s="143"/>
      <c r="K168" s="143"/>
      <c r="L168" s="143"/>
      <c r="AA168" s="9"/>
      <c r="AB168" s="9"/>
      <c r="AC168" s="9"/>
      <c r="AD168" s="9"/>
      <c r="AE168" s="49"/>
      <c r="AF168" s="9"/>
      <c r="AG168" s="9"/>
      <c r="AH168" s="9"/>
      <c r="AL168"/>
      <c r="AM168"/>
      <c r="AN168"/>
      <c r="AO168"/>
      <c r="AP168"/>
      <c r="AQ168"/>
      <c r="AR168"/>
      <c r="AS168"/>
      <c r="AT168"/>
      <c r="AU168"/>
    </row>
    <row r="169" spans="1:48" s="8" customFormat="1">
      <c r="A169" s="193"/>
      <c r="B169" s="127"/>
      <c r="C169" s="180"/>
      <c r="D169" s="208"/>
      <c r="E169" s="247"/>
      <c r="F169" s="143"/>
      <c r="G169" s="247"/>
      <c r="H169" s="143"/>
      <c r="I169" s="143"/>
      <c r="J169" s="143"/>
      <c r="K169" s="143"/>
      <c r="L169" s="143"/>
      <c r="AA169" s="9"/>
      <c r="AB169" s="9"/>
      <c r="AC169" s="9"/>
      <c r="AD169" s="9"/>
      <c r="AE169" s="9"/>
      <c r="AF169" s="9"/>
      <c r="AG169" s="9"/>
      <c r="AH169" s="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</row>
    <row r="170" spans="1:48" s="8" customFormat="1">
      <c r="A170" s="191"/>
      <c r="B170" s="210"/>
      <c r="C170" s="161"/>
      <c r="D170" s="75"/>
      <c r="E170" s="244"/>
      <c r="F170" s="75"/>
      <c r="G170" s="244"/>
      <c r="H170" s="75"/>
      <c r="I170" s="75"/>
      <c r="J170" s="75"/>
      <c r="K170" s="75"/>
      <c r="L170" s="75"/>
      <c r="AA170" s="9"/>
      <c r="AB170" s="9"/>
      <c r="AC170" s="9"/>
      <c r="AD170" s="9"/>
      <c r="AE170" s="49"/>
      <c r="AF170" s="9"/>
      <c r="AG170" s="9"/>
      <c r="AH170" s="9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</row>
    <row r="171" spans="1:48" s="8" customFormat="1">
      <c r="A171" s="191"/>
      <c r="B171" s="127"/>
      <c r="C171" s="67"/>
      <c r="D171" s="143"/>
      <c r="E171" s="247"/>
      <c r="F171" s="143"/>
      <c r="G171" s="247"/>
      <c r="H171" s="143"/>
      <c r="I171" s="143"/>
      <c r="J171" s="143"/>
      <c r="K171" s="143"/>
      <c r="L171" s="143"/>
      <c r="AA171" s="9"/>
      <c r="AB171" s="9"/>
      <c r="AC171" s="9"/>
      <c r="AD171" s="9"/>
      <c r="AE171" s="9"/>
      <c r="AF171" s="9"/>
      <c r="AG171" s="9"/>
      <c r="AH171" s="9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</row>
    <row r="172" spans="1:48" s="8" customFormat="1">
      <c r="A172" s="193"/>
      <c r="B172" s="127"/>
      <c r="C172" s="180"/>
      <c r="D172" s="208"/>
      <c r="E172" s="247"/>
      <c r="F172" s="143"/>
      <c r="G172" s="247"/>
      <c r="H172" s="143"/>
      <c r="I172" s="143"/>
      <c r="J172" s="143"/>
      <c r="K172" s="143"/>
      <c r="L172" s="143"/>
      <c r="AA172" s="9"/>
      <c r="AB172" s="148"/>
      <c r="AC172" s="148"/>
      <c r="AD172" s="9"/>
      <c r="AE172" s="49"/>
      <c r="AF172" s="9"/>
      <c r="AG172" s="9"/>
      <c r="AH172" s="9"/>
      <c r="AL172"/>
      <c r="AM172"/>
      <c r="AN172"/>
      <c r="AO172"/>
      <c r="AP172"/>
      <c r="AQ172"/>
      <c r="AR172"/>
      <c r="AS172"/>
      <c r="AT172"/>
      <c r="AU172"/>
      <c r="AV172"/>
    </row>
    <row r="173" spans="1:48">
      <c r="A173" s="194"/>
      <c r="C173" s="180"/>
      <c r="E173" s="247"/>
      <c r="F173" s="143"/>
      <c r="G173" s="247"/>
      <c r="H173" s="143"/>
      <c r="I173" s="143"/>
      <c r="J173" s="143"/>
      <c r="K173" s="143"/>
      <c r="L173" s="143"/>
    </row>
    <row r="174" spans="1:48">
      <c r="A174" s="194"/>
      <c r="C174" s="180"/>
      <c r="E174" s="247"/>
      <c r="F174" s="143"/>
      <c r="G174" s="247"/>
      <c r="H174" s="143"/>
      <c r="I174" s="143"/>
      <c r="J174" s="143"/>
      <c r="K174" s="143"/>
      <c r="L174" s="143"/>
      <c r="AE174" s="9"/>
    </row>
    <row r="175" spans="1:48">
      <c r="A175" s="192"/>
      <c r="B175" s="210"/>
      <c r="C175" s="161"/>
      <c r="D175" s="75"/>
      <c r="E175" s="244"/>
      <c r="F175" s="143"/>
      <c r="G175" s="244"/>
      <c r="H175" s="143"/>
      <c r="I175" s="143"/>
      <c r="J175" s="143"/>
      <c r="K175" s="143"/>
      <c r="L175" s="143"/>
      <c r="AB175" s="9"/>
      <c r="AC175" s="9"/>
    </row>
    <row r="176" spans="1:48">
      <c r="A176" s="195"/>
      <c r="D176" s="208"/>
      <c r="E176" s="247"/>
      <c r="F176" s="143"/>
      <c r="G176" s="247"/>
      <c r="H176" s="143"/>
      <c r="I176" s="143"/>
      <c r="J176" s="143"/>
      <c r="K176" s="143"/>
      <c r="L176" s="143"/>
      <c r="M176" s="67"/>
      <c r="N176"/>
      <c r="O176"/>
      <c r="P176" s="9"/>
      <c r="Q176" s="9"/>
      <c r="R176" s="9"/>
      <c r="S176" s="9"/>
      <c r="T176" s="9"/>
      <c r="U176" s="9"/>
      <c r="V176" s="9"/>
      <c r="W176" s="9"/>
      <c r="X176" s="67"/>
      <c r="Y176"/>
      <c r="Z176"/>
      <c r="AA176" s="9"/>
      <c r="AE176" s="9"/>
    </row>
    <row r="177" spans="1:47">
      <c r="B177" s="210"/>
      <c r="C177" s="161"/>
      <c r="D177" s="75"/>
      <c r="E177" s="244"/>
      <c r="F177" s="75"/>
      <c r="G177" s="244"/>
      <c r="H177" s="75"/>
      <c r="I177" s="75"/>
      <c r="J177" s="75"/>
      <c r="K177" s="75"/>
      <c r="L177" s="75"/>
      <c r="AB177" s="9"/>
      <c r="AC177" s="9"/>
    </row>
    <row r="178" spans="1:47">
      <c r="A178" s="194"/>
      <c r="C178" s="180"/>
      <c r="E178" s="247"/>
      <c r="F178" s="143"/>
      <c r="G178" s="247"/>
      <c r="H178" s="143"/>
      <c r="I178" s="143"/>
      <c r="J178" s="143"/>
      <c r="K178" s="143"/>
      <c r="L178" s="143"/>
      <c r="X178" s="67"/>
      <c r="Y178"/>
      <c r="Z178"/>
      <c r="AA178" s="9"/>
      <c r="AB178" s="9"/>
      <c r="AC178" s="9"/>
    </row>
    <row r="179" spans="1:47">
      <c r="A179" s="194"/>
      <c r="C179" s="180"/>
      <c r="E179" s="247"/>
      <c r="F179" s="143"/>
      <c r="G179" s="247"/>
      <c r="H179" s="143"/>
      <c r="I179" s="143"/>
      <c r="J179" s="143"/>
      <c r="K179" s="143"/>
      <c r="L179" s="143"/>
      <c r="M179" s="67"/>
      <c r="N179"/>
      <c r="O179" s="128"/>
      <c r="P179" s="9"/>
      <c r="Q179" s="9"/>
      <c r="R179" s="9"/>
      <c r="S179" s="9"/>
      <c r="T179" s="9"/>
      <c r="U179" s="9"/>
      <c r="V179" s="9"/>
      <c r="W179" s="9"/>
      <c r="X179" s="67"/>
      <c r="Y179"/>
      <c r="Z179"/>
      <c r="AA179" s="9"/>
    </row>
    <row r="181" spans="1:47">
      <c r="B181" s="161"/>
      <c r="C181" s="161"/>
      <c r="D181" s="75"/>
      <c r="E181" s="244"/>
      <c r="F181" s="75"/>
      <c r="G181" s="244"/>
      <c r="H181" s="75"/>
      <c r="I181" s="75"/>
      <c r="J181" s="75"/>
      <c r="K181" s="75"/>
      <c r="L181" s="75"/>
      <c r="AE181" s="148"/>
      <c r="AF181" s="148"/>
      <c r="AH181" s="49"/>
    </row>
    <row r="182" spans="1:47">
      <c r="A182" s="193"/>
      <c r="C182" s="180"/>
      <c r="D182" s="208"/>
      <c r="E182" s="247"/>
      <c r="F182" s="143"/>
      <c r="G182" s="247"/>
      <c r="H182" s="143"/>
      <c r="I182" s="143"/>
      <c r="J182" s="143"/>
      <c r="K182" s="143"/>
      <c r="L182" s="143"/>
      <c r="AB182" s="9"/>
      <c r="AC182" s="9"/>
      <c r="AE182" s="148"/>
      <c r="AF182" s="148"/>
      <c r="AH182" s="49"/>
    </row>
    <row r="183" spans="1:47">
      <c r="E183" s="247"/>
      <c r="F183" s="143"/>
      <c r="G183" s="247"/>
      <c r="H183" s="143"/>
      <c r="I183" s="143"/>
      <c r="J183" s="143"/>
      <c r="K183" s="143"/>
      <c r="L183" s="143"/>
      <c r="X183" s="67"/>
      <c r="Y183"/>
      <c r="Z183"/>
      <c r="AA183" s="9"/>
      <c r="AB183" s="9"/>
      <c r="AC183" s="9"/>
    </row>
    <row r="184" spans="1:47">
      <c r="A184" s="192"/>
      <c r="B184" s="161"/>
      <c r="C184" s="161"/>
      <c r="D184" s="75"/>
      <c r="E184" s="244"/>
      <c r="F184" s="143"/>
      <c r="G184" s="244"/>
      <c r="H184" s="143"/>
      <c r="I184" s="208"/>
      <c r="J184" s="143"/>
      <c r="K184" s="143"/>
      <c r="L184" s="143"/>
      <c r="X184" s="67"/>
      <c r="Y184"/>
      <c r="Z184"/>
      <c r="AA184" s="9"/>
      <c r="AB184" s="9"/>
      <c r="AC184" s="9"/>
      <c r="AE184" s="9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>
      <c r="A185" s="194"/>
      <c r="C185" s="180"/>
      <c r="E185" s="247"/>
      <c r="F185" s="143"/>
      <c r="G185" s="247"/>
      <c r="H185" s="143"/>
      <c r="I185" s="143"/>
      <c r="J185" s="143"/>
      <c r="K185" s="143"/>
      <c r="L185" s="143"/>
      <c r="X185" s="67"/>
      <c r="Y185"/>
      <c r="Z185"/>
      <c r="AA185" s="9"/>
      <c r="AE185" s="9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>
      <c r="A186" s="192"/>
      <c r="B186" s="210"/>
      <c r="C186" s="161"/>
      <c r="D186" s="75"/>
      <c r="E186" s="244"/>
      <c r="F186" s="143"/>
      <c r="G186" s="244"/>
      <c r="H186" s="143"/>
      <c r="I186" s="143"/>
      <c r="J186" s="143"/>
      <c r="K186" s="143"/>
      <c r="L186" s="143"/>
      <c r="AE186" s="9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>
      <c r="A187" s="192"/>
      <c r="B187" s="210"/>
      <c r="C187" s="161"/>
      <c r="D187" s="75"/>
      <c r="E187" s="244"/>
      <c r="F187" s="143"/>
      <c r="G187" s="244"/>
      <c r="H187" s="143"/>
      <c r="I187" s="143"/>
      <c r="J187" s="143"/>
      <c r="K187" s="143"/>
      <c r="L187" s="143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>
      <c r="A188" s="193"/>
      <c r="C188" s="180"/>
      <c r="D188" s="208"/>
      <c r="E188" s="247"/>
      <c r="F188" s="143"/>
      <c r="G188" s="247"/>
      <c r="H188" s="143"/>
      <c r="I188" s="143"/>
      <c r="J188" s="143"/>
      <c r="K188" s="143"/>
      <c r="L188" s="143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>
      <c r="A189" s="193"/>
      <c r="C189" s="180"/>
      <c r="D189" s="208"/>
      <c r="E189" s="247"/>
      <c r="F189" s="143"/>
      <c r="G189" s="247"/>
      <c r="H189" s="143"/>
      <c r="I189" s="143"/>
      <c r="J189" s="143"/>
      <c r="K189" s="143"/>
      <c r="L189" s="143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>
      <c r="A190" s="194"/>
      <c r="C190" s="180"/>
      <c r="E190" s="247"/>
      <c r="F190" s="143"/>
      <c r="G190" s="247"/>
      <c r="H190" s="143"/>
      <c r="I190" s="143"/>
      <c r="J190" s="143"/>
      <c r="K190" s="143"/>
      <c r="L190" s="143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6.8" customHeight="1">
      <c r="B192" s="210"/>
      <c r="C192" s="161"/>
      <c r="D192" s="75"/>
      <c r="E192" s="244"/>
      <c r="F192" s="75"/>
      <c r="G192" s="244"/>
      <c r="H192" s="75"/>
      <c r="I192" s="75"/>
      <c r="J192" s="75"/>
      <c r="K192" s="75"/>
      <c r="L192" s="75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8">
      <c r="B193" s="210"/>
      <c r="C193" s="161"/>
      <c r="D193" s="75"/>
      <c r="E193" s="244"/>
      <c r="F193" s="75"/>
      <c r="G193" s="244"/>
      <c r="H193" s="75"/>
      <c r="I193" s="75"/>
      <c r="J193" s="75"/>
      <c r="K193" s="75"/>
      <c r="L193" s="75"/>
    </row>
    <row r="194" spans="1:48">
      <c r="A194" s="193"/>
      <c r="C194" s="180"/>
      <c r="D194" s="208"/>
      <c r="E194" s="247"/>
      <c r="F194" s="143"/>
      <c r="G194" s="247"/>
      <c r="H194" s="143"/>
      <c r="I194" s="143"/>
      <c r="J194" s="143"/>
      <c r="K194" s="143"/>
      <c r="L194" s="143"/>
    </row>
    <row r="197" spans="1:48">
      <c r="A197" s="193"/>
      <c r="C197" s="180"/>
      <c r="D197" s="208"/>
      <c r="E197" s="247"/>
      <c r="F197" s="143"/>
      <c r="G197" s="247"/>
      <c r="H197" s="143"/>
      <c r="I197" s="143"/>
      <c r="J197" s="143"/>
      <c r="K197" s="143"/>
      <c r="L197" s="143"/>
      <c r="X197" s="89"/>
      <c r="AB197" s="9"/>
      <c r="AC197" s="9"/>
      <c r="AD197" s="148"/>
    </row>
    <row r="198" spans="1:48">
      <c r="A198" s="194"/>
      <c r="C198" s="180"/>
      <c r="E198" s="247"/>
      <c r="F198" s="143"/>
      <c r="G198" s="247"/>
      <c r="H198" s="143"/>
      <c r="I198" s="143"/>
      <c r="J198" s="143"/>
      <c r="K198" s="143"/>
      <c r="L198" s="143"/>
      <c r="X198" s="62"/>
      <c r="Y198"/>
      <c r="Z198"/>
      <c r="AA198" s="9"/>
      <c r="AD198" s="148"/>
    </row>
    <row r="199" spans="1:48">
      <c r="A199" s="196"/>
      <c r="C199" s="180"/>
      <c r="E199" s="247"/>
      <c r="F199" s="143"/>
      <c r="G199" s="247"/>
      <c r="H199" s="143"/>
      <c r="I199" s="143"/>
      <c r="J199" s="143"/>
      <c r="K199" s="143"/>
      <c r="L199" s="143"/>
      <c r="X199" s="89"/>
    </row>
    <row r="200" spans="1:48">
      <c r="A200" s="194"/>
      <c r="C200" s="180"/>
      <c r="E200" s="247"/>
      <c r="F200" s="143"/>
      <c r="G200" s="247"/>
      <c r="H200" s="143"/>
      <c r="I200" s="143"/>
      <c r="J200" s="143"/>
      <c r="K200" s="143"/>
      <c r="L200" s="143"/>
    </row>
    <row r="201" spans="1:48">
      <c r="A201" s="196"/>
      <c r="C201" s="180"/>
      <c r="E201" s="247"/>
      <c r="F201" s="143"/>
      <c r="G201" s="247"/>
      <c r="H201" s="143"/>
      <c r="I201" s="143"/>
      <c r="J201" s="143"/>
      <c r="K201" s="143"/>
      <c r="L201" s="143"/>
    </row>
    <row r="202" spans="1:48">
      <c r="A202" s="194"/>
      <c r="C202" s="180"/>
      <c r="E202" s="247"/>
      <c r="F202" s="143"/>
      <c r="G202" s="247"/>
      <c r="H202" s="143"/>
      <c r="I202" s="143"/>
      <c r="J202" s="143"/>
      <c r="K202" s="143"/>
      <c r="L202" s="143"/>
    </row>
    <row r="203" spans="1:48">
      <c r="B203" s="161"/>
      <c r="C203" s="161"/>
      <c r="D203" s="75"/>
      <c r="E203" s="244"/>
      <c r="F203" s="75"/>
      <c r="G203" s="244"/>
      <c r="H203" s="75"/>
      <c r="I203" s="75"/>
      <c r="J203" s="75"/>
      <c r="K203" s="75"/>
      <c r="L203" s="75"/>
    </row>
    <row r="204" spans="1:48">
      <c r="A204" s="194"/>
      <c r="C204" s="180"/>
      <c r="E204" s="247"/>
      <c r="F204" s="143"/>
      <c r="G204" s="247"/>
      <c r="H204" s="143"/>
      <c r="I204" s="143"/>
      <c r="J204" s="143"/>
      <c r="K204" s="143"/>
      <c r="L204" s="143"/>
    </row>
    <row r="205" spans="1:48">
      <c r="A205" s="194"/>
      <c r="C205" s="180"/>
      <c r="E205" s="247"/>
      <c r="F205" s="143"/>
      <c r="G205" s="247"/>
      <c r="H205" s="143"/>
      <c r="I205" s="143"/>
      <c r="J205" s="143"/>
      <c r="K205" s="143"/>
      <c r="L205" s="143"/>
    </row>
    <row r="206" spans="1:48">
      <c r="A206" s="196"/>
      <c r="C206" s="180"/>
      <c r="E206" s="247"/>
      <c r="F206" s="143"/>
      <c r="G206" s="247"/>
      <c r="H206" s="143"/>
      <c r="I206" s="143"/>
      <c r="J206" s="143"/>
      <c r="K206" s="143"/>
      <c r="L206" s="143"/>
      <c r="AB206" s="9"/>
      <c r="AC206" s="9"/>
      <c r="AV206" s="8"/>
    </row>
    <row r="207" spans="1:48" s="8" customFormat="1" ht="16.8" customHeight="1">
      <c r="A207" s="194"/>
      <c r="B207" s="127"/>
      <c r="C207" s="180"/>
      <c r="D207" s="143"/>
      <c r="E207" s="247"/>
      <c r="F207" s="143"/>
      <c r="G207" s="247"/>
      <c r="H207" s="143"/>
      <c r="I207" s="143"/>
      <c r="J207" s="143"/>
      <c r="K207" s="143"/>
      <c r="L207" s="143"/>
      <c r="P207" s="9"/>
      <c r="Q207" s="9"/>
      <c r="R207" s="9"/>
      <c r="S207" s="9"/>
      <c r="T207" s="9"/>
      <c r="U207" s="9"/>
      <c r="V207" s="9"/>
      <c r="W207" s="9"/>
      <c r="AA207" s="9"/>
      <c r="AB207" s="9"/>
      <c r="AC207" s="9"/>
      <c r="AD207" s="9"/>
      <c r="AE207" s="49"/>
      <c r="AF207" s="9"/>
      <c r="AG207" s="9"/>
      <c r="AH207" s="9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</row>
    <row r="208" spans="1:48" s="8" customFormat="1">
      <c r="A208" s="194"/>
      <c r="B208" s="127"/>
      <c r="C208" s="180"/>
      <c r="D208" s="143"/>
      <c r="E208" s="247"/>
      <c r="F208" s="143"/>
      <c r="G208" s="247"/>
      <c r="H208" s="143"/>
      <c r="I208" s="143"/>
      <c r="J208" s="143"/>
      <c r="K208" s="143"/>
      <c r="L208" s="143"/>
      <c r="P208" s="9"/>
      <c r="Q208" s="9"/>
      <c r="R208" s="9"/>
      <c r="S208" s="9"/>
      <c r="T208" s="9"/>
      <c r="U208" s="9"/>
      <c r="V208" s="9"/>
      <c r="W208" s="9"/>
      <c r="AA208" s="9"/>
      <c r="AB208" s="9"/>
      <c r="AC208" s="9"/>
      <c r="AD208" s="9"/>
      <c r="AE208" s="49"/>
      <c r="AF208" s="9"/>
      <c r="AG208" s="9"/>
      <c r="AH208" s="9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</row>
    <row r="209" spans="1:48" s="8" customFormat="1">
      <c r="A209" s="191"/>
      <c r="B209" s="127"/>
      <c r="C209" s="67"/>
      <c r="D209" s="143"/>
      <c r="E209" s="247"/>
      <c r="F209" s="143"/>
      <c r="G209" s="247"/>
      <c r="H209" s="143"/>
      <c r="I209" s="143"/>
      <c r="J209" s="143"/>
      <c r="K209" s="143"/>
      <c r="L209" s="143"/>
      <c r="P209" s="9"/>
      <c r="Q209" s="9"/>
      <c r="R209" s="9"/>
      <c r="S209" s="9"/>
      <c r="T209" s="9"/>
      <c r="U209" s="9"/>
      <c r="V209" s="9"/>
      <c r="W209" s="9"/>
      <c r="AA209" s="9"/>
      <c r="AB209" s="9"/>
      <c r="AC209" s="9"/>
      <c r="AD209" s="9"/>
      <c r="AE209" s="49"/>
      <c r="AF209" s="9"/>
      <c r="AG209" s="9"/>
      <c r="AH209" s="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</row>
    <row r="210" spans="1:48" s="8" customFormat="1">
      <c r="A210" s="193"/>
      <c r="B210" s="127"/>
      <c r="C210" s="180"/>
      <c r="D210" s="208"/>
      <c r="E210" s="247"/>
      <c r="F210" s="143"/>
      <c r="G210" s="247"/>
      <c r="H210" s="143"/>
      <c r="I210" s="143"/>
      <c r="J210" s="143"/>
      <c r="K210" s="143"/>
      <c r="L210" s="143"/>
      <c r="P210" s="9"/>
      <c r="Q210" s="9"/>
      <c r="R210" s="9"/>
      <c r="S210" s="9"/>
      <c r="T210" s="9"/>
      <c r="U210" s="9"/>
      <c r="V210" s="9"/>
      <c r="W210" s="9"/>
      <c r="AA210" s="9"/>
      <c r="AB210" s="9"/>
      <c r="AC210" s="9"/>
      <c r="AD210" s="9"/>
      <c r="AE210" s="49"/>
      <c r="AF210" s="9"/>
      <c r="AG210" s="9"/>
      <c r="AH210" s="9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</row>
    <row r="211" spans="1:48" s="8" customFormat="1">
      <c r="A211" s="193"/>
      <c r="B211" s="127"/>
      <c r="C211" s="180"/>
      <c r="D211" s="208"/>
      <c r="E211" s="247"/>
      <c r="F211" s="143"/>
      <c r="G211" s="247"/>
      <c r="H211" s="143"/>
      <c r="I211" s="143"/>
      <c r="J211" s="143"/>
      <c r="K211" s="143"/>
      <c r="L211" s="143"/>
      <c r="P211" s="9"/>
      <c r="Q211" s="9"/>
      <c r="R211" s="9"/>
      <c r="S211" s="9"/>
      <c r="T211" s="9"/>
      <c r="U211" s="9"/>
      <c r="V211" s="9"/>
      <c r="W211" s="9"/>
      <c r="AA211" s="9"/>
      <c r="AB211" s="9"/>
      <c r="AC211" s="9"/>
      <c r="AD211" s="9"/>
      <c r="AE211" s="49"/>
      <c r="AF211" s="9"/>
      <c r="AG211" s="9"/>
      <c r="AH211" s="9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</row>
    <row r="212" spans="1:48" s="8" customFormat="1">
      <c r="A212" s="191"/>
      <c r="B212" s="210"/>
      <c r="C212" s="161"/>
      <c r="D212" s="75"/>
      <c r="E212" s="244"/>
      <c r="F212" s="75"/>
      <c r="G212" s="244"/>
      <c r="H212" s="75"/>
      <c r="I212" s="75"/>
      <c r="J212" s="75"/>
      <c r="K212" s="75"/>
      <c r="L212" s="75"/>
      <c r="P212" s="9"/>
      <c r="Q212" s="9"/>
      <c r="R212" s="9"/>
      <c r="S212" s="9"/>
      <c r="T212" s="9"/>
      <c r="U212" s="9"/>
      <c r="V212" s="9"/>
      <c r="W212" s="9"/>
      <c r="AA212" s="9"/>
      <c r="AB212" s="9"/>
      <c r="AC212" s="9"/>
      <c r="AD212" s="9"/>
      <c r="AE212" s="49"/>
      <c r="AF212" s="9"/>
      <c r="AG212" s="9"/>
      <c r="AH212" s="9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</row>
    <row r="213" spans="1:48" s="8" customFormat="1">
      <c r="A213" s="194"/>
      <c r="B213" s="127"/>
      <c r="C213" s="180"/>
      <c r="D213" s="143"/>
      <c r="E213" s="247"/>
      <c r="F213" s="143"/>
      <c r="G213" s="247"/>
      <c r="H213" s="143"/>
      <c r="I213" s="143"/>
      <c r="J213" s="143"/>
      <c r="K213" s="143"/>
      <c r="L213" s="143"/>
      <c r="P213" s="9"/>
      <c r="Q213" s="9"/>
      <c r="R213" s="9"/>
      <c r="S213" s="9"/>
      <c r="T213" s="9"/>
      <c r="U213" s="9"/>
      <c r="V213" s="9"/>
      <c r="W213" s="9"/>
      <c r="AA213" s="9"/>
      <c r="AB213" s="9"/>
      <c r="AC213" s="9"/>
      <c r="AD213" s="9"/>
      <c r="AE213" s="49"/>
      <c r="AF213" s="9"/>
      <c r="AG213" s="9"/>
      <c r="AH213" s="9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</row>
    <row r="214" spans="1:48" s="8" customFormat="1">
      <c r="A214" s="191"/>
      <c r="B214" s="127"/>
      <c r="C214" s="67"/>
      <c r="D214" s="143"/>
      <c r="E214" s="247"/>
      <c r="F214" s="143"/>
      <c r="G214" s="247"/>
      <c r="H214" s="143"/>
      <c r="I214" s="143"/>
      <c r="J214" s="143"/>
      <c r="K214" s="143"/>
      <c r="L214" s="143"/>
      <c r="P214" s="9"/>
      <c r="Q214" s="9"/>
      <c r="R214" s="9"/>
      <c r="S214" s="9"/>
      <c r="T214" s="9"/>
      <c r="U214" s="9"/>
      <c r="V214" s="9"/>
      <c r="W214" s="9"/>
      <c r="AA214" s="9"/>
      <c r="AB214" s="148"/>
      <c r="AC214" s="148"/>
      <c r="AD214" s="9"/>
      <c r="AE214" s="49"/>
      <c r="AF214" s="9"/>
      <c r="AG214" s="9"/>
      <c r="AH214" s="9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>
      <c r="A215" s="193"/>
      <c r="C215" s="180"/>
      <c r="D215" s="208"/>
      <c r="E215" s="247"/>
      <c r="F215" s="143"/>
      <c r="G215" s="247"/>
      <c r="H215" s="143"/>
      <c r="I215" s="143"/>
      <c r="J215" s="143"/>
      <c r="K215" s="143"/>
      <c r="L215" s="143"/>
    </row>
    <row r="216" spans="1:48">
      <c r="A216" s="196"/>
      <c r="C216" s="180"/>
      <c r="E216" s="247"/>
      <c r="F216" s="143"/>
      <c r="G216" s="247"/>
      <c r="H216" s="143"/>
      <c r="I216" s="143"/>
      <c r="J216" s="143"/>
      <c r="K216" s="143"/>
      <c r="L216" s="143"/>
    </row>
    <row r="217" spans="1:48">
      <c r="A217" s="193"/>
      <c r="C217" s="180"/>
      <c r="D217" s="208"/>
      <c r="E217" s="247"/>
      <c r="F217" s="143"/>
      <c r="G217" s="247"/>
      <c r="H217" s="143"/>
      <c r="I217" s="143"/>
      <c r="J217" s="143"/>
      <c r="K217" s="143"/>
      <c r="L217" s="143"/>
    </row>
    <row r="218" spans="1:48">
      <c r="E218" s="247"/>
      <c r="F218" s="143"/>
      <c r="G218" s="247"/>
      <c r="H218" s="143"/>
      <c r="I218" s="143"/>
      <c r="J218" s="143"/>
      <c r="K218" s="143"/>
      <c r="L218" s="143"/>
    </row>
    <row r="219" spans="1:48">
      <c r="A219" s="194"/>
      <c r="C219" s="180"/>
      <c r="E219" s="247"/>
      <c r="F219" s="143"/>
      <c r="G219" s="247"/>
      <c r="H219" s="143"/>
      <c r="I219" s="143"/>
      <c r="J219" s="143"/>
      <c r="K219" s="143"/>
      <c r="L219" s="143"/>
    </row>
    <row r="220" spans="1:48">
      <c r="E220" s="247"/>
      <c r="F220" s="143"/>
      <c r="G220" s="247"/>
      <c r="H220" s="143"/>
      <c r="I220" s="143"/>
      <c r="J220" s="143"/>
      <c r="K220" s="143"/>
      <c r="L220" s="143"/>
    </row>
    <row r="221" spans="1:48">
      <c r="B221" s="210"/>
      <c r="C221" s="161"/>
      <c r="D221" s="75"/>
      <c r="E221" s="244"/>
      <c r="F221" s="75"/>
      <c r="G221" s="244"/>
      <c r="H221" s="75"/>
      <c r="I221" s="75"/>
      <c r="J221" s="75"/>
      <c r="K221" s="75"/>
      <c r="L221" s="75"/>
    </row>
    <row r="222" spans="1:48">
      <c r="A222" s="192"/>
      <c r="B222" s="210"/>
      <c r="C222" s="161"/>
      <c r="D222" s="75"/>
      <c r="E222" s="244"/>
      <c r="F222" s="143"/>
      <c r="G222" s="244"/>
      <c r="H222" s="143"/>
      <c r="I222" s="143"/>
      <c r="J222" s="143"/>
      <c r="K222" s="143"/>
      <c r="L222" s="143"/>
    </row>
    <row r="223" spans="1:48">
      <c r="E223" s="247"/>
      <c r="F223" s="143"/>
      <c r="G223" s="247"/>
      <c r="H223" s="143"/>
      <c r="I223" s="143"/>
      <c r="J223" s="143"/>
      <c r="K223" s="143"/>
      <c r="L223" s="143"/>
    </row>
    <row r="224" spans="1:48">
      <c r="A224" s="192"/>
      <c r="B224" s="210"/>
      <c r="C224" s="161"/>
      <c r="D224" s="75"/>
      <c r="E224" s="244"/>
      <c r="F224" s="143"/>
      <c r="G224" s="244"/>
      <c r="H224" s="143"/>
      <c r="I224" s="208"/>
      <c r="J224" s="143"/>
      <c r="K224" s="143"/>
      <c r="L224" s="143"/>
    </row>
    <row r="225" spans="1:48">
      <c r="A225" s="193"/>
      <c r="C225" s="180"/>
      <c r="D225" s="208"/>
      <c r="E225" s="247"/>
      <c r="F225" s="143"/>
      <c r="G225" s="247"/>
      <c r="H225" s="143"/>
      <c r="I225" s="143"/>
      <c r="J225" s="143"/>
      <c r="K225" s="143"/>
      <c r="L225" s="143"/>
    </row>
    <row r="226" spans="1:48" ht="16.8" customHeight="1">
      <c r="A226" s="196"/>
      <c r="C226" s="180"/>
      <c r="E226" s="247"/>
      <c r="F226" s="143"/>
      <c r="G226" s="247"/>
      <c r="H226" s="143"/>
      <c r="I226" s="143"/>
      <c r="J226" s="143"/>
      <c r="K226" s="143"/>
      <c r="L226" s="143"/>
    </row>
    <row r="227" spans="1:48">
      <c r="A227" s="194"/>
      <c r="C227" s="180"/>
      <c r="E227" s="247"/>
      <c r="F227" s="143"/>
      <c r="G227" s="247"/>
      <c r="H227" s="143"/>
      <c r="I227" s="143"/>
      <c r="J227" s="143"/>
      <c r="K227" s="143"/>
      <c r="L227" s="143"/>
    </row>
    <row r="228" spans="1:48">
      <c r="A228" s="193"/>
      <c r="C228" s="180"/>
      <c r="D228" s="208"/>
      <c r="E228" s="247"/>
      <c r="F228" s="143"/>
      <c r="G228" s="247"/>
      <c r="H228" s="143"/>
      <c r="I228" s="143"/>
      <c r="J228" s="143"/>
      <c r="K228" s="143"/>
      <c r="L228" s="143"/>
    </row>
    <row r="229" spans="1:48">
      <c r="A229" s="194"/>
      <c r="C229" s="180"/>
      <c r="E229" s="247"/>
      <c r="F229" s="143"/>
      <c r="G229" s="247"/>
      <c r="H229" s="143"/>
      <c r="I229" s="143"/>
      <c r="J229" s="143"/>
      <c r="K229" s="143"/>
      <c r="L229" s="143"/>
    </row>
    <row r="230" spans="1:48" ht="16.8" customHeight="1">
      <c r="E230" s="247"/>
      <c r="F230" s="143"/>
      <c r="G230" s="247"/>
      <c r="H230" s="143"/>
      <c r="I230" s="143"/>
      <c r="J230" s="143"/>
      <c r="K230" s="143"/>
      <c r="L230" s="143"/>
    </row>
    <row r="231" spans="1:48">
      <c r="A231" s="194"/>
      <c r="C231" s="180"/>
      <c r="E231" s="247"/>
      <c r="F231" s="143"/>
      <c r="G231" s="247"/>
      <c r="H231" s="143"/>
      <c r="I231" s="143"/>
      <c r="J231" s="143"/>
      <c r="K231" s="143"/>
      <c r="L231" s="143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</row>
    <row r="232" spans="1:48" s="8" customFormat="1" ht="16.8" customHeight="1">
      <c r="A232" s="194"/>
      <c r="B232" s="127"/>
      <c r="C232" s="180"/>
      <c r="D232" s="143"/>
      <c r="E232" s="247"/>
      <c r="F232" s="143"/>
      <c r="G232" s="247"/>
      <c r="H232" s="143"/>
      <c r="I232" s="143"/>
      <c r="J232" s="143"/>
      <c r="K232" s="143"/>
      <c r="L232" s="143"/>
    </row>
    <row r="233" spans="1:48" s="8" customFormat="1">
      <c r="A233" s="192"/>
      <c r="B233" s="210"/>
      <c r="C233" s="161"/>
      <c r="D233" s="75"/>
      <c r="E233" s="244"/>
      <c r="F233" s="143"/>
      <c r="G233" s="244"/>
      <c r="H233" s="143"/>
      <c r="I233" s="208"/>
      <c r="J233" s="143"/>
      <c r="K233" s="143"/>
      <c r="L233" s="143"/>
      <c r="N233" s="8" t="s">
        <v>303</v>
      </c>
    </row>
    <row r="234" spans="1:48" s="8" customFormat="1">
      <c r="A234" s="192"/>
      <c r="B234" s="210"/>
      <c r="C234" s="161"/>
      <c r="D234" s="75"/>
      <c r="E234" s="244"/>
      <c r="F234" s="143"/>
      <c r="G234" s="244"/>
      <c r="H234" s="143"/>
      <c r="I234" s="208"/>
      <c r="J234" s="143"/>
      <c r="K234" s="143"/>
      <c r="L234" s="143"/>
      <c r="N234"/>
      <c r="O234"/>
      <c r="P234" s="183" t="s">
        <v>283</v>
      </c>
      <c r="Q234" s="141"/>
      <c r="R234" s="141"/>
      <c r="S234" s="141"/>
      <c r="T234" s="148"/>
      <c r="U234" s="148"/>
    </row>
    <row r="235" spans="1:48" s="8" customFormat="1">
      <c r="A235" s="193"/>
      <c r="B235" s="127"/>
      <c r="C235" s="180"/>
      <c r="D235" s="208"/>
      <c r="E235" s="247"/>
      <c r="F235" s="143"/>
      <c r="G235" s="247"/>
      <c r="H235" s="143"/>
      <c r="I235" s="143"/>
      <c r="J235" s="143"/>
      <c r="K235" s="143"/>
      <c r="L235" s="143"/>
      <c r="N235"/>
      <c r="O235" s="213" t="s">
        <v>227</v>
      </c>
      <c r="P235" s="141" t="s">
        <v>284</v>
      </c>
      <c r="Q235" s="141" t="s">
        <v>285</v>
      </c>
      <c r="R235" s="141" t="s">
        <v>286</v>
      </c>
      <c r="S235" s="141" t="s">
        <v>287</v>
      </c>
      <c r="T235" s="148"/>
      <c r="U235" s="148"/>
    </row>
    <row r="236" spans="1:48" s="8" customFormat="1">
      <c r="A236" s="194"/>
      <c r="B236" s="127"/>
      <c r="C236" s="180"/>
      <c r="D236" s="143"/>
      <c r="E236" s="247"/>
      <c r="F236" s="143"/>
      <c r="G236" s="247"/>
      <c r="H236" s="143"/>
      <c r="I236" s="143"/>
      <c r="J236" s="143"/>
      <c r="K236" s="143"/>
      <c r="L236" s="143"/>
      <c r="N236"/>
      <c r="O236" s="49" t="s">
        <v>288</v>
      </c>
      <c r="P236" s="184">
        <v>-1.5951719268424504E-2</v>
      </c>
      <c r="Q236" s="184">
        <v>-2.7848094513085637E-2</v>
      </c>
      <c r="R236" s="184">
        <v>-4.3580754250995578E-2</v>
      </c>
      <c r="S236" s="184">
        <v>-3.6303693761050158E-2</v>
      </c>
      <c r="T236" s="185">
        <v>47</v>
      </c>
      <c r="U236" s="148" t="s">
        <v>179</v>
      </c>
    </row>
    <row r="237" spans="1:48" s="8" customFormat="1">
      <c r="A237" s="194"/>
      <c r="B237" s="127"/>
      <c r="C237" s="180"/>
      <c r="D237" s="143"/>
      <c r="E237" s="247"/>
      <c r="F237" s="143"/>
      <c r="G237" s="247"/>
      <c r="H237" s="143"/>
      <c r="I237" s="143"/>
      <c r="J237" s="143"/>
      <c r="K237" s="143"/>
      <c r="L237" s="143"/>
      <c r="N237"/>
      <c r="O237" s="33" t="s">
        <v>300</v>
      </c>
      <c r="P237" s="184">
        <v>-4.3768927328528585E-3</v>
      </c>
      <c r="Q237" s="184">
        <v>2.8934855046546165E-2</v>
      </c>
      <c r="R237" s="184">
        <v>5.1769849752080641E-2</v>
      </c>
      <c r="S237" s="184">
        <v>0.10054984449711415</v>
      </c>
      <c r="T237" s="185">
        <v>36</v>
      </c>
      <c r="U237" s="148" t="s">
        <v>179</v>
      </c>
    </row>
    <row r="238" spans="1:48" s="8" customFormat="1">
      <c r="A238" s="193"/>
      <c r="B238" s="127"/>
      <c r="C238" s="180"/>
      <c r="D238" s="208"/>
      <c r="E238" s="247"/>
      <c r="F238" s="143"/>
      <c r="G238" s="247"/>
      <c r="H238" s="143"/>
      <c r="I238" s="143"/>
      <c r="J238" s="143"/>
      <c r="K238" s="143"/>
      <c r="L238" s="143"/>
      <c r="N238"/>
      <c r="O238" s="33" t="s">
        <v>301</v>
      </c>
      <c r="P238" s="184">
        <v>3.2267583429767828E-2</v>
      </c>
      <c r="Q238" s="184">
        <v>5.4616698454274623E-2</v>
      </c>
      <c r="R238" s="184">
        <v>8.1494544756331347E-2</v>
      </c>
      <c r="S238" s="184">
        <v>9.3923785985671068E-2</v>
      </c>
      <c r="T238" s="185">
        <v>30</v>
      </c>
      <c r="U238" s="148" t="s">
        <v>179</v>
      </c>
    </row>
    <row r="239" spans="1:48" s="8" customFormat="1">
      <c r="A239" s="195"/>
      <c r="B239" s="127"/>
      <c r="C239" s="67"/>
      <c r="D239" s="208"/>
      <c r="E239" s="247"/>
      <c r="F239" s="143"/>
      <c r="G239" s="247"/>
      <c r="H239" s="143"/>
      <c r="I239" s="143"/>
      <c r="J239" s="143"/>
      <c r="K239" s="143"/>
      <c r="L239" s="143"/>
      <c r="N239"/>
      <c r="O239" s="33" t="s">
        <v>302</v>
      </c>
      <c r="P239" s="184">
        <v>5.8758481993583626E-2</v>
      </c>
      <c r="Q239" s="184">
        <v>0.10423271603185631</v>
      </c>
      <c r="R239" s="184">
        <v>0.14292229287658159</v>
      </c>
      <c r="S239" s="184">
        <v>0.15091847738976552</v>
      </c>
      <c r="T239" s="185">
        <v>27</v>
      </c>
      <c r="U239" s="148" t="s">
        <v>179</v>
      </c>
    </row>
    <row r="240" spans="1:48" s="8" customFormat="1">
      <c r="A240" s="191"/>
      <c r="B240" s="127"/>
      <c r="C240" s="67"/>
      <c r="D240" s="143"/>
      <c r="E240" s="247"/>
      <c r="F240" s="143"/>
      <c r="G240" s="247"/>
      <c r="H240" s="143"/>
      <c r="I240" s="143"/>
      <c r="J240" s="143"/>
      <c r="K240" s="143"/>
      <c r="L240" s="143"/>
      <c r="N240"/>
      <c r="O240" s="81"/>
      <c r="P240" s="81"/>
      <c r="Q240" s="148"/>
      <c r="R240" s="148"/>
      <c r="S240" s="148"/>
      <c r="T240" s="149">
        <v>140</v>
      </c>
      <c r="U240" s="148"/>
      <c r="AB240" s="148"/>
      <c r="AC240" s="148"/>
      <c r="AD240" s="9"/>
      <c r="AE240" s="9"/>
      <c r="AF240" s="9"/>
      <c r="AG240" s="9"/>
      <c r="AH240" s="9"/>
      <c r="AV240"/>
    </row>
    <row r="241" spans="1:48">
      <c r="E241" s="247"/>
      <c r="F241" s="143"/>
      <c r="G241" s="247"/>
      <c r="H241" s="143"/>
      <c r="I241" s="143"/>
      <c r="J241" s="143"/>
      <c r="K241" s="143"/>
      <c r="L241" s="143"/>
      <c r="AE241" s="9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8">
      <c r="A242" s="195"/>
      <c r="D242" s="208"/>
      <c r="E242" s="247"/>
      <c r="F242" s="143"/>
      <c r="G242" s="247"/>
      <c r="H242" s="143"/>
      <c r="I242" s="143"/>
      <c r="J242" s="143"/>
      <c r="K242" s="143"/>
      <c r="L242" s="143"/>
      <c r="AE242" s="9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8">
      <c r="E243" s="247"/>
      <c r="F243" s="143"/>
      <c r="G243" s="247"/>
      <c r="H243" s="143"/>
      <c r="I243" s="143"/>
      <c r="J243" s="143"/>
      <c r="K243" s="143"/>
      <c r="L243" s="143"/>
    </row>
    <row r="244" spans="1:48">
      <c r="A244" s="195"/>
      <c r="D244" s="208"/>
      <c r="E244" s="247"/>
      <c r="F244" s="143"/>
      <c r="G244" s="247"/>
      <c r="H244" s="143"/>
      <c r="I244" s="143"/>
      <c r="J244" s="143"/>
      <c r="K244" s="143"/>
      <c r="L244" s="143"/>
      <c r="N244"/>
      <c r="O244" s="183" t="s">
        <v>283</v>
      </c>
      <c r="P244" s="141"/>
      <c r="Q244" s="141"/>
      <c r="R244" s="141"/>
    </row>
    <row r="245" spans="1:48">
      <c r="A245" s="127"/>
      <c r="C245" s="180"/>
      <c r="E245" s="247"/>
      <c r="F245" s="143"/>
      <c r="G245" s="143"/>
      <c r="H245" s="143"/>
      <c r="I245" s="143"/>
      <c r="J245" s="143"/>
      <c r="K245" s="143"/>
      <c r="L245" s="143"/>
      <c r="N245" s="213" t="s">
        <v>227</v>
      </c>
      <c r="O245" s="141" t="s">
        <v>284</v>
      </c>
      <c r="P245" s="141" t="s">
        <v>285</v>
      </c>
      <c r="Q245" s="141" t="s">
        <v>286</v>
      </c>
      <c r="R245" s="141" t="s">
        <v>287</v>
      </c>
    </row>
    <row r="246" spans="1:48">
      <c r="A246" s="195"/>
      <c r="D246" s="208"/>
      <c r="E246" s="247"/>
      <c r="F246" s="143"/>
      <c r="G246" s="247"/>
      <c r="H246" s="143"/>
      <c r="I246" s="143"/>
      <c r="J246" s="143"/>
      <c r="K246" s="143"/>
      <c r="L246" s="143"/>
      <c r="N246" s="49" t="s">
        <v>288</v>
      </c>
      <c r="O246" s="184" t="e">
        <f>AVERAGE(H243:H289)</f>
        <v>#DIV/0!</v>
      </c>
      <c r="P246" s="184" t="e">
        <f t="shared" ref="P246:R246" si="4">AVERAGE(I243:I289)</f>
        <v>#DIV/0!</v>
      </c>
      <c r="Q246" s="184" t="e">
        <f t="shared" si="4"/>
        <v>#DIV/0!</v>
      </c>
      <c r="R246" s="184" t="e">
        <f t="shared" si="4"/>
        <v>#DIV/0!</v>
      </c>
      <c r="S246" s="185">
        <f>COUNT(G243:G289)</f>
        <v>0</v>
      </c>
      <c r="T246" s="148" t="s">
        <v>179</v>
      </c>
    </row>
    <row r="247" spans="1:48">
      <c r="A247" s="194"/>
      <c r="C247" s="180"/>
      <c r="E247" s="247"/>
      <c r="F247" s="143"/>
      <c r="G247" s="247"/>
      <c r="H247" s="143"/>
      <c r="I247" s="143"/>
      <c r="J247" s="143"/>
      <c r="K247" s="143"/>
      <c r="L247" s="143"/>
      <c r="N247" s="33" t="s">
        <v>300</v>
      </c>
      <c r="O247" s="184" t="e">
        <f>AVERAGE(H290:H325)</f>
        <v>#DIV/0!</v>
      </c>
      <c r="P247" s="184" t="e">
        <f t="shared" ref="P247:R247" si="5">AVERAGE(I290:I325)</f>
        <v>#DIV/0!</v>
      </c>
      <c r="Q247" s="184" t="e">
        <f t="shared" si="5"/>
        <v>#DIV/0!</v>
      </c>
      <c r="R247" s="184" t="e">
        <f t="shared" si="5"/>
        <v>#DIV/0!</v>
      </c>
      <c r="S247" s="185">
        <f>COUNT(G290:G325)</f>
        <v>0</v>
      </c>
      <c r="T247" s="148" t="s">
        <v>179</v>
      </c>
    </row>
    <row r="248" spans="1:48">
      <c r="A248" s="127"/>
      <c r="C248" s="180"/>
      <c r="E248" s="247"/>
      <c r="F248" s="143"/>
      <c r="G248" s="143"/>
      <c r="H248" s="143"/>
      <c r="I248" s="143"/>
      <c r="J248" s="143"/>
      <c r="K248" s="143"/>
      <c r="L248" s="143"/>
      <c r="N248" s="33" t="s">
        <v>301</v>
      </c>
      <c r="O248" s="184" t="e">
        <f>AVERAGE(H326:H355)</f>
        <v>#DIV/0!</v>
      </c>
      <c r="P248" s="184" t="e">
        <f t="shared" ref="P248:R248" si="6">AVERAGE(I326:I355)</f>
        <v>#DIV/0!</v>
      </c>
      <c r="Q248" s="184" t="e">
        <f t="shared" si="6"/>
        <v>#DIV/0!</v>
      </c>
      <c r="R248" s="184" t="e">
        <f t="shared" si="6"/>
        <v>#DIV/0!</v>
      </c>
      <c r="S248" s="185">
        <f>COUNT(G326:G355)</f>
        <v>0</v>
      </c>
      <c r="T248" s="148" t="s">
        <v>179</v>
      </c>
    </row>
    <row r="249" spans="1:48">
      <c r="A249" s="195"/>
      <c r="D249" s="208"/>
      <c r="E249" s="247"/>
      <c r="F249" s="143"/>
      <c r="G249" s="247"/>
      <c r="H249" s="143"/>
      <c r="I249" s="143"/>
      <c r="J249" s="143"/>
      <c r="K249" s="143"/>
      <c r="L249" s="143"/>
      <c r="N249" s="33" t="s">
        <v>302</v>
      </c>
      <c r="O249" s="184" t="e">
        <f>AVERAGE(H351:H377)</f>
        <v>#DIV/0!</v>
      </c>
      <c r="P249" s="184" t="e">
        <f t="shared" ref="P249:R249" si="7">AVERAGE(I351:I377)</f>
        <v>#DIV/0!</v>
      </c>
      <c r="Q249" s="184" t="e">
        <f t="shared" si="7"/>
        <v>#DIV/0!</v>
      </c>
      <c r="R249" s="184" t="e">
        <f t="shared" si="7"/>
        <v>#DIV/0!</v>
      </c>
      <c r="S249" s="185">
        <f>COUNT(G351:G377)</f>
        <v>0</v>
      </c>
      <c r="T249" s="148" t="s">
        <v>179</v>
      </c>
    </row>
    <row r="250" spans="1:48">
      <c r="A250" s="127"/>
      <c r="C250" s="180"/>
      <c r="E250" s="247"/>
      <c r="F250" s="143"/>
      <c r="G250" s="143"/>
      <c r="H250" s="143"/>
      <c r="I250" s="143"/>
      <c r="J250" s="143"/>
      <c r="K250" s="143"/>
      <c r="L250" s="143"/>
      <c r="S250" s="149">
        <f>SUM(S246:S249)</f>
        <v>0</v>
      </c>
      <c r="AB250" s="9"/>
      <c r="AC250" s="9"/>
      <c r="AV250" s="8"/>
    </row>
    <row r="251" spans="1:48" s="8" customFormat="1" ht="16.8" customHeight="1">
      <c r="A251" s="191"/>
      <c r="B251" s="127"/>
      <c r="C251" s="67"/>
      <c r="D251" s="143"/>
      <c r="E251" s="247"/>
      <c r="F251" s="143"/>
      <c r="G251" s="247"/>
      <c r="H251" s="143"/>
      <c r="I251" s="143"/>
      <c r="J251" s="143"/>
      <c r="K251" s="143"/>
      <c r="L251" s="143"/>
      <c r="P251" s="9"/>
      <c r="Q251" s="9"/>
      <c r="R251" s="9"/>
      <c r="S251" s="9"/>
      <c r="T251" s="9"/>
      <c r="U251" s="9"/>
      <c r="V251" s="9"/>
      <c r="W251" s="9"/>
      <c r="AA251" s="9"/>
      <c r="AB251" s="9"/>
      <c r="AC251" s="9"/>
      <c r="AD251" s="9"/>
      <c r="AE251" s="49"/>
      <c r="AF251" s="9"/>
      <c r="AG251" s="9"/>
      <c r="AH251" s="9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</row>
    <row r="252" spans="1:48" s="8" customFormat="1">
      <c r="A252" s="192"/>
      <c r="B252" s="210"/>
      <c r="C252" s="161"/>
      <c r="D252" s="75"/>
      <c r="E252" s="244"/>
      <c r="F252" s="143"/>
      <c r="G252" s="244"/>
      <c r="H252" s="143"/>
      <c r="I252" s="208"/>
      <c r="J252" s="143"/>
      <c r="K252" s="143"/>
      <c r="L252" s="143"/>
      <c r="P252" s="9"/>
      <c r="Q252" s="9"/>
      <c r="R252" s="9"/>
      <c r="S252" s="9"/>
      <c r="T252" s="9"/>
      <c r="U252" s="9"/>
      <c r="V252" s="9"/>
      <c r="W252" s="9"/>
      <c r="AA252" s="9"/>
      <c r="AB252" s="9"/>
      <c r="AC252" s="9"/>
      <c r="AD252" s="9"/>
      <c r="AE252" s="49"/>
      <c r="AF252" s="9"/>
      <c r="AG252" s="9"/>
      <c r="AH252" s="9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</row>
    <row r="253" spans="1:48" s="8" customFormat="1">
      <c r="A253" s="192"/>
      <c r="B253" s="210"/>
      <c r="C253" s="161"/>
      <c r="D253" s="75"/>
      <c r="E253" s="244"/>
      <c r="F253" s="143"/>
      <c r="G253" s="244"/>
      <c r="H253" s="143"/>
      <c r="I253" s="208"/>
      <c r="J253" s="143"/>
      <c r="K253" s="143"/>
      <c r="L253" s="143"/>
      <c r="P253" s="9"/>
      <c r="Q253" s="9"/>
      <c r="R253" s="9"/>
      <c r="S253" s="9"/>
      <c r="T253" s="9"/>
      <c r="U253" s="9"/>
      <c r="V253" s="9"/>
      <c r="W253" s="9"/>
      <c r="AA253" s="9"/>
      <c r="AB253" s="9"/>
      <c r="AC253" s="9"/>
      <c r="AD253" s="9"/>
      <c r="AE253" s="49"/>
      <c r="AF253" s="9"/>
      <c r="AG253" s="9"/>
      <c r="AH253" s="9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</row>
    <row r="254" spans="1:48" s="8" customFormat="1">
      <c r="A254" s="191"/>
      <c r="B254" s="210"/>
      <c r="C254" s="161"/>
      <c r="D254" s="75"/>
      <c r="E254" s="244"/>
      <c r="F254" s="75"/>
      <c r="G254" s="244"/>
      <c r="H254" s="75"/>
      <c r="I254" s="75"/>
      <c r="J254" s="75"/>
      <c r="K254" s="75"/>
      <c r="L254" s="75"/>
      <c r="P254" s="9"/>
      <c r="Q254" s="9"/>
      <c r="R254" s="9"/>
      <c r="S254" s="9"/>
      <c r="T254" s="9"/>
      <c r="U254" s="9"/>
      <c r="V254" s="9"/>
      <c r="W254" s="9"/>
      <c r="AA254" s="9"/>
      <c r="AB254" s="9"/>
      <c r="AC254" s="9"/>
      <c r="AD254" s="9"/>
      <c r="AE254" s="49"/>
      <c r="AF254" s="9"/>
      <c r="AG254" s="9"/>
      <c r="AH254" s="9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</row>
    <row r="255" spans="1:48" s="8" customFormat="1">
      <c r="A255" s="191"/>
      <c r="B255" s="127"/>
      <c r="C255" s="67"/>
      <c r="D255" s="143"/>
      <c r="E255" s="247"/>
      <c r="F255" s="143"/>
      <c r="G255" s="247"/>
      <c r="H255" s="143"/>
      <c r="I255" s="143"/>
      <c r="J255" s="143"/>
      <c r="K255" s="143"/>
      <c r="L255" s="143"/>
      <c r="P255" s="9"/>
      <c r="Q255" s="9"/>
      <c r="R255" s="9"/>
      <c r="S255" s="9"/>
      <c r="T255" s="9"/>
      <c r="U255" s="9"/>
      <c r="V255" s="9"/>
      <c r="W255" s="9"/>
      <c r="AA255" s="9"/>
      <c r="AB255" s="9"/>
      <c r="AC255" s="9"/>
      <c r="AD255" s="9"/>
      <c r="AE255" s="49"/>
      <c r="AF255" s="9"/>
      <c r="AG255" s="9"/>
      <c r="AH255" s="9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</row>
    <row r="256" spans="1:48" s="8" customFormat="1">
      <c r="A256" s="192"/>
      <c r="B256" s="210"/>
      <c r="C256" s="161"/>
      <c r="D256" s="75"/>
      <c r="E256" s="244"/>
      <c r="F256" s="143"/>
      <c r="G256" s="244"/>
      <c r="H256" s="143"/>
      <c r="I256" s="208"/>
      <c r="J256" s="143"/>
      <c r="K256" s="143"/>
      <c r="L256" s="143"/>
      <c r="P256" s="9"/>
      <c r="Q256" s="9"/>
      <c r="R256" s="9"/>
      <c r="S256" s="9"/>
      <c r="T256" s="9"/>
      <c r="U256" s="9"/>
      <c r="V256" s="9"/>
      <c r="W256" s="9"/>
      <c r="AA256" s="9"/>
      <c r="AB256" s="9"/>
      <c r="AC256" s="9"/>
      <c r="AD256" s="9"/>
      <c r="AE256" s="49"/>
      <c r="AF256" s="9"/>
      <c r="AG256" s="9"/>
      <c r="AH256" s="9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</row>
    <row r="257" spans="1:48" s="8" customFormat="1">
      <c r="A257" s="195"/>
      <c r="B257" s="127"/>
      <c r="C257" s="67"/>
      <c r="D257" s="208"/>
      <c r="E257" s="247"/>
      <c r="F257" s="143"/>
      <c r="G257" s="247"/>
      <c r="H257" s="143"/>
      <c r="I257" s="143"/>
      <c r="J257" s="143"/>
      <c r="K257" s="143"/>
      <c r="L257" s="143"/>
      <c r="P257" s="9"/>
      <c r="Q257" s="9"/>
      <c r="R257" s="9"/>
      <c r="S257" s="9"/>
      <c r="T257" s="9"/>
      <c r="U257" s="9"/>
      <c r="V257" s="9"/>
      <c r="W257" s="9"/>
      <c r="AA257" s="9"/>
      <c r="AB257" s="9"/>
      <c r="AC257" s="9"/>
      <c r="AD257" s="9"/>
      <c r="AE257" s="49"/>
      <c r="AF257" s="9"/>
      <c r="AG257" s="9"/>
      <c r="AH257" s="9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</row>
    <row r="258" spans="1:48" s="8" customFormat="1">
      <c r="A258" s="191"/>
      <c r="B258" s="127"/>
      <c r="C258" s="67"/>
      <c r="D258" s="143"/>
      <c r="E258" s="247"/>
      <c r="F258" s="143"/>
      <c r="G258" s="247"/>
      <c r="H258" s="143"/>
      <c r="I258" s="143"/>
      <c r="J258" s="143"/>
      <c r="K258" s="143"/>
      <c r="L258" s="143"/>
      <c r="P258" s="9"/>
      <c r="Q258" s="9"/>
      <c r="R258" s="9"/>
      <c r="S258" s="9"/>
      <c r="T258" s="9"/>
      <c r="U258" s="9"/>
      <c r="V258" s="9"/>
      <c r="W258" s="9"/>
      <c r="AA258" s="9"/>
      <c r="AB258" s="9"/>
      <c r="AC258" s="9"/>
      <c r="AD258" s="9"/>
      <c r="AE258" s="49"/>
      <c r="AF258" s="9"/>
      <c r="AG258" s="9"/>
      <c r="AH258" s="9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</row>
    <row r="259" spans="1:48" s="8" customFormat="1">
      <c r="A259" s="191"/>
      <c r="B259" s="127"/>
      <c r="C259" s="67"/>
      <c r="D259" s="143"/>
      <c r="E259" s="247"/>
      <c r="F259" s="143"/>
      <c r="G259" s="247"/>
      <c r="H259" s="143"/>
      <c r="I259" s="143"/>
      <c r="J259" s="143"/>
      <c r="K259" s="143"/>
      <c r="L259" s="143"/>
      <c r="AA259" s="9"/>
      <c r="AB259" s="148"/>
      <c r="AC259" s="148"/>
      <c r="AD259" s="9"/>
      <c r="AE259" s="49"/>
      <c r="AF259" s="9"/>
      <c r="AG259" s="9"/>
      <c r="AH259" s="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>
      <c r="B260" s="210"/>
      <c r="C260" s="161"/>
      <c r="D260" s="75"/>
      <c r="E260" s="244"/>
      <c r="F260" s="75"/>
      <c r="G260" s="244"/>
      <c r="H260" s="75"/>
      <c r="I260" s="75"/>
      <c r="J260" s="75"/>
      <c r="K260" s="75"/>
      <c r="L260" s="75"/>
    </row>
    <row r="261" spans="1:48">
      <c r="B261" s="210"/>
      <c r="C261" s="161"/>
      <c r="D261" s="75"/>
      <c r="E261" s="244"/>
      <c r="F261" s="75"/>
      <c r="G261" s="244"/>
      <c r="H261" s="75"/>
      <c r="I261" s="75"/>
      <c r="J261" s="75"/>
      <c r="K261" s="75"/>
      <c r="L261" s="75"/>
    </row>
    <row r="262" spans="1:48">
      <c r="A262" s="194"/>
      <c r="C262" s="180"/>
      <c r="E262" s="247"/>
      <c r="F262" s="143"/>
      <c r="G262" s="247"/>
      <c r="H262" s="143"/>
      <c r="I262" s="143"/>
      <c r="J262" s="143"/>
      <c r="K262" s="143"/>
      <c r="L262" s="143"/>
    </row>
    <row r="263" spans="1:48">
      <c r="B263" s="210"/>
      <c r="C263" s="161"/>
      <c r="D263" s="75"/>
      <c r="E263" s="244"/>
      <c r="F263" s="75"/>
      <c r="G263" s="244"/>
      <c r="H263" s="75"/>
      <c r="I263" s="75"/>
      <c r="J263" s="75"/>
      <c r="K263" s="75"/>
      <c r="L263" s="75"/>
    </row>
    <row r="264" spans="1:48">
      <c r="B264" s="210"/>
      <c r="C264" s="161"/>
      <c r="D264" s="75"/>
      <c r="E264" s="244"/>
      <c r="F264" s="75"/>
      <c r="G264" s="244"/>
      <c r="H264" s="75"/>
      <c r="I264" s="75"/>
      <c r="J264" s="75"/>
      <c r="K264" s="75"/>
      <c r="L264" s="75"/>
      <c r="AE264" s="9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8">
      <c r="A265" s="127"/>
      <c r="C265" s="180"/>
      <c r="E265" s="247"/>
      <c r="F265" s="143"/>
      <c r="G265" s="143"/>
      <c r="H265" s="143"/>
      <c r="I265" s="143"/>
      <c r="J265" s="143"/>
      <c r="K265" s="143"/>
      <c r="L265" s="143"/>
      <c r="AE265" s="9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8">
      <c r="A266" s="194"/>
      <c r="C266" s="180"/>
      <c r="E266" s="247"/>
      <c r="F266" s="143"/>
      <c r="G266" s="247"/>
      <c r="H266" s="143"/>
      <c r="I266" s="143"/>
      <c r="J266" s="143"/>
      <c r="K266" s="143"/>
      <c r="L266" s="143"/>
      <c r="AE266" s="9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8">
      <c r="A267" s="196"/>
      <c r="B267" s="210"/>
      <c r="C267" s="161"/>
      <c r="D267" s="75"/>
      <c r="E267" s="244"/>
      <c r="F267" s="75"/>
      <c r="G267" s="244"/>
      <c r="H267" s="75"/>
      <c r="I267" s="75"/>
      <c r="J267" s="75"/>
      <c r="K267" s="75"/>
      <c r="L267" s="75"/>
      <c r="AE267" s="9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8">
      <c r="A268" s="138"/>
      <c r="C268" s="180"/>
      <c r="D268" s="208"/>
      <c r="E268" s="247"/>
      <c r="F268" s="143"/>
      <c r="G268" s="143"/>
      <c r="H268" s="143"/>
      <c r="I268" s="143"/>
      <c r="J268" s="143"/>
      <c r="K268" s="143"/>
      <c r="L268" s="143"/>
      <c r="AE268" s="9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8">
      <c r="A269" s="194"/>
      <c r="C269" s="180"/>
      <c r="E269" s="247"/>
      <c r="F269" s="143"/>
      <c r="G269" s="247"/>
      <c r="H269" s="143"/>
      <c r="I269" s="143"/>
      <c r="J269" s="143"/>
      <c r="K269" s="143"/>
      <c r="L269" s="143"/>
      <c r="AE269" s="9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8">
      <c r="A270" s="195"/>
      <c r="D270" s="208"/>
      <c r="E270" s="247"/>
      <c r="F270" s="143"/>
      <c r="G270" s="247"/>
      <c r="H270" s="143"/>
      <c r="I270" s="143"/>
      <c r="J270" s="143"/>
      <c r="K270" s="143"/>
      <c r="L270" s="143"/>
      <c r="AE270" s="9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</row>
    <row r="271" spans="1:48">
      <c r="A271" s="127"/>
      <c r="C271" s="180"/>
      <c r="E271" s="247"/>
      <c r="F271" s="143"/>
      <c r="G271" s="143"/>
      <c r="H271" s="143"/>
      <c r="I271" s="143"/>
      <c r="J271" s="143"/>
      <c r="K271" s="143"/>
      <c r="L271" s="143"/>
      <c r="AE271" s="9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</row>
    <row r="272" spans="1:48">
      <c r="A272" s="138"/>
      <c r="C272" s="180"/>
      <c r="D272" s="208"/>
      <c r="E272" s="247"/>
      <c r="F272" s="143"/>
      <c r="G272" s="143"/>
      <c r="H272" s="143"/>
      <c r="I272" s="143"/>
      <c r="J272" s="143"/>
      <c r="K272" s="143"/>
      <c r="L272" s="143"/>
      <c r="AE272" s="9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</row>
    <row r="273" spans="1:48">
      <c r="A273" s="195"/>
      <c r="D273" s="208"/>
      <c r="E273" s="247"/>
      <c r="F273" s="143"/>
      <c r="G273" s="247"/>
      <c r="H273" s="143"/>
      <c r="I273" s="143"/>
      <c r="J273" s="143"/>
      <c r="K273" s="143"/>
      <c r="L273" s="143"/>
      <c r="AB273"/>
      <c r="AC273"/>
      <c r="AD273"/>
      <c r="AE273"/>
      <c r="AF273"/>
      <c r="AG273"/>
      <c r="AH273"/>
    </row>
    <row r="274" spans="1:48">
      <c r="E274" s="247"/>
      <c r="F274" s="143"/>
      <c r="G274" s="247"/>
      <c r="H274" s="143"/>
      <c r="I274" s="143"/>
      <c r="J274" s="143"/>
      <c r="K274" s="143"/>
      <c r="L274" s="143"/>
      <c r="X274"/>
      <c r="Y274"/>
      <c r="Z274"/>
      <c r="AA274"/>
      <c r="AB274"/>
      <c r="AC274"/>
      <c r="AD274"/>
      <c r="AE274"/>
      <c r="AF274"/>
      <c r="AG274"/>
      <c r="AH274"/>
    </row>
    <row r="275" spans="1:48">
      <c r="E275" s="247"/>
      <c r="F275" s="143"/>
      <c r="G275" s="247"/>
      <c r="H275" s="143"/>
      <c r="I275" s="143"/>
      <c r="J275" s="143"/>
      <c r="K275" s="143"/>
      <c r="L275" s="143"/>
      <c r="X275"/>
      <c r="Y275"/>
      <c r="Z275"/>
      <c r="AA275"/>
      <c r="AB275"/>
      <c r="AC275"/>
      <c r="AD275"/>
      <c r="AE275"/>
      <c r="AF275"/>
      <c r="AG275"/>
      <c r="AH275"/>
    </row>
    <row r="276" spans="1:48">
      <c r="A276" s="195"/>
      <c r="D276" s="208"/>
      <c r="E276" s="247"/>
      <c r="F276" s="143"/>
      <c r="G276" s="247"/>
      <c r="H276" s="143"/>
      <c r="I276" s="143"/>
      <c r="J276" s="143"/>
      <c r="K276" s="143"/>
      <c r="L276" s="143"/>
      <c r="X276"/>
      <c r="Y276"/>
      <c r="Z276"/>
      <c r="AA276"/>
    </row>
    <row r="277" spans="1:48">
      <c r="A277" s="127"/>
      <c r="C277" s="180"/>
      <c r="E277" s="247"/>
      <c r="F277" s="143"/>
      <c r="G277" s="143"/>
      <c r="H277" s="143"/>
      <c r="I277" s="143"/>
      <c r="J277" s="143"/>
      <c r="K277" s="143"/>
      <c r="L277" s="143"/>
    </row>
    <row r="278" spans="1:48">
      <c r="A278" s="138"/>
      <c r="C278" s="180"/>
      <c r="D278" s="208"/>
      <c r="E278" s="247"/>
      <c r="F278" s="143"/>
      <c r="G278" s="143"/>
      <c r="H278" s="143"/>
      <c r="I278" s="143"/>
      <c r="J278" s="143"/>
      <c r="K278" s="143"/>
      <c r="L278" s="143"/>
    </row>
    <row r="279" spans="1:48">
      <c r="A279" s="138"/>
      <c r="C279" s="180"/>
      <c r="D279" s="208"/>
      <c r="E279" s="247"/>
      <c r="F279" s="143"/>
      <c r="G279" s="143"/>
      <c r="H279" s="143"/>
      <c r="I279" s="143"/>
      <c r="J279" s="143"/>
      <c r="K279" s="143"/>
      <c r="L279" s="143"/>
    </row>
    <row r="280" spans="1:48">
      <c r="A280" s="138"/>
      <c r="C280" s="180"/>
      <c r="D280" s="208"/>
      <c r="E280" s="247"/>
      <c r="F280" s="143"/>
      <c r="G280" s="143"/>
      <c r="H280" s="143"/>
      <c r="I280" s="143"/>
      <c r="J280" s="143"/>
      <c r="K280" s="143"/>
      <c r="L280" s="143"/>
      <c r="AB280" s="9"/>
      <c r="AC280" s="9"/>
      <c r="AV280" s="8"/>
    </row>
    <row r="281" spans="1:48" s="8" customFormat="1" ht="16.8" customHeight="1">
      <c r="A281" s="138"/>
      <c r="B281" s="127"/>
      <c r="C281" s="180"/>
      <c r="D281" s="208"/>
      <c r="E281" s="247"/>
      <c r="F281" s="143"/>
      <c r="G281" s="143"/>
      <c r="H281" s="143"/>
      <c r="I281" s="143"/>
      <c r="J281" s="143"/>
      <c r="K281" s="143"/>
      <c r="L281" s="143"/>
      <c r="AA281" s="9"/>
      <c r="AB281" s="9"/>
      <c r="AC281" s="9"/>
      <c r="AD281" s="9"/>
      <c r="AE281" s="49"/>
      <c r="AF281" s="9"/>
      <c r="AG281" s="9"/>
      <c r="AH281" s="9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</row>
    <row r="282" spans="1:48" s="8" customFormat="1">
      <c r="A282" s="127"/>
      <c r="B282" s="127"/>
      <c r="C282" s="180"/>
      <c r="D282" s="143"/>
      <c r="E282" s="247"/>
      <c r="F282" s="143"/>
      <c r="G282" s="143"/>
      <c r="H282" s="143"/>
      <c r="I282" s="143"/>
      <c r="J282" s="143"/>
      <c r="K282" s="143"/>
      <c r="L282" s="143"/>
      <c r="AA282" s="9"/>
      <c r="AB282" s="9"/>
      <c r="AC282" s="9"/>
      <c r="AD282" s="9"/>
      <c r="AE282" s="49"/>
      <c r="AF282" s="9"/>
      <c r="AG282" s="9"/>
      <c r="AH282" s="9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</row>
    <row r="283" spans="1:48" s="8" customFormat="1">
      <c r="A283" s="127"/>
      <c r="B283" s="127"/>
      <c r="C283" s="180"/>
      <c r="D283" s="143"/>
      <c r="E283" s="247"/>
      <c r="F283" s="143"/>
      <c r="G283" s="143"/>
      <c r="H283" s="143"/>
      <c r="I283" s="143"/>
      <c r="J283" s="143"/>
      <c r="K283" s="143"/>
      <c r="L283" s="143"/>
      <c r="P283" s="9"/>
      <c r="Q283" s="9"/>
      <c r="R283" s="9"/>
      <c r="S283" s="9"/>
      <c r="T283" s="9"/>
      <c r="U283" s="9"/>
      <c r="V283" s="9"/>
      <c r="W283" s="9"/>
      <c r="AA283" s="9"/>
      <c r="AB283" s="9"/>
      <c r="AC283" s="9"/>
      <c r="AD283" s="9"/>
      <c r="AE283" s="49"/>
      <c r="AF283" s="9"/>
      <c r="AG283" s="9"/>
      <c r="AH283" s="9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</row>
    <row r="284" spans="1:48" s="8" customFormat="1">
      <c r="A284" s="191"/>
      <c r="B284" s="210"/>
      <c r="C284" s="161"/>
      <c r="D284" s="75"/>
      <c r="E284" s="244"/>
      <c r="F284" s="75"/>
      <c r="G284" s="244"/>
      <c r="H284" s="75"/>
      <c r="I284" s="75"/>
      <c r="J284" s="75"/>
      <c r="K284" s="75"/>
      <c r="L284" s="75"/>
      <c r="P284" s="9"/>
      <c r="Q284" s="9"/>
      <c r="R284" s="9"/>
      <c r="S284" s="9"/>
      <c r="T284" s="9"/>
      <c r="U284" s="9"/>
      <c r="V284" s="9"/>
      <c r="W284" s="9"/>
      <c r="AA284" s="9"/>
      <c r="AB284" s="9"/>
      <c r="AC284" s="9"/>
      <c r="AD284" s="9"/>
      <c r="AE284" s="49"/>
      <c r="AF284" s="9"/>
      <c r="AG284" s="9"/>
      <c r="AH284" s="9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</row>
    <row r="285" spans="1:48" s="8" customFormat="1">
      <c r="A285" s="191"/>
      <c r="B285" s="161"/>
      <c r="C285" s="161"/>
      <c r="D285" s="75"/>
      <c r="E285" s="244"/>
      <c r="F285" s="75"/>
      <c r="G285" s="244"/>
      <c r="H285" s="75"/>
      <c r="I285" s="75"/>
      <c r="J285" s="75"/>
      <c r="K285" s="75"/>
      <c r="L285" s="75"/>
      <c r="P285" s="9"/>
      <c r="Q285" s="9"/>
      <c r="R285" s="9"/>
      <c r="S285" s="9"/>
      <c r="T285" s="9"/>
      <c r="U285" s="9"/>
      <c r="V285" s="9"/>
      <c r="W285" s="9"/>
      <c r="AA285" s="9"/>
      <c r="AB285" s="9"/>
      <c r="AC285" s="9"/>
      <c r="AD285" s="9"/>
      <c r="AE285" s="49"/>
      <c r="AF285" s="9"/>
      <c r="AG285" s="9"/>
      <c r="AH285" s="9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</row>
    <row r="286" spans="1:48" s="8" customFormat="1">
      <c r="A286" s="191"/>
      <c r="B286" s="127"/>
      <c r="C286" s="67"/>
      <c r="D286" s="143"/>
      <c r="E286" s="247"/>
      <c r="F286" s="143"/>
      <c r="G286" s="247"/>
      <c r="H286" s="143"/>
      <c r="I286" s="208"/>
      <c r="J286" s="143"/>
      <c r="K286" s="143"/>
      <c r="L286" s="143"/>
      <c r="P286" s="9"/>
      <c r="Q286" s="9"/>
      <c r="R286" s="9"/>
      <c r="S286" s="9"/>
      <c r="T286" s="9"/>
      <c r="U286" s="9"/>
      <c r="V286" s="9"/>
      <c r="W286" s="9"/>
      <c r="AA286" s="9"/>
      <c r="AB286" s="9"/>
      <c r="AC286" s="9"/>
      <c r="AD286" s="9"/>
      <c r="AE286" s="49"/>
      <c r="AF286" s="9"/>
      <c r="AG286" s="9"/>
      <c r="AH286" s="9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</row>
    <row r="287" spans="1:48" s="8" customFormat="1">
      <c r="A287" s="192"/>
      <c r="B287" s="161"/>
      <c r="C287" s="161"/>
      <c r="D287" s="75"/>
      <c r="E287" s="244"/>
      <c r="F287" s="143"/>
      <c r="G287" s="244"/>
      <c r="H287" s="143"/>
      <c r="I287" s="208"/>
      <c r="J287" s="143"/>
      <c r="K287" s="143"/>
      <c r="L287" s="143"/>
      <c r="P287" s="9"/>
      <c r="Q287" s="9"/>
      <c r="R287" s="9"/>
      <c r="S287" s="9"/>
      <c r="T287" s="9"/>
      <c r="U287" s="9"/>
      <c r="V287" s="9"/>
      <c r="W287" s="9"/>
      <c r="AA287" s="9"/>
      <c r="AB287" s="9"/>
      <c r="AC287" s="9"/>
      <c r="AD287" s="9"/>
      <c r="AE287" s="49"/>
      <c r="AF287" s="9"/>
      <c r="AG287" s="9"/>
      <c r="AH287" s="9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</row>
    <row r="288" spans="1:48" s="8" customFormat="1">
      <c r="A288" s="194"/>
      <c r="B288" s="127"/>
      <c r="C288" s="180"/>
      <c r="D288" s="143"/>
      <c r="E288" s="247"/>
      <c r="F288" s="143"/>
      <c r="G288" s="247"/>
      <c r="H288" s="143"/>
      <c r="I288" s="143"/>
      <c r="J288" s="143"/>
      <c r="K288" s="143"/>
      <c r="L288" s="143"/>
      <c r="P288" s="9"/>
      <c r="Q288" s="9"/>
      <c r="R288" s="9"/>
      <c r="S288" s="9"/>
      <c r="T288" s="9"/>
      <c r="U288" s="9"/>
      <c r="V288" s="9"/>
      <c r="W288" s="9"/>
      <c r="AA288" s="9"/>
      <c r="AB288" s="9"/>
      <c r="AC288" s="9"/>
      <c r="AD288" s="9"/>
      <c r="AE288" s="49"/>
      <c r="AF288" s="9"/>
      <c r="AG288" s="9"/>
      <c r="AH288" s="9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</row>
    <row r="289" spans="1:48" s="8" customFormat="1">
      <c r="A289" s="192"/>
      <c r="B289" s="210"/>
      <c r="C289" s="161"/>
      <c r="D289" s="75"/>
      <c r="E289" s="244"/>
      <c r="F289" s="143"/>
      <c r="G289" s="244"/>
      <c r="H289" s="143"/>
      <c r="I289" s="143"/>
      <c r="J289" s="143"/>
      <c r="K289" s="143"/>
      <c r="L289" s="143"/>
      <c r="P289" s="9"/>
      <c r="Q289" s="9"/>
      <c r="R289" s="9"/>
      <c r="S289" s="9"/>
      <c r="T289" s="9"/>
      <c r="U289" s="9"/>
      <c r="V289" s="9"/>
      <c r="W289" s="9"/>
      <c r="AA289" s="9"/>
      <c r="AB289" s="148"/>
      <c r="AC289" s="148"/>
      <c r="AD289" s="9"/>
      <c r="AE289" s="49"/>
      <c r="AF289" s="9"/>
      <c r="AG289" s="9"/>
      <c r="AH289" s="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>
      <c r="A290" s="193"/>
      <c r="C290" s="180"/>
      <c r="D290" s="208"/>
      <c r="E290" s="247"/>
      <c r="F290" s="143"/>
      <c r="G290" s="247"/>
      <c r="H290" s="143"/>
      <c r="I290" s="143"/>
      <c r="J290" s="143"/>
      <c r="K290" s="143"/>
      <c r="L290" s="143"/>
    </row>
    <row r="291" spans="1:48">
      <c r="A291" s="192"/>
      <c r="B291" s="161"/>
      <c r="C291" s="161"/>
      <c r="D291" s="75"/>
      <c r="E291" s="244"/>
      <c r="F291" s="143"/>
      <c r="G291" s="244"/>
      <c r="H291" s="143"/>
      <c r="I291" s="208"/>
      <c r="J291" s="143"/>
      <c r="K291" s="143"/>
      <c r="L291" s="143"/>
    </row>
    <row r="292" spans="1:48">
      <c r="A292" s="192"/>
      <c r="B292" s="210"/>
      <c r="C292" s="161"/>
      <c r="D292" s="75"/>
      <c r="E292" s="244"/>
      <c r="F292" s="143"/>
      <c r="G292" s="244"/>
      <c r="H292" s="143"/>
      <c r="I292" s="143"/>
      <c r="J292" s="143"/>
      <c r="K292" s="143"/>
      <c r="L292" s="143"/>
    </row>
    <row r="293" spans="1:48">
      <c r="A293" s="194"/>
      <c r="C293" s="180"/>
      <c r="E293" s="247"/>
      <c r="F293" s="143"/>
      <c r="G293" s="247"/>
      <c r="H293" s="143"/>
      <c r="I293" s="143"/>
      <c r="J293" s="143"/>
      <c r="K293" s="143"/>
      <c r="L293" s="143"/>
    </row>
    <row r="294" spans="1:48">
      <c r="A294" s="194"/>
      <c r="C294" s="180"/>
      <c r="E294" s="247"/>
      <c r="F294" s="143"/>
      <c r="G294" s="247"/>
      <c r="H294" s="143"/>
      <c r="I294" s="143"/>
      <c r="J294" s="143"/>
      <c r="K294" s="143"/>
      <c r="L294" s="143"/>
    </row>
    <row r="295" spans="1:48">
      <c r="A295" s="194"/>
      <c r="C295" s="180"/>
      <c r="E295" s="247"/>
      <c r="F295" s="143"/>
      <c r="G295" s="247"/>
      <c r="H295" s="143"/>
      <c r="I295" s="143"/>
      <c r="J295" s="143"/>
      <c r="K295" s="143"/>
      <c r="L295" s="143"/>
    </row>
    <row r="297" spans="1:48">
      <c r="E297" s="247"/>
      <c r="F297" s="143"/>
      <c r="G297" s="247"/>
      <c r="H297" s="143"/>
      <c r="I297" s="143"/>
      <c r="J297" s="143"/>
      <c r="K297" s="143"/>
      <c r="L297" s="143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</row>
    <row r="298" spans="1:48" s="8" customFormat="1" ht="16.8" customHeight="1">
      <c r="A298" s="192"/>
      <c r="B298" s="210"/>
      <c r="C298" s="161"/>
      <c r="D298" s="75"/>
      <c r="E298" s="244"/>
      <c r="F298" s="143"/>
      <c r="G298" s="244"/>
      <c r="H298" s="143"/>
      <c r="I298" s="208"/>
      <c r="J298" s="143"/>
      <c r="K298" s="143"/>
      <c r="L298" s="143"/>
    </row>
    <row r="299" spans="1:48" s="8" customFormat="1">
      <c r="A299" s="193"/>
      <c r="B299" s="127"/>
      <c r="C299" s="180"/>
      <c r="D299" s="208"/>
      <c r="E299" s="247"/>
      <c r="F299" s="143"/>
      <c r="G299" s="247"/>
      <c r="H299" s="143"/>
      <c r="I299" s="143"/>
      <c r="J299" s="143"/>
      <c r="K299" s="143"/>
      <c r="L299" s="143"/>
    </row>
    <row r="300" spans="1:48" s="8" customFormat="1">
      <c r="A300" s="191"/>
      <c r="B300" s="210"/>
      <c r="C300" s="161"/>
      <c r="D300" s="75"/>
      <c r="E300" s="244"/>
      <c r="F300" s="75"/>
      <c r="G300" s="244"/>
      <c r="H300" s="75"/>
      <c r="I300" s="75"/>
      <c r="J300" s="75"/>
      <c r="K300" s="75"/>
      <c r="L300" s="75"/>
    </row>
    <row r="301" spans="1:48" s="8" customFormat="1">
      <c r="A301" s="192"/>
      <c r="B301" s="210"/>
      <c r="C301" s="161"/>
      <c r="D301" s="75"/>
      <c r="E301" s="244"/>
      <c r="F301" s="143"/>
      <c r="G301" s="244"/>
      <c r="H301" s="143"/>
      <c r="I301" s="143"/>
      <c r="J301" s="143"/>
      <c r="K301" s="143"/>
      <c r="L301" s="143"/>
    </row>
    <row r="302" spans="1:48" s="8" customFormat="1">
      <c r="A302" s="191"/>
      <c r="B302" s="127"/>
      <c r="C302" s="67"/>
      <c r="D302" s="143"/>
      <c r="E302" s="245"/>
      <c r="F302" s="246"/>
      <c r="G302" s="245"/>
      <c r="H302" s="246"/>
      <c r="I302" s="246"/>
      <c r="J302" s="246"/>
      <c r="K302" s="246"/>
      <c r="L302" s="246"/>
    </row>
    <row r="303" spans="1:48" s="8" customFormat="1">
      <c r="A303" s="195"/>
      <c r="B303" s="127"/>
      <c r="C303" s="67"/>
      <c r="D303" s="208"/>
      <c r="E303" s="247"/>
      <c r="F303" s="143"/>
      <c r="G303" s="247"/>
      <c r="H303" s="143"/>
      <c r="I303" s="143"/>
      <c r="J303" s="143"/>
      <c r="K303" s="143"/>
      <c r="L303" s="143"/>
    </row>
    <row r="304" spans="1:48" s="8" customFormat="1">
      <c r="A304" s="194"/>
      <c r="B304" s="127"/>
      <c r="C304" s="180"/>
      <c r="D304" s="143"/>
      <c r="E304" s="247"/>
      <c r="F304" s="143"/>
      <c r="G304" s="247"/>
      <c r="H304" s="143"/>
      <c r="I304" s="143"/>
      <c r="J304" s="143"/>
      <c r="K304" s="143"/>
      <c r="L304" s="143"/>
    </row>
    <row r="305" spans="1:48" s="8" customFormat="1">
      <c r="A305" s="194"/>
      <c r="B305" s="127"/>
      <c r="C305" s="180"/>
      <c r="D305" s="143"/>
      <c r="E305" s="247"/>
      <c r="F305" s="143"/>
      <c r="G305" s="247"/>
      <c r="H305" s="143"/>
      <c r="I305" s="143"/>
      <c r="J305" s="143"/>
      <c r="K305" s="143"/>
      <c r="L305" s="143"/>
    </row>
    <row r="306" spans="1:48" s="8" customFormat="1">
      <c r="A306" s="191"/>
      <c r="B306" s="127"/>
      <c r="C306" s="67"/>
      <c r="D306" s="143"/>
      <c r="E306" s="245"/>
      <c r="F306" s="246"/>
      <c r="G306" s="245"/>
      <c r="H306" s="246"/>
      <c r="I306" s="246"/>
      <c r="J306" s="246"/>
      <c r="K306" s="246"/>
      <c r="L306" s="246"/>
      <c r="AB306" s="148"/>
      <c r="AC306" s="148"/>
      <c r="AD306" s="9"/>
      <c r="AE306" s="49"/>
      <c r="AF306" s="9"/>
      <c r="AG306" s="9"/>
      <c r="AH306" s="9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>
      <c r="A307" s="193"/>
      <c r="C307" s="180"/>
      <c r="D307" s="208"/>
      <c r="E307" s="247"/>
      <c r="F307" s="143"/>
      <c r="G307" s="247"/>
      <c r="H307" s="143"/>
      <c r="I307" s="143"/>
      <c r="J307" s="143"/>
      <c r="K307" s="143"/>
      <c r="L307" s="143"/>
    </row>
    <row r="308" spans="1:48">
      <c r="A308" s="193"/>
      <c r="C308" s="180"/>
      <c r="D308" s="208"/>
      <c r="E308" s="247"/>
      <c r="F308" s="143"/>
      <c r="G308" s="247"/>
      <c r="H308" s="143"/>
      <c r="I308" s="143"/>
      <c r="J308" s="143"/>
      <c r="K308" s="143"/>
      <c r="L308" s="143"/>
    </row>
    <row r="309" spans="1:48">
      <c r="A309" s="194"/>
      <c r="C309" s="180"/>
      <c r="E309" s="247"/>
      <c r="F309" s="143"/>
      <c r="G309" s="247"/>
      <c r="H309" s="143"/>
      <c r="I309" s="143"/>
      <c r="J309" s="143"/>
      <c r="K309" s="143"/>
      <c r="L309" s="143"/>
    </row>
    <row r="310" spans="1:48">
      <c r="A310" s="194"/>
      <c r="C310" s="180"/>
      <c r="E310" s="247"/>
      <c r="F310" s="143"/>
      <c r="G310" s="247"/>
      <c r="H310" s="143"/>
      <c r="I310" s="143"/>
      <c r="J310" s="143"/>
      <c r="K310" s="143"/>
      <c r="L310" s="143"/>
    </row>
    <row r="312" spans="1:48">
      <c r="A312" s="194"/>
      <c r="C312" s="180"/>
      <c r="E312" s="247"/>
      <c r="F312" s="143"/>
      <c r="G312" s="247"/>
      <c r="H312" s="143"/>
      <c r="I312" s="143"/>
      <c r="J312" s="143"/>
      <c r="K312" s="143"/>
      <c r="L312" s="143"/>
    </row>
    <row r="313" spans="1:48">
      <c r="A313" s="194"/>
      <c r="C313" s="180"/>
      <c r="E313" s="247"/>
      <c r="F313" s="143"/>
      <c r="G313" s="247"/>
      <c r="H313" s="143"/>
      <c r="I313" s="143"/>
      <c r="J313" s="143"/>
      <c r="K313" s="143"/>
      <c r="L313" s="143"/>
    </row>
    <row r="314" spans="1:48">
      <c r="A314" s="194"/>
      <c r="C314" s="180"/>
      <c r="E314" s="247"/>
      <c r="F314" s="143"/>
      <c r="G314" s="247"/>
      <c r="H314" s="143"/>
      <c r="I314" s="143"/>
      <c r="J314" s="143"/>
      <c r="K314" s="143"/>
      <c r="L314" s="143"/>
    </row>
    <row r="315" spans="1:48">
      <c r="A315" s="193"/>
      <c r="C315" s="180"/>
      <c r="D315" s="208"/>
      <c r="E315" s="247"/>
      <c r="F315" s="143"/>
      <c r="G315" s="247"/>
      <c r="H315" s="143"/>
      <c r="I315" s="143"/>
      <c r="J315" s="143"/>
      <c r="K315" s="143"/>
      <c r="L315" s="143"/>
    </row>
    <row r="316" spans="1:48">
      <c r="A316" s="192"/>
      <c r="B316" s="210"/>
      <c r="C316" s="161"/>
      <c r="D316" s="75"/>
      <c r="E316" s="244"/>
      <c r="F316" s="143"/>
      <c r="G316" s="244"/>
      <c r="H316" s="143"/>
      <c r="I316" s="208"/>
      <c r="J316" s="143"/>
      <c r="K316" s="143"/>
      <c r="L316" s="143"/>
    </row>
    <row r="317" spans="1:48">
      <c r="A317" s="192"/>
      <c r="B317" s="161"/>
      <c r="C317" s="161"/>
      <c r="D317" s="75"/>
      <c r="E317" s="244"/>
      <c r="F317" s="143"/>
      <c r="G317" s="244"/>
      <c r="H317" s="143"/>
      <c r="I317" s="208"/>
      <c r="J317" s="143"/>
      <c r="K317" s="143"/>
      <c r="L317" s="143"/>
    </row>
    <row r="319" spans="1:48">
      <c r="A319" s="193"/>
      <c r="C319" s="180"/>
      <c r="D319" s="208"/>
      <c r="E319" s="247"/>
      <c r="F319" s="143"/>
      <c r="G319" s="247"/>
      <c r="H319" s="143"/>
      <c r="I319" s="143"/>
      <c r="J319" s="143"/>
      <c r="K319" s="143"/>
      <c r="L319" s="143"/>
    </row>
    <row r="320" spans="1:48">
      <c r="A320" s="193"/>
      <c r="C320" s="180"/>
      <c r="D320" s="208"/>
      <c r="E320" s="247"/>
      <c r="F320" s="143"/>
      <c r="G320" s="247"/>
      <c r="H320" s="143"/>
      <c r="I320" s="143"/>
      <c r="J320" s="143"/>
      <c r="K320" s="143"/>
      <c r="L320" s="143"/>
    </row>
    <row r="321" spans="1:12">
      <c r="A321" s="194"/>
      <c r="C321" s="180"/>
      <c r="E321" s="247"/>
      <c r="F321" s="143"/>
      <c r="G321" s="247"/>
      <c r="H321" s="143"/>
      <c r="I321" s="143"/>
      <c r="J321" s="143"/>
      <c r="K321" s="143"/>
      <c r="L321" s="143"/>
    </row>
    <row r="322" spans="1:12">
      <c r="A322" s="194"/>
      <c r="C322" s="180"/>
      <c r="E322" s="247"/>
      <c r="F322" s="143"/>
      <c r="G322" s="247"/>
      <c r="H322" s="143"/>
      <c r="I322" s="143"/>
      <c r="J322" s="143"/>
      <c r="K322" s="143"/>
      <c r="L322" s="143"/>
    </row>
    <row r="323" spans="1:12">
      <c r="A323" s="194"/>
      <c r="C323" s="180"/>
      <c r="E323" s="247"/>
      <c r="F323" s="143"/>
      <c r="G323" s="247"/>
      <c r="H323" s="143"/>
      <c r="I323" s="143"/>
      <c r="J323" s="143"/>
      <c r="K323" s="143"/>
      <c r="L323" s="143"/>
    </row>
    <row r="324" spans="1:12">
      <c r="B324" s="161"/>
      <c r="C324" s="161"/>
      <c r="D324" s="75"/>
      <c r="E324" s="244"/>
      <c r="F324" s="75"/>
      <c r="G324" s="244"/>
      <c r="H324" s="75"/>
      <c r="I324" s="75"/>
      <c r="J324" s="75"/>
      <c r="K324" s="75"/>
      <c r="L324" s="75"/>
    </row>
    <row r="325" spans="1:12">
      <c r="A325" s="196"/>
      <c r="C325" s="180"/>
      <c r="E325" s="247"/>
      <c r="F325" s="143"/>
      <c r="G325" s="247"/>
      <c r="H325" s="143"/>
      <c r="I325" s="143"/>
      <c r="J325" s="143"/>
      <c r="K325" s="143"/>
      <c r="L325" s="143"/>
    </row>
    <row r="326" spans="1:12">
      <c r="A326" s="194"/>
      <c r="C326" s="180"/>
      <c r="E326" s="247"/>
      <c r="F326" s="143"/>
      <c r="G326" s="247"/>
      <c r="H326" s="143"/>
      <c r="I326" s="143"/>
      <c r="J326" s="143"/>
      <c r="K326" s="143"/>
      <c r="L326" s="143"/>
    </row>
    <row r="327" spans="1:12">
      <c r="E327" s="247"/>
      <c r="F327" s="143"/>
      <c r="G327" s="247"/>
      <c r="H327" s="143"/>
      <c r="I327" s="143"/>
      <c r="J327" s="143"/>
      <c r="K327" s="143"/>
      <c r="L327" s="143"/>
    </row>
    <row r="328" spans="1:12">
      <c r="A328" s="193"/>
      <c r="C328" s="180"/>
      <c r="D328" s="208"/>
      <c r="E328" s="247"/>
      <c r="F328" s="143"/>
      <c r="G328" s="247"/>
      <c r="H328" s="143"/>
      <c r="I328" s="143"/>
      <c r="J328" s="143"/>
      <c r="K328" s="143"/>
      <c r="L328" s="143"/>
    </row>
    <row r="330" spans="1:12">
      <c r="B330" s="210"/>
      <c r="C330" s="161"/>
      <c r="D330" s="75"/>
      <c r="E330" s="244"/>
      <c r="F330" s="75"/>
      <c r="G330" s="244"/>
      <c r="H330" s="75"/>
      <c r="I330" s="75"/>
      <c r="J330" s="75"/>
      <c r="K330" s="75"/>
      <c r="L330" s="75"/>
    </row>
    <row r="331" spans="1:12">
      <c r="E331" s="247"/>
      <c r="F331" s="143"/>
      <c r="G331" s="247"/>
      <c r="H331" s="143"/>
      <c r="I331" s="143"/>
      <c r="J331" s="143"/>
      <c r="K331" s="143"/>
      <c r="L331" s="143"/>
    </row>
    <row r="332" spans="1:12">
      <c r="A332" s="193"/>
      <c r="C332" s="180"/>
      <c r="D332" s="208"/>
      <c r="E332" s="247"/>
      <c r="F332" s="143"/>
      <c r="G332" s="247"/>
      <c r="H332" s="143"/>
      <c r="I332" s="143"/>
      <c r="J332" s="143"/>
      <c r="K332" s="143"/>
      <c r="L332" s="143"/>
    </row>
    <row r="333" spans="1:12">
      <c r="A333" s="194"/>
      <c r="C333" s="180"/>
      <c r="E333" s="247"/>
      <c r="F333" s="143"/>
      <c r="G333" s="247"/>
      <c r="H333" s="143"/>
      <c r="I333" s="143"/>
      <c r="J333" s="143"/>
      <c r="K333" s="143"/>
      <c r="L333" s="143"/>
    </row>
    <row r="334" spans="1:12">
      <c r="E334" s="247"/>
      <c r="F334" s="143"/>
      <c r="G334" s="247"/>
      <c r="H334" s="143"/>
      <c r="I334" s="143"/>
      <c r="J334" s="143"/>
      <c r="K334" s="143"/>
      <c r="L334" s="143"/>
    </row>
    <row r="335" spans="1:12">
      <c r="B335" s="210"/>
      <c r="C335" s="161"/>
      <c r="D335" s="75"/>
      <c r="E335" s="244"/>
      <c r="F335" s="75"/>
      <c r="G335" s="244"/>
      <c r="H335" s="75"/>
      <c r="I335" s="75"/>
      <c r="J335" s="75"/>
      <c r="K335" s="75"/>
      <c r="L335" s="75"/>
    </row>
    <row r="336" spans="1:12">
      <c r="E336" s="247"/>
      <c r="F336" s="143"/>
      <c r="G336" s="247"/>
      <c r="H336" s="143"/>
      <c r="I336" s="143"/>
      <c r="J336" s="143"/>
      <c r="K336" s="143"/>
      <c r="L336" s="143"/>
    </row>
    <row r="337" spans="1:12">
      <c r="A337" s="193"/>
      <c r="C337" s="180"/>
      <c r="D337" s="208"/>
      <c r="E337" s="247"/>
      <c r="F337" s="143"/>
      <c r="G337" s="247"/>
      <c r="H337" s="143"/>
      <c r="I337" s="143"/>
      <c r="J337" s="143"/>
      <c r="K337" s="143"/>
      <c r="L337" s="143"/>
    </row>
    <row r="338" spans="1:12">
      <c r="B338" s="210"/>
      <c r="C338" s="161"/>
      <c r="D338" s="75"/>
      <c r="E338" s="244"/>
      <c r="F338" s="75"/>
      <c r="G338" s="244"/>
      <c r="H338" s="75"/>
      <c r="I338" s="75"/>
      <c r="J338" s="75"/>
      <c r="K338" s="75"/>
      <c r="L338" s="75"/>
    </row>
    <row r="339" spans="1:12">
      <c r="A339" s="194"/>
      <c r="C339" s="180"/>
      <c r="E339" s="247"/>
      <c r="F339" s="143"/>
      <c r="G339" s="247"/>
      <c r="H339" s="143"/>
      <c r="I339" s="143"/>
      <c r="J339" s="143"/>
      <c r="K339" s="143"/>
      <c r="L339" s="143"/>
    </row>
    <row r="340" spans="1:12">
      <c r="B340" s="210"/>
      <c r="C340" s="161"/>
      <c r="D340" s="75"/>
      <c r="E340" s="244"/>
      <c r="F340" s="75"/>
      <c r="G340" s="244"/>
      <c r="H340" s="75"/>
      <c r="I340" s="75"/>
      <c r="J340" s="75"/>
      <c r="K340" s="75"/>
      <c r="L340" s="75"/>
    </row>
    <row r="341" spans="1:12">
      <c r="A341" s="192"/>
      <c r="B341" s="210"/>
      <c r="C341" s="161"/>
      <c r="D341" s="75"/>
      <c r="E341" s="244"/>
      <c r="F341" s="143"/>
      <c r="G341" s="244"/>
      <c r="H341" s="143"/>
      <c r="I341" s="208"/>
      <c r="J341" s="143"/>
      <c r="K341" s="143"/>
      <c r="L341" s="143"/>
    </row>
    <row r="342" spans="1:12">
      <c r="E342" s="247"/>
      <c r="F342" s="143"/>
      <c r="G342" s="247"/>
      <c r="H342" s="143"/>
      <c r="I342" s="143"/>
      <c r="J342" s="143"/>
      <c r="K342" s="143"/>
      <c r="L342" s="143"/>
    </row>
    <row r="343" spans="1:12">
      <c r="A343" s="193"/>
      <c r="C343" s="180"/>
      <c r="D343" s="208"/>
      <c r="E343" s="247"/>
      <c r="F343" s="143"/>
      <c r="G343" s="247"/>
      <c r="H343" s="143"/>
      <c r="I343" s="143"/>
      <c r="J343" s="143"/>
      <c r="K343" s="143"/>
      <c r="L343" s="143"/>
    </row>
    <row r="344" spans="1:12">
      <c r="B344" s="210"/>
      <c r="C344" s="161"/>
      <c r="D344" s="75"/>
      <c r="E344" s="244"/>
      <c r="F344" s="75"/>
      <c r="G344" s="244"/>
      <c r="H344" s="75"/>
      <c r="I344" s="75"/>
      <c r="J344" s="75"/>
      <c r="K344" s="75"/>
      <c r="L344" s="75"/>
    </row>
    <row r="345" spans="1:12">
      <c r="A345" s="195"/>
      <c r="D345" s="208"/>
      <c r="E345" s="247"/>
      <c r="F345" s="143"/>
      <c r="G345" s="247"/>
      <c r="H345" s="143"/>
      <c r="I345" s="143"/>
      <c r="J345" s="143"/>
      <c r="K345" s="143"/>
      <c r="L345" s="143"/>
    </row>
    <row r="346" spans="1:12">
      <c r="A346" s="192"/>
      <c r="B346" s="210"/>
      <c r="C346" s="161"/>
      <c r="D346" s="75"/>
      <c r="E346" s="244"/>
      <c r="F346" s="143"/>
      <c r="G346" s="244"/>
      <c r="H346" s="143"/>
      <c r="I346" s="208"/>
      <c r="J346" s="143"/>
      <c r="K346" s="143"/>
      <c r="L346" s="143"/>
    </row>
    <row r="347" spans="1:12">
      <c r="A347" s="194"/>
      <c r="C347" s="180"/>
      <c r="E347" s="247"/>
      <c r="F347" s="143"/>
      <c r="G347" s="247"/>
      <c r="H347" s="143"/>
      <c r="I347" s="143"/>
      <c r="J347" s="143"/>
      <c r="K347" s="143"/>
      <c r="L347" s="143"/>
    </row>
    <row r="348" spans="1:12">
      <c r="A348" s="193"/>
      <c r="C348" s="180"/>
      <c r="D348" s="208"/>
      <c r="E348" s="247"/>
      <c r="F348" s="143"/>
      <c r="G348" s="247"/>
      <c r="H348" s="143"/>
      <c r="I348" s="143"/>
      <c r="J348" s="143"/>
      <c r="K348" s="143"/>
      <c r="L348" s="143"/>
    </row>
    <row r="349" spans="1:12">
      <c r="A349" s="192"/>
      <c r="B349" s="210"/>
      <c r="C349" s="161"/>
      <c r="D349" s="75"/>
      <c r="E349" s="244"/>
      <c r="F349" s="143"/>
      <c r="G349" s="244"/>
      <c r="H349" s="143"/>
      <c r="I349" s="208"/>
      <c r="J349" s="143"/>
      <c r="K349" s="143"/>
      <c r="L349" s="143"/>
    </row>
    <row r="350" spans="1:12">
      <c r="E350" s="247"/>
      <c r="F350" s="143"/>
      <c r="G350" s="247"/>
      <c r="H350" s="143"/>
      <c r="I350" s="143"/>
      <c r="J350" s="143"/>
      <c r="K350" s="143"/>
      <c r="L350" s="143"/>
    </row>
    <row r="351" spans="1:12">
      <c r="A351" s="196"/>
      <c r="C351" s="180"/>
      <c r="E351" s="247"/>
      <c r="F351" s="143"/>
      <c r="G351" s="247"/>
      <c r="H351" s="143"/>
      <c r="I351" s="143"/>
      <c r="J351" s="143"/>
      <c r="K351" s="143"/>
      <c r="L351" s="143"/>
    </row>
    <row r="352" spans="1:12">
      <c r="A352" s="192"/>
      <c r="B352" s="210"/>
      <c r="C352" s="161"/>
      <c r="D352" s="75"/>
      <c r="E352" s="244"/>
      <c r="F352" s="143"/>
      <c r="G352" s="244"/>
      <c r="H352" s="143"/>
      <c r="I352" s="208"/>
      <c r="J352" s="143"/>
      <c r="K352" s="143"/>
      <c r="L352" s="143"/>
    </row>
    <row r="353" spans="1:48">
      <c r="A353" s="194"/>
      <c r="C353" s="180"/>
      <c r="E353" s="247"/>
      <c r="F353" s="143"/>
      <c r="G353" s="247"/>
      <c r="H353" s="143"/>
      <c r="I353" s="143"/>
      <c r="J353" s="143"/>
      <c r="K353" s="143"/>
      <c r="L353" s="143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</row>
    <row r="354" spans="1:48" s="8" customFormat="1" ht="16.8" customHeight="1">
      <c r="A354" s="194"/>
      <c r="B354" s="127"/>
      <c r="C354" s="180"/>
      <c r="D354" s="143"/>
      <c r="E354" s="247"/>
      <c r="F354" s="143"/>
      <c r="G354" s="247"/>
      <c r="H354" s="143"/>
      <c r="I354" s="143"/>
      <c r="J354" s="143"/>
      <c r="K354" s="143"/>
      <c r="L354" s="143"/>
    </row>
    <row r="355" spans="1:48" s="8" customFormat="1">
      <c r="A355" s="191"/>
      <c r="B355" s="210"/>
      <c r="C355" s="161"/>
      <c r="D355" s="75"/>
      <c r="E355" s="244"/>
      <c r="F355" s="75"/>
      <c r="G355" s="244"/>
      <c r="H355" s="75"/>
      <c r="I355" s="75"/>
      <c r="J355" s="75"/>
      <c r="K355" s="75"/>
      <c r="L355" s="75"/>
    </row>
    <row r="356" spans="1:48" s="8" customFormat="1">
      <c r="A356" s="194"/>
      <c r="B356" s="127"/>
      <c r="C356" s="180"/>
      <c r="D356" s="143"/>
      <c r="E356" s="247"/>
      <c r="F356" s="143"/>
      <c r="G356" s="247"/>
      <c r="H356" s="143"/>
      <c r="I356" s="143"/>
      <c r="J356" s="143"/>
      <c r="K356" s="143"/>
      <c r="L356" s="143"/>
    </row>
    <row r="357" spans="1:48" s="8" customFormat="1">
      <c r="A357" s="193"/>
      <c r="B357" s="127"/>
      <c r="C357" s="180"/>
      <c r="D357" s="208"/>
      <c r="E357" s="247"/>
      <c r="F357" s="143"/>
      <c r="G357" s="247"/>
      <c r="H357" s="143"/>
      <c r="I357" s="143"/>
      <c r="J357" s="143"/>
      <c r="K357" s="143"/>
      <c r="L357" s="143"/>
    </row>
    <row r="358" spans="1:48" s="8" customFormat="1">
      <c r="A358" s="192"/>
      <c r="B358" s="210"/>
      <c r="C358" s="161"/>
      <c r="D358" s="75"/>
      <c r="E358" s="244"/>
      <c r="F358" s="143"/>
      <c r="G358" s="244"/>
      <c r="H358" s="143"/>
      <c r="I358" s="208"/>
      <c r="J358" s="143"/>
      <c r="K358" s="143"/>
      <c r="L358" s="143"/>
    </row>
    <row r="359" spans="1:48" s="8" customFormat="1">
      <c r="A359" s="194"/>
      <c r="B359" s="127"/>
      <c r="C359" s="180"/>
      <c r="D359" s="143"/>
      <c r="E359" s="247"/>
      <c r="F359" s="143"/>
      <c r="G359" s="247"/>
      <c r="H359" s="143"/>
      <c r="I359" s="143"/>
      <c r="J359" s="143"/>
      <c r="K359" s="143"/>
      <c r="L359" s="143"/>
    </row>
    <row r="360" spans="1:48" s="8" customFormat="1">
      <c r="A360" s="192"/>
      <c r="B360" s="210"/>
      <c r="C360" s="161"/>
      <c r="D360" s="75"/>
      <c r="E360" s="244"/>
      <c r="F360" s="143"/>
      <c r="G360" s="244"/>
      <c r="H360" s="143"/>
      <c r="I360" s="208"/>
      <c r="J360" s="143"/>
      <c r="K360" s="143"/>
      <c r="L360" s="143"/>
    </row>
    <row r="361" spans="1:48" s="8" customFormat="1">
      <c r="A361" s="191"/>
      <c r="B361" s="127"/>
      <c r="C361" s="67"/>
      <c r="D361" s="143"/>
      <c r="E361" s="247"/>
      <c r="F361" s="143"/>
      <c r="G361" s="247"/>
      <c r="H361" s="143"/>
      <c r="I361" s="143"/>
      <c r="J361" s="143"/>
      <c r="K361" s="143"/>
      <c r="L361" s="143"/>
    </row>
    <row r="362" spans="1:48" s="8" customFormat="1">
      <c r="A362" s="194"/>
      <c r="B362" s="127"/>
      <c r="C362" s="180"/>
      <c r="D362" s="143"/>
      <c r="E362" s="247"/>
      <c r="F362" s="143"/>
      <c r="G362" s="247"/>
      <c r="H362" s="143"/>
      <c r="I362" s="143"/>
      <c r="J362" s="143"/>
      <c r="K362" s="143"/>
      <c r="L362" s="143"/>
    </row>
    <row r="363" spans="1:48" s="8" customFormat="1">
      <c r="A363" s="193"/>
      <c r="B363" s="127"/>
      <c r="C363" s="180"/>
      <c r="D363" s="208"/>
      <c r="E363" s="247"/>
      <c r="F363" s="143"/>
      <c r="G363" s="247"/>
      <c r="H363" s="143"/>
      <c r="I363" s="143"/>
      <c r="J363" s="143"/>
      <c r="K363" s="143"/>
      <c r="L363" s="143"/>
      <c r="AB363" s="148"/>
      <c r="AC363" s="148"/>
      <c r="AD363" s="9"/>
      <c r="AE363" s="49"/>
      <c r="AF363" s="9"/>
      <c r="AG363" s="9"/>
      <c r="AH363" s="9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>
      <c r="A364" s="192"/>
      <c r="B364" s="210"/>
      <c r="C364" s="161"/>
      <c r="D364" s="75"/>
      <c r="E364" s="244"/>
      <c r="F364" s="143"/>
      <c r="G364" s="244"/>
      <c r="H364" s="143"/>
      <c r="I364" s="208"/>
      <c r="J364" s="143"/>
      <c r="K364" s="143"/>
      <c r="L364" s="143"/>
    </row>
    <row r="365" spans="1:48">
      <c r="E365" s="247"/>
      <c r="F365" s="143"/>
      <c r="G365" s="247"/>
      <c r="H365" s="143"/>
      <c r="I365" s="143"/>
      <c r="J365" s="143"/>
      <c r="K365" s="143"/>
      <c r="L365" s="143"/>
    </row>
    <row r="366" spans="1:48">
      <c r="A366" s="194"/>
      <c r="C366" s="180"/>
      <c r="E366" s="247"/>
      <c r="F366" s="143"/>
      <c r="G366" s="247"/>
      <c r="H366" s="143"/>
      <c r="I366" s="143"/>
      <c r="J366" s="143"/>
      <c r="K366" s="143"/>
      <c r="L366" s="143"/>
    </row>
    <row r="367" spans="1:48">
      <c r="A367" s="194"/>
      <c r="C367" s="180"/>
      <c r="E367" s="247"/>
      <c r="F367" s="143"/>
      <c r="G367" s="247"/>
      <c r="H367" s="143"/>
      <c r="I367" s="143"/>
      <c r="J367" s="143"/>
      <c r="K367" s="143"/>
      <c r="L367" s="143"/>
    </row>
    <row r="368" spans="1:48">
      <c r="A368" s="194"/>
      <c r="C368" s="180"/>
      <c r="E368" s="247"/>
      <c r="F368" s="143"/>
      <c r="G368" s="247"/>
      <c r="H368" s="143"/>
      <c r="I368" s="143"/>
      <c r="J368" s="143"/>
      <c r="K368" s="143"/>
      <c r="L368" s="143"/>
    </row>
    <row r="369" spans="1:48">
      <c r="A369" s="194"/>
      <c r="C369" s="180"/>
      <c r="E369" s="247"/>
      <c r="F369" s="143"/>
      <c r="G369" s="247"/>
      <c r="H369" s="143"/>
      <c r="I369" s="143"/>
      <c r="J369" s="143"/>
      <c r="K369" s="143"/>
      <c r="L369" s="143"/>
    </row>
    <row r="370" spans="1:48">
      <c r="B370" s="210"/>
      <c r="C370" s="161"/>
      <c r="D370" s="75"/>
      <c r="E370" s="244"/>
      <c r="F370" s="75"/>
      <c r="G370" s="244"/>
      <c r="H370" s="75"/>
      <c r="I370" s="75"/>
      <c r="J370" s="75"/>
      <c r="K370" s="75"/>
      <c r="L370" s="75"/>
    </row>
    <row r="371" spans="1:48">
      <c r="A371" s="194"/>
      <c r="C371" s="180"/>
      <c r="E371" s="247"/>
      <c r="F371" s="143"/>
      <c r="G371" s="247"/>
      <c r="H371" s="143"/>
      <c r="I371" s="143"/>
      <c r="J371" s="143"/>
      <c r="K371" s="143"/>
      <c r="L371" s="143"/>
      <c r="N371" s="148"/>
    </row>
    <row r="372" spans="1:48">
      <c r="A372" s="192"/>
      <c r="B372" s="210"/>
      <c r="C372" s="161"/>
      <c r="D372" s="75"/>
      <c r="E372" s="244"/>
      <c r="F372" s="143"/>
      <c r="G372" s="244"/>
      <c r="H372" s="143"/>
      <c r="I372" s="143"/>
      <c r="J372" s="143"/>
      <c r="K372" s="143"/>
      <c r="L372" s="143"/>
    </row>
    <row r="373" spans="1:48">
      <c r="A373" s="195"/>
      <c r="D373" s="208"/>
      <c r="E373" s="247"/>
      <c r="F373" s="143"/>
      <c r="G373" s="247"/>
      <c r="H373" s="143"/>
      <c r="I373" s="143"/>
      <c r="J373" s="143"/>
      <c r="K373" s="143"/>
      <c r="L373" s="143"/>
    </row>
    <row r="374" spans="1:48">
      <c r="A374" s="194"/>
      <c r="C374" s="180"/>
      <c r="E374" s="247"/>
      <c r="F374" s="143"/>
      <c r="G374" s="247"/>
      <c r="H374" s="143"/>
      <c r="I374" s="143"/>
      <c r="J374" s="143"/>
      <c r="K374" s="143"/>
      <c r="L374" s="143"/>
    </row>
    <row r="375" spans="1:48">
      <c r="E375" s="247"/>
      <c r="F375" s="143"/>
      <c r="G375" s="247"/>
      <c r="H375" s="143"/>
      <c r="I375" s="143"/>
      <c r="J375" s="143"/>
      <c r="K375" s="143"/>
      <c r="L375" s="143"/>
    </row>
    <row r="376" spans="1:48">
      <c r="A376" s="192"/>
      <c r="B376" s="210"/>
      <c r="C376" s="161"/>
      <c r="D376" s="75"/>
      <c r="E376" s="244"/>
      <c r="F376" s="143"/>
      <c r="G376" s="244"/>
      <c r="H376" s="143"/>
      <c r="I376" s="208"/>
      <c r="J376" s="143"/>
      <c r="K376" s="143"/>
      <c r="L376" s="143"/>
    </row>
    <row r="377" spans="1:48">
      <c r="A377" s="193"/>
      <c r="C377" s="180"/>
      <c r="D377" s="208"/>
      <c r="E377" s="247"/>
      <c r="F377" s="143"/>
      <c r="G377" s="247"/>
      <c r="H377" s="143"/>
      <c r="I377" s="143"/>
      <c r="J377" s="143"/>
      <c r="K377" s="143"/>
      <c r="L377" s="143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</row>
    <row r="378" spans="1:48" s="8" customFormat="1" ht="16.8" customHeight="1">
      <c r="A378" s="193"/>
      <c r="B378" s="127"/>
      <c r="C378" s="180"/>
      <c r="D378" s="208"/>
      <c r="E378" s="247"/>
      <c r="F378" s="143"/>
      <c r="G378" s="247"/>
      <c r="H378" s="143"/>
      <c r="I378" s="143"/>
      <c r="J378" s="143"/>
      <c r="K378" s="143"/>
      <c r="L378" s="143"/>
    </row>
    <row r="379" spans="1:48" s="8" customFormat="1">
      <c r="A379" s="192"/>
      <c r="B379" s="210"/>
      <c r="C379" s="161"/>
      <c r="D379" s="75"/>
      <c r="E379" s="244"/>
      <c r="F379" s="143"/>
      <c r="G379" s="244"/>
      <c r="H379" s="143"/>
      <c r="I379" s="208"/>
      <c r="J379" s="143"/>
      <c r="K379" s="143"/>
      <c r="L379" s="143"/>
    </row>
    <row r="380" spans="1:48" s="8" customFormat="1">
      <c r="A380" s="191"/>
      <c r="B380" s="210"/>
      <c r="C380" s="161"/>
      <c r="D380" s="75"/>
      <c r="E380" s="244"/>
      <c r="F380" s="75"/>
      <c r="G380" s="244"/>
      <c r="H380" s="75"/>
      <c r="I380" s="75"/>
      <c r="J380" s="75"/>
      <c r="K380" s="75"/>
      <c r="L380" s="75"/>
    </row>
    <row r="381" spans="1:48" s="8" customFormat="1">
      <c r="A381" s="191"/>
      <c r="B381" s="127"/>
      <c r="C381" s="67"/>
      <c r="D381" s="143"/>
      <c r="E381" s="247"/>
      <c r="F381" s="143"/>
      <c r="G381" s="247"/>
      <c r="H381" s="143"/>
      <c r="I381" s="143"/>
      <c r="J381" s="143"/>
      <c r="K381" s="143"/>
      <c r="L381" s="143"/>
    </row>
    <row r="382" spans="1:48" s="8" customFormat="1">
      <c r="A382" s="191"/>
      <c r="B382" s="127"/>
      <c r="C382" s="67"/>
      <c r="D382" s="143"/>
      <c r="E382" s="247"/>
      <c r="F382" s="143"/>
      <c r="G382" s="247"/>
      <c r="H382" s="143"/>
      <c r="I382" s="143"/>
      <c r="J382" s="143"/>
      <c r="K382" s="143"/>
      <c r="L382" s="143"/>
    </row>
    <row r="383" spans="1:48" s="8" customFormat="1">
      <c r="A383" s="194"/>
      <c r="B383" s="127"/>
      <c r="C383" s="180"/>
      <c r="D383" s="143"/>
      <c r="E383" s="247"/>
      <c r="F383" s="143"/>
      <c r="G383" s="247"/>
      <c r="H383" s="143"/>
      <c r="I383" s="143"/>
      <c r="J383" s="143"/>
      <c r="K383" s="143"/>
      <c r="L383" s="143"/>
    </row>
    <row r="384" spans="1:48" s="8" customFormat="1">
      <c r="A384" s="194"/>
      <c r="B384" s="127"/>
      <c r="C384" s="180"/>
      <c r="D384" s="143"/>
      <c r="E384" s="247"/>
      <c r="F384" s="143"/>
      <c r="G384" s="247"/>
      <c r="H384" s="143"/>
      <c r="I384" s="143"/>
      <c r="J384" s="143"/>
      <c r="K384" s="143"/>
      <c r="L384" s="143"/>
    </row>
    <row r="385" spans="1:48" s="8" customFormat="1">
      <c r="A385" s="191"/>
      <c r="B385" s="210"/>
      <c r="C385" s="161"/>
      <c r="D385" s="75"/>
      <c r="E385" s="244"/>
      <c r="F385" s="75"/>
      <c r="G385" s="244"/>
      <c r="H385" s="75"/>
      <c r="I385" s="75"/>
      <c r="J385" s="75"/>
      <c r="K385" s="75"/>
      <c r="L385" s="75"/>
    </row>
    <row r="386" spans="1:48" s="8" customFormat="1">
      <c r="A386" s="191"/>
      <c r="B386" s="210"/>
      <c r="C386" s="161"/>
      <c r="D386" s="75"/>
      <c r="E386" s="244"/>
      <c r="F386" s="75"/>
      <c r="G386" s="244"/>
      <c r="H386" s="75"/>
      <c r="I386" s="75"/>
      <c r="J386" s="75"/>
      <c r="K386" s="75"/>
      <c r="L386" s="75"/>
      <c r="AB386" s="148"/>
      <c r="AC386" s="148"/>
      <c r="AD386" s="9"/>
      <c r="AE386" s="49"/>
      <c r="AF386" s="9"/>
      <c r="AG386" s="9"/>
      <c r="AH386" s="9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>
      <c r="A387" s="127"/>
      <c r="C387" s="180"/>
      <c r="E387" s="247"/>
      <c r="F387" s="143"/>
      <c r="G387" s="143"/>
      <c r="H387" s="143"/>
      <c r="I387" s="143"/>
      <c r="J387" s="143"/>
      <c r="K387" s="143"/>
      <c r="L387" s="143"/>
    </row>
    <row r="388" spans="1:48">
      <c r="B388" s="228"/>
      <c r="C388" s="181"/>
      <c r="D388" s="56"/>
      <c r="E388" s="249"/>
      <c r="F388" s="56"/>
      <c r="G388" s="249"/>
      <c r="H388" s="56"/>
      <c r="I388" s="56"/>
      <c r="J388" s="56"/>
      <c r="K388" s="56"/>
      <c r="L388" s="56"/>
    </row>
    <row r="389" spans="1:48">
      <c r="B389" s="210"/>
      <c r="C389" s="161"/>
      <c r="D389" s="75"/>
      <c r="E389" s="244"/>
      <c r="F389" s="75"/>
      <c r="G389" s="244"/>
      <c r="H389" s="75"/>
      <c r="I389" s="75"/>
      <c r="J389" s="75"/>
      <c r="K389" s="75"/>
      <c r="L389" s="75"/>
    </row>
    <row r="390" spans="1:48">
      <c r="E390" s="247"/>
      <c r="F390" s="143"/>
      <c r="G390" s="247"/>
      <c r="H390" s="143"/>
      <c r="I390" s="143"/>
      <c r="J390" s="143"/>
      <c r="K390" s="143"/>
      <c r="L390" s="143"/>
    </row>
    <row r="391" spans="1:48">
      <c r="E391" s="247"/>
      <c r="F391" s="143"/>
      <c r="G391" s="247"/>
      <c r="H391" s="143"/>
      <c r="I391" s="143"/>
      <c r="J391" s="143"/>
      <c r="K391" s="143"/>
      <c r="L391" s="143"/>
    </row>
    <row r="392" spans="1:48">
      <c r="B392" s="210"/>
      <c r="C392" s="161"/>
      <c r="D392" s="75"/>
      <c r="E392" s="244"/>
      <c r="F392" s="75"/>
      <c r="G392" s="244"/>
      <c r="H392" s="75"/>
      <c r="I392" s="75"/>
      <c r="J392" s="75"/>
      <c r="K392" s="75"/>
      <c r="L392" s="75"/>
    </row>
    <row r="393" spans="1:48">
      <c r="A393" s="127"/>
      <c r="C393" s="180"/>
      <c r="E393" s="247"/>
      <c r="F393" s="143"/>
      <c r="G393" s="143"/>
      <c r="H393" s="143"/>
      <c r="I393" s="143"/>
      <c r="J393" s="143"/>
      <c r="K393" s="143"/>
      <c r="L393" s="143"/>
    </row>
    <row r="394" spans="1:48">
      <c r="A394" s="127"/>
      <c r="C394" s="180"/>
      <c r="E394" s="247"/>
      <c r="F394" s="143"/>
      <c r="G394" s="143"/>
      <c r="H394" s="143"/>
      <c r="I394" s="143"/>
      <c r="J394" s="143"/>
      <c r="K394" s="143"/>
      <c r="L394" s="143"/>
    </row>
    <row r="395" spans="1:48">
      <c r="E395" s="247"/>
      <c r="F395" s="143"/>
      <c r="G395" s="247"/>
      <c r="H395" s="143"/>
      <c r="I395" s="143"/>
      <c r="J395" s="143"/>
      <c r="K395" s="143"/>
      <c r="L395" s="143"/>
    </row>
    <row r="396" spans="1:48">
      <c r="A396" s="127"/>
      <c r="C396" s="180"/>
      <c r="E396" s="247"/>
      <c r="F396" s="143"/>
      <c r="G396" s="143"/>
      <c r="H396" s="143"/>
      <c r="I396" s="143"/>
      <c r="J396" s="143"/>
      <c r="K396" s="143"/>
      <c r="L396" s="143"/>
    </row>
    <row r="397" spans="1:48">
      <c r="E397" s="247"/>
      <c r="F397" s="143"/>
      <c r="G397" s="247"/>
      <c r="H397" s="143"/>
      <c r="I397" s="143"/>
      <c r="J397" s="143"/>
      <c r="K397" s="143"/>
      <c r="L397" s="143"/>
    </row>
    <row r="398" spans="1:48">
      <c r="A398" s="195"/>
      <c r="D398" s="208"/>
      <c r="E398" s="247"/>
      <c r="F398" s="143"/>
      <c r="G398" s="247"/>
      <c r="H398" s="143"/>
      <c r="I398" s="143"/>
      <c r="J398" s="143"/>
      <c r="K398" s="143"/>
      <c r="L398" s="143"/>
    </row>
    <row r="399" spans="1:48">
      <c r="E399" s="247"/>
      <c r="F399" s="143"/>
      <c r="G399" s="247"/>
      <c r="H399" s="143"/>
      <c r="I399" s="143"/>
      <c r="J399" s="143"/>
      <c r="K399" s="143"/>
      <c r="L399" s="143"/>
    </row>
    <row r="400" spans="1:48">
      <c r="A400" s="138"/>
      <c r="C400" s="180"/>
      <c r="D400" s="208"/>
      <c r="E400" s="247"/>
      <c r="F400" s="143"/>
      <c r="G400" s="143"/>
      <c r="H400" s="143"/>
      <c r="I400" s="143"/>
      <c r="J400" s="143"/>
      <c r="K400" s="143"/>
      <c r="L400" s="143"/>
    </row>
    <row r="401" spans="1:35">
      <c r="E401" s="247"/>
      <c r="F401" s="143"/>
      <c r="G401" s="247"/>
      <c r="H401" s="143"/>
      <c r="I401" s="143"/>
      <c r="J401" s="143"/>
      <c r="K401" s="143"/>
      <c r="L401" s="143"/>
    </row>
    <row r="402" spans="1:35" s="116" customFormat="1">
      <c r="A402" s="195"/>
      <c r="B402" s="127"/>
      <c r="C402" s="67"/>
      <c r="D402" s="208"/>
      <c r="E402" s="247"/>
      <c r="F402" s="143"/>
      <c r="G402" s="247"/>
      <c r="H402" s="143"/>
      <c r="I402" s="143"/>
      <c r="J402" s="143"/>
      <c r="K402" s="143"/>
      <c r="L402" s="143"/>
      <c r="M402" s="194"/>
      <c r="N402" s="117"/>
      <c r="P402" s="124"/>
      <c r="X402" s="126"/>
      <c r="Y402" s="117"/>
      <c r="AA402" s="124"/>
    </row>
    <row r="403" spans="1:35" s="8" customFormat="1" ht="16.8" customHeight="1">
      <c r="A403" s="195"/>
      <c r="B403" s="127"/>
      <c r="C403" s="67"/>
      <c r="D403" s="208"/>
      <c r="E403" s="247"/>
      <c r="F403" s="143"/>
      <c r="G403" s="247"/>
      <c r="H403" s="143"/>
      <c r="I403" s="143"/>
      <c r="J403" s="143"/>
      <c r="K403" s="143"/>
      <c r="L403" s="143"/>
      <c r="M403" s="127"/>
      <c r="N403" s="7"/>
      <c r="P403" s="9"/>
      <c r="Q403" s="9"/>
      <c r="R403" s="9"/>
      <c r="S403" s="9"/>
      <c r="T403" s="9"/>
      <c r="U403" s="9"/>
      <c r="V403" s="9"/>
      <c r="W403" s="9"/>
      <c r="X403" s="64"/>
      <c r="Y403" s="7"/>
    </row>
    <row r="404" spans="1:35" s="8" customFormat="1">
      <c r="A404" s="138"/>
      <c r="B404" s="127"/>
      <c r="C404" s="180"/>
      <c r="D404" s="208"/>
      <c r="E404" s="247"/>
      <c r="F404" s="143"/>
      <c r="G404" s="143"/>
      <c r="H404" s="143"/>
      <c r="I404" s="143"/>
      <c r="J404" s="143"/>
      <c r="K404" s="143"/>
      <c r="L404" s="143"/>
      <c r="M404" s="127"/>
      <c r="N404" s="7"/>
      <c r="P404" s="9"/>
      <c r="Q404" s="9"/>
      <c r="R404" s="9"/>
      <c r="S404" s="9"/>
      <c r="T404" s="9"/>
      <c r="U404" s="9"/>
      <c r="V404" s="9"/>
      <c r="W404" s="9"/>
      <c r="X404" s="64"/>
      <c r="Y404" s="7"/>
    </row>
    <row r="405" spans="1:35" s="8" customFormat="1">
      <c r="A405" s="194"/>
      <c r="B405" s="127"/>
      <c r="C405" s="180"/>
      <c r="D405" s="143"/>
      <c r="E405" s="247"/>
      <c r="F405" s="143"/>
      <c r="G405" s="247"/>
      <c r="H405" s="143"/>
      <c r="I405" s="143"/>
      <c r="J405" s="143"/>
      <c r="K405" s="143"/>
      <c r="L405" s="143"/>
      <c r="M405" s="127"/>
      <c r="N405" s="7"/>
      <c r="P405" s="9"/>
      <c r="Q405" s="9"/>
      <c r="R405" s="9"/>
      <c r="S405" s="9"/>
      <c r="T405" s="9"/>
      <c r="U405" s="9"/>
      <c r="V405" s="9"/>
      <c r="W405" s="9"/>
      <c r="X405" s="64"/>
      <c r="Y405" s="7"/>
    </row>
    <row r="406" spans="1:35" s="8" customFormat="1">
      <c r="A406" s="194"/>
      <c r="B406" s="127"/>
      <c r="C406" s="180"/>
      <c r="D406" s="143"/>
      <c r="E406" s="247"/>
      <c r="F406" s="143"/>
      <c r="G406" s="247"/>
      <c r="H406" s="143"/>
      <c r="I406" s="143"/>
      <c r="J406" s="143"/>
      <c r="K406" s="143"/>
      <c r="L406" s="143"/>
      <c r="M406" s="127"/>
      <c r="N406" s="7"/>
      <c r="P406" s="9"/>
      <c r="Q406" s="9"/>
      <c r="R406" s="9"/>
      <c r="S406" s="9"/>
      <c r="T406" s="9"/>
      <c r="U406" s="9"/>
      <c r="V406" s="9"/>
      <c r="W406" s="9"/>
      <c r="X406" s="64"/>
      <c r="Y406" s="7"/>
    </row>
    <row r="407" spans="1:35" s="8" customFormat="1">
      <c r="A407" s="194"/>
      <c r="B407" s="127"/>
      <c r="C407" s="180"/>
      <c r="D407" s="143"/>
      <c r="E407" s="247"/>
      <c r="F407" s="143"/>
      <c r="G407" s="247"/>
      <c r="H407" s="143"/>
      <c r="I407" s="143"/>
      <c r="J407" s="143"/>
      <c r="K407" s="143"/>
      <c r="L407" s="143"/>
      <c r="M407" s="127"/>
      <c r="N407" s="7"/>
      <c r="P407" s="9"/>
      <c r="Q407" s="9"/>
      <c r="R407" s="9"/>
      <c r="S407" s="9"/>
      <c r="T407" s="9"/>
      <c r="U407" s="9"/>
      <c r="V407" s="9"/>
      <c r="W407" s="9"/>
      <c r="X407" s="64"/>
      <c r="Y407" s="7"/>
    </row>
    <row r="408" spans="1:35" s="8" customFormat="1">
      <c r="A408" s="195"/>
      <c r="B408" s="127"/>
      <c r="C408" s="67"/>
      <c r="D408" s="208"/>
      <c r="E408" s="247"/>
      <c r="F408" s="143"/>
      <c r="G408" s="247"/>
      <c r="H408" s="143"/>
      <c r="I408" s="143"/>
      <c r="J408" s="143"/>
      <c r="K408" s="143"/>
      <c r="L408" s="143"/>
      <c r="M408" s="127"/>
      <c r="N408" s="7"/>
      <c r="P408" s="9"/>
      <c r="Q408" s="9"/>
      <c r="R408" s="9"/>
      <c r="S408" s="9"/>
      <c r="T408" s="9"/>
      <c r="U408" s="9"/>
      <c r="V408" s="9"/>
      <c r="W408" s="9"/>
      <c r="X408" s="64"/>
      <c r="Y408" s="7"/>
    </row>
    <row r="409" spans="1:35" s="8" customFormat="1">
      <c r="A409" s="195"/>
      <c r="B409" s="127"/>
      <c r="C409" s="67"/>
      <c r="D409" s="208"/>
      <c r="E409" s="247"/>
      <c r="F409" s="143"/>
      <c r="G409" s="247"/>
      <c r="H409" s="143"/>
      <c r="I409" s="143"/>
      <c r="J409" s="143"/>
      <c r="K409" s="143"/>
      <c r="L409" s="143"/>
      <c r="M409" s="127"/>
      <c r="N409" s="7"/>
      <c r="P409" s="9"/>
      <c r="Q409" s="9"/>
      <c r="R409" s="9"/>
      <c r="S409" s="9"/>
      <c r="T409" s="9"/>
      <c r="U409" s="9"/>
      <c r="V409" s="9"/>
      <c r="W409" s="9"/>
      <c r="X409" s="64"/>
      <c r="Y409" s="7"/>
    </row>
    <row r="410" spans="1:35" s="8" customFormat="1">
      <c r="A410" s="138"/>
      <c r="B410" s="127"/>
      <c r="C410" s="180"/>
      <c r="D410" s="208"/>
      <c r="E410" s="247"/>
      <c r="F410" s="143"/>
      <c r="G410" s="143"/>
      <c r="H410" s="143"/>
      <c r="I410" s="143"/>
      <c r="J410" s="143"/>
      <c r="K410" s="143"/>
      <c r="L410" s="143"/>
      <c r="M410" s="127"/>
      <c r="N410" s="7"/>
      <c r="P410" s="9"/>
      <c r="Q410" s="9"/>
      <c r="R410" s="9"/>
      <c r="S410" s="9"/>
      <c r="T410" s="9"/>
      <c r="U410" s="9"/>
      <c r="V410" s="9"/>
      <c r="W410" s="9"/>
      <c r="X410" s="64"/>
      <c r="Y410" s="7"/>
    </row>
    <row r="411" spans="1:35" s="8" customFormat="1">
      <c r="A411" s="191"/>
      <c r="B411" s="127"/>
      <c r="C411" s="67"/>
      <c r="D411" s="143"/>
      <c r="E411" s="247"/>
      <c r="F411" s="143"/>
      <c r="G411" s="247"/>
      <c r="H411" s="143"/>
      <c r="I411" s="143"/>
      <c r="J411" s="143"/>
      <c r="K411" s="143"/>
      <c r="L411" s="143"/>
      <c r="M411" s="127"/>
      <c r="N411" s="7"/>
      <c r="P411" s="9"/>
      <c r="Q411" s="9"/>
      <c r="R411" s="9"/>
      <c r="S411" s="9"/>
      <c r="T411" s="9"/>
      <c r="U411" s="9"/>
      <c r="V411" s="9"/>
      <c r="W411" s="9"/>
      <c r="X411" s="64"/>
      <c r="Y411" s="7"/>
    </row>
    <row r="412" spans="1:35">
      <c r="A412" s="138"/>
      <c r="C412" s="180"/>
      <c r="D412" s="208"/>
      <c r="E412" s="247"/>
      <c r="F412" s="143"/>
      <c r="G412" s="143"/>
      <c r="H412" s="143"/>
      <c r="I412" s="143"/>
      <c r="J412" s="143"/>
      <c r="K412" s="143"/>
      <c r="L412" s="143"/>
      <c r="M412" s="220"/>
      <c r="N412"/>
      <c r="P412" s="81"/>
      <c r="X412" s="148"/>
      <c r="AA412" s="81"/>
      <c r="AD412" s="148"/>
      <c r="AE412" s="9"/>
      <c r="AF412" s="49"/>
      <c r="AI412" s="9"/>
    </row>
    <row r="413" spans="1:35">
      <c r="A413" s="127"/>
      <c r="C413" s="180"/>
      <c r="E413" s="247"/>
      <c r="F413" s="143"/>
      <c r="G413" s="143"/>
      <c r="H413" s="143"/>
      <c r="I413" s="143"/>
      <c r="J413" s="143"/>
      <c r="K413" s="143"/>
      <c r="L413" s="143"/>
      <c r="M413" s="220"/>
      <c r="N413"/>
      <c r="P413" s="81"/>
      <c r="X413" s="148"/>
      <c r="AA413" s="81"/>
      <c r="AD413" s="148"/>
      <c r="AE413" s="9"/>
      <c r="AF413" s="49"/>
      <c r="AI413" s="9"/>
    </row>
    <row r="414" spans="1:35">
      <c r="A414" s="195"/>
      <c r="D414" s="208"/>
      <c r="E414" s="247"/>
      <c r="F414" s="143"/>
      <c r="G414" s="247"/>
      <c r="H414" s="143"/>
      <c r="I414" s="143"/>
      <c r="J414" s="143"/>
      <c r="K414" s="143"/>
      <c r="L414" s="143"/>
      <c r="M414" s="220"/>
      <c r="N414"/>
      <c r="P414" s="81"/>
      <c r="X414" s="148"/>
      <c r="AA414" s="81"/>
      <c r="AD414" s="148"/>
      <c r="AE414" s="9"/>
      <c r="AF414" s="49"/>
      <c r="AI414" s="9"/>
    </row>
    <row r="415" spans="1:35">
      <c r="A415" s="138"/>
      <c r="C415" s="180"/>
      <c r="D415" s="208"/>
      <c r="E415" s="247"/>
      <c r="F415" s="143"/>
      <c r="G415" s="143"/>
      <c r="H415" s="143"/>
      <c r="I415" s="143"/>
      <c r="J415" s="143"/>
      <c r="K415" s="143"/>
      <c r="L415" s="143"/>
      <c r="M415" s="220"/>
      <c r="N415"/>
      <c r="P415" s="81"/>
      <c r="X415" s="148"/>
      <c r="AA415" s="81"/>
      <c r="AD415" s="148"/>
      <c r="AE415" s="9"/>
      <c r="AF415" s="49"/>
      <c r="AI415" s="9"/>
    </row>
    <row r="416" spans="1:35">
      <c r="A416" s="138"/>
      <c r="C416" s="180"/>
      <c r="D416" s="208"/>
      <c r="E416" s="247"/>
      <c r="F416" s="143"/>
      <c r="G416" s="143"/>
      <c r="H416" s="143"/>
      <c r="I416" s="143"/>
      <c r="J416" s="143"/>
      <c r="K416" s="143"/>
      <c r="L416" s="143"/>
      <c r="M416" s="220"/>
      <c r="N416"/>
      <c r="P416" s="81"/>
      <c r="X416" s="148"/>
      <c r="AA416" s="81"/>
      <c r="AD416" s="148"/>
      <c r="AE416" s="9"/>
      <c r="AF416" s="49"/>
      <c r="AI416" s="9"/>
    </row>
    <row r="417" spans="1:35">
      <c r="A417" s="127"/>
      <c r="C417" s="180"/>
      <c r="E417" s="247"/>
      <c r="F417" s="143"/>
      <c r="G417" s="143"/>
      <c r="H417" s="143"/>
      <c r="I417" s="143"/>
      <c r="J417" s="143"/>
      <c r="K417" s="143"/>
      <c r="L417" s="143"/>
      <c r="M417" s="220"/>
      <c r="N417"/>
      <c r="P417" s="81"/>
      <c r="X417" s="148"/>
      <c r="AA417" s="81"/>
      <c r="AD417" s="148"/>
      <c r="AE417" s="9"/>
      <c r="AF417" s="49"/>
      <c r="AI417" s="9"/>
    </row>
    <row r="418" spans="1:35">
      <c r="A418" s="127"/>
      <c r="C418" s="180"/>
      <c r="E418" s="247"/>
      <c r="F418" s="143"/>
      <c r="G418" s="143"/>
      <c r="H418" s="143"/>
      <c r="I418" s="143"/>
      <c r="J418" s="143"/>
      <c r="K418" s="143"/>
      <c r="L418" s="143"/>
      <c r="M418" s="220"/>
      <c r="N418"/>
      <c r="P418" s="81"/>
      <c r="X418" s="148"/>
      <c r="AA418" s="81"/>
      <c r="AD418" s="148"/>
      <c r="AE418" s="9"/>
      <c r="AF418" s="49"/>
      <c r="AI418" s="9"/>
    </row>
    <row r="419" spans="1:35">
      <c r="A419" s="193"/>
      <c r="B419" s="194"/>
      <c r="C419" s="196"/>
      <c r="D419" s="251"/>
      <c r="E419" s="252"/>
      <c r="F419" s="253"/>
      <c r="G419" s="253"/>
      <c r="H419" s="253"/>
      <c r="I419" s="253"/>
      <c r="J419" s="253"/>
      <c r="K419" s="253"/>
      <c r="L419" s="253"/>
      <c r="M419" s="220"/>
      <c r="N419"/>
      <c r="P419" s="81"/>
      <c r="X419" s="148"/>
      <c r="AA419" s="81"/>
      <c r="AD419" s="148"/>
      <c r="AE419" s="9"/>
      <c r="AF419" s="49"/>
      <c r="AI419" s="9"/>
    </row>
  </sheetData>
  <sortState ref="A2:L419">
    <sortCondition ref="E2:E419"/>
    <sortCondition descending="1" ref="F2:F419"/>
  </sortState>
  <conditionalFormatting sqref="AN13:AO13">
    <cfRule type="cellIs" dxfId="183" priority="76" operator="between">
      <formula>0.5</formula>
      <formula>0.99</formula>
    </cfRule>
    <cfRule type="top10" dxfId="182" priority="77" percent="1" bottom="1" rank="10"/>
  </conditionalFormatting>
  <conditionalFormatting sqref="AM20:AO20 AN19:AO19">
    <cfRule type="cellIs" dxfId="181" priority="78" operator="between">
      <formula>0.5</formula>
      <formula>0.99</formula>
    </cfRule>
    <cfRule type="top10" dxfId="180" priority="79" percent="1" bottom="1" rank="10"/>
  </conditionalFormatting>
  <conditionalFormatting sqref="AI2">
    <cfRule type="cellIs" dxfId="179" priority="75" operator="between">
      <formula>0.5</formula>
      <formula>0.99</formula>
    </cfRule>
  </conditionalFormatting>
  <conditionalFormatting sqref="N346:Q353 B363:E363 N364:Q377 N387:Q401 N420:Q1048576 O402:R419 B387:E392 B381:E381 N241:Q243 N1:P1 N26:Q43 N60:N62 N98:Q99 N143:Q143 N180:Q184 N206:Q206 N268:Q273 N290:Q297 N307:Q319 N329:Q342 N45:Q46 N85:Q86 N250:Q250">
    <cfRule type="top10" dxfId="178" priority="74" percent="1" rank="25"/>
  </conditionalFormatting>
  <conditionalFormatting sqref="AG8:AI8">
    <cfRule type="top10" dxfId="177" priority="73" percent="1" rank="25"/>
  </conditionalFormatting>
  <conditionalFormatting sqref="AD2:AD5">
    <cfRule type="top10" dxfId="176" priority="72" percent="1" rank="10"/>
  </conditionalFormatting>
  <conditionalFormatting sqref="AN25:AO25">
    <cfRule type="cellIs" dxfId="175" priority="80" operator="between">
      <formula>0.5</formula>
      <formula>0.99</formula>
    </cfRule>
    <cfRule type="top10" dxfId="174" priority="81" percent="1" bottom="1" rank="10"/>
  </conditionalFormatting>
  <conditionalFormatting sqref="R1:T1">
    <cfRule type="top10" dxfId="173" priority="71" percent="1" rank="25"/>
  </conditionalFormatting>
  <conditionalFormatting sqref="V1:X1">
    <cfRule type="top10" dxfId="172" priority="70" percent="1" rank="25"/>
  </conditionalFormatting>
  <conditionalFormatting sqref="Z1:AB1">
    <cfRule type="top10" dxfId="171" priority="69" percent="1" rank="25"/>
  </conditionalFormatting>
  <conditionalFormatting sqref="AF1:AH1">
    <cfRule type="top10" dxfId="170" priority="68" percent="1" rank="25"/>
  </conditionalFormatting>
  <conditionalFormatting sqref="AJ1:AL1">
    <cfRule type="top10" dxfId="169" priority="67" percent="1" rank="25"/>
  </conditionalFormatting>
  <conditionalFormatting sqref="AN1:AP1">
    <cfRule type="top10" dxfId="168" priority="66" percent="1" rank="25"/>
  </conditionalFormatting>
  <conditionalFormatting sqref="AR1:AT1">
    <cfRule type="top10" dxfId="167" priority="65" percent="1" rank="25"/>
  </conditionalFormatting>
  <conditionalFormatting sqref="AF3:AU6">
    <cfRule type="top10" dxfId="166" priority="64" percent="1" rank="10"/>
  </conditionalFormatting>
  <conditionalFormatting sqref="AF4:AU4">
    <cfRule type="top10" dxfId="165" priority="63" rank="1"/>
  </conditionalFormatting>
  <conditionalFormatting sqref="AF9:AU12">
    <cfRule type="top10" dxfId="164" priority="62" percent="1" rank="10"/>
  </conditionalFormatting>
  <conditionalFormatting sqref="AF10:AU10">
    <cfRule type="top10" dxfId="163" priority="61" rank="1"/>
  </conditionalFormatting>
  <conditionalFormatting sqref="AF15:AU18">
    <cfRule type="top10" dxfId="162" priority="60" percent="1" rank="10"/>
  </conditionalFormatting>
  <conditionalFormatting sqref="AF16:AU16">
    <cfRule type="top10" dxfId="161" priority="59" rank="1"/>
  </conditionalFormatting>
  <conditionalFormatting sqref="AF21:AU24">
    <cfRule type="top10" dxfId="160" priority="58" percent="1" rank="10"/>
  </conditionalFormatting>
  <conditionalFormatting sqref="AF22:AU22">
    <cfRule type="top10" dxfId="159" priority="57" rank="1"/>
  </conditionalFormatting>
  <conditionalFormatting sqref="AF27:AU30">
    <cfRule type="top10" dxfId="158" priority="56" percent="1" rank="10"/>
  </conditionalFormatting>
  <conditionalFormatting sqref="AF28:AP30 AQ28:AU28 AQ29:AQ30 AS29:AU30">
    <cfRule type="top10" dxfId="157" priority="55" rank="1"/>
  </conditionalFormatting>
  <conditionalFormatting sqref="AF33:AU36">
    <cfRule type="top10" dxfId="156" priority="54" percent="1" rank="10"/>
  </conditionalFormatting>
  <conditionalFormatting sqref="AF34:AQ34 AI35:AQ36">
    <cfRule type="top10" dxfId="155" priority="53" rank="1"/>
  </conditionalFormatting>
  <conditionalFormatting sqref="AF38:AU41">
    <cfRule type="top10" dxfId="154" priority="52" percent="1" rank="10"/>
  </conditionalFormatting>
  <conditionalFormatting sqref="AF39:AQ39 AI40:AQ41">
    <cfRule type="top10" dxfId="153" priority="51" rank="1"/>
  </conditionalFormatting>
  <conditionalFormatting sqref="AF44:AU47">
    <cfRule type="top10" dxfId="152" priority="50" percent="1" rank="10"/>
  </conditionalFormatting>
  <conditionalFormatting sqref="AF45:AQ45 AI46:AQ47">
    <cfRule type="top10" dxfId="151" priority="49" rank="1"/>
  </conditionalFormatting>
  <conditionalFormatting sqref="AF50:AU53">
    <cfRule type="top10" dxfId="150" priority="48" percent="1" rank="10"/>
  </conditionalFormatting>
  <conditionalFormatting sqref="AF51:AQ51 AI52:AQ53">
    <cfRule type="top10" dxfId="149" priority="47" rank="1"/>
  </conditionalFormatting>
  <conditionalFormatting sqref="N2:AC5">
    <cfRule type="top10" dxfId="148" priority="46" percent="1" rank="10"/>
  </conditionalFormatting>
  <conditionalFormatting sqref="N3:AC3">
    <cfRule type="top10" dxfId="147" priority="45" rank="1"/>
  </conditionalFormatting>
  <conditionalFormatting sqref="P80:S80 P79">
    <cfRule type="cellIs" dxfId="146" priority="43" operator="equal">
      <formula>1</formula>
    </cfRule>
    <cfRule type="cellIs" dxfId="145" priority="44" operator="equal">
      <formula>0</formula>
    </cfRule>
  </conditionalFormatting>
  <conditionalFormatting sqref="S80">
    <cfRule type="top10" dxfId="144" priority="42" percent="1" rank="10"/>
  </conditionalFormatting>
  <conditionalFormatting sqref="P81:S84">
    <cfRule type="top10" dxfId="143" priority="40" bottom="1" rank="2"/>
    <cfRule type="top10" dxfId="142" priority="41" rank="2"/>
  </conditionalFormatting>
  <conditionalFormatting sqref="O245:R245 O244">
    <cfRule type="cellIs" dxfId="141" priority="38" operator="equal">
      <formula>1</formula>
    </cfRule>
    <cfRule type="cellIs" dxfId="140" priority="39" operator="equal">
      <formula>0</formula>
    </cfRule>
  </conditionalFormatting>
  <conditionalFormatting sqref="R245">
    <cfRule type="top10" dxfId="139" priority="37" percent="1" rank="10"/>
  </conditionalFormatting>
  <conditionalFormatting sqref="O246:R249">
    <cfRule type="top10" dxfId="138" priority="35" bottom="1" rank="2"/>
    <cfRule type="top10" dxfId="137" priority="36" rank="2"/>
  </conditionalFormatting>
  <conditionalFormatting sqref="O240:R240">
    <cfRule type="top10" dxfId="136" priority="34" percent="1" rank="25"/>
  </conditionalFormatting>
  <conditionalFormatting sqref="P235:S235 P234">
    <cfRule type="cellIs" dxfId="135" priority="32" operator="equal">
      <formula>1</formula>
    </cfRule>
    <cfRule type="cellIs" dxfId="134" priority="33" operator="equal">
      <formula>0</formula>
    </cfRule>
  </conditionalFormatting>
  <conditionalFormatting sqref="S235">
    <cfRule type="top10" dxfId="133" priority="31" percent="1" rank="10"/>
  </conditionalFormatting>
  <conditionalFormatting sqref="P236:S239">
    <cfRule type="top10" dxfId="132" priority="29" bottom="1" rank="2"/>
    <cfRule type="top10" dxfId="131" priority="30" rank="2"/>
  </conditionalFormatting>
  <conditionalFormatting sqref="AF56:AU59">
    <cfRule type="top10" dxfId="130" priority="28" percent="1" rank="10"/>
  </conditionalFormatting>
  <conditionalFormatting sqref="AF57:AU57">
    <cfRule type="top10" dxfId="129" priority="27" rank="1"/>
  </conditionalFormatting>
  <conditionalFormatting sqref="N78:Q78">
    <cfRule type="top10" dxfId="128" priority="26" percent="1" rank="25"/>
  </conditionalFormatting>
  <conditionalFormatting sqref="P73:S73 P72">
    <cfRule type="cellIs" dxfId="127" priority="24" operator="equal">
      <formula>1</formula>
    </cfRule>
    <cfRule type="cellIs" dxfId="126" priority="25" operator="equal">
      <formula>0</formula>
    </cfRule>
  </conditionalFormatting>
  <conditionalFormatting sqref="S73">
    <cfRule type="top10" dxfId="125" priority="23" percent="1" rank="10"/>
  </conditionalFormatting>
  <conditionalFormatting sqref="P74:S77">
    <cfRule type="top10" dxfId="124" priority="21" bottom="1" rank="2"/>
    <cfRule type="top10" dxfId="123" priority="22" rank="2"/>
  </conditionalFormatting>
  <conditionalFormatting sqref="N71:Q71">
    <cfRule type="top10" dxfId="122" priority="20" percent="1" rank="25"/>
  </conditionalFormatting>
  <conditionalFormatting sqref="P66:S66 P65">
    <cfRule type="cellIs" dxfId="121" priority="18" operator="equal">
      <formula>1</formula>
    </cfRule>
    <cfRule type="cellIs" dxfId="120" priority="19" operator="equal">
      <formula>0</formula>
    </cfRule>
  </conditionalFormatting>
  <conditionalFormatting sqref="S66">
    <cfRule type="top10" dxfId="119" priority="17" percent="1" rank="10"/>
  </conditionalFormatting>
  <conditionalFormatting sqref="P67:S70">
    <cfRule type="top10" dxfId="118" priority="15" bottom="1" rank="2"/>
    <cfRule type="top10" dxfId="117" priority="16" rank="2"/>
  </conditionalFormatting>
  <conditionalFormatting sqref="AF62:AU65">
    <cfRule type="top10" dxfId="114" priority="14" percent="1" rank="10"/>
  </conditionalFormatting>
  <conditionalFormatting sqref="AF63:AU63">
    <cfRule type="top10" dxfId="113" priority="13" rank="1"/>
  </conditionalFormatting>
  <conditionalFormatting sqref="O64:Q64">
    <cfRule type="top10" dxfId="112" priority="12" percent="1" rank="25"/>
  </conditionalFormatting>
  <conditionalFormatting sqref="P59:S59 P58">
    <cfRule type="cellIs" dxfId="111" priority="10" operator="equal">
      <formula>1</formula>
    </cfRule>
    <cfRule type="cellIs" dxfId="110" priority="11" operator="equal">
      <formula>0</formula>
    </cfRule>
  </conditionalFormatting>
  <conditionalFormatting sqref="S59">
    <cfRule type="top10" dxfId="109" priority="9" percent="1" rank="10"/>
  </conditionalFormatting>
  <conditionalFormatting sqref="P60:S63">
    <cfRule type="top10" dxfId="108" priority="7" bottom="1" rank="2"/>
    <cfRule type="top10" dxfId="107" priority="8" rank="2"/>
  </conditionalFormatting>
  <conditionalFormatting sqref="N57:Q57">
    <cfRule type="top10" dxfId="106" priority="6" percent="1" rank="25"/>
  </conditionalFormatting>
  <conditionalFormatting sqref="P52:S52 P51">
    <cfRule type="cellIs" dxfId="105" priority="4" operator="equal">
      <formula>1</formula>
    </cfRule>
    <cfRule type="cellIs" dxfId="104" priority="5" operator="equal">
      <formula>0</formula>
    </cfRule>
  </conditionalFormatting>
  <conditionalFormatting sqref="S52">
    <cfRule type="top10" dxfId="103" priority="3" percent="1" rank="10"/>
  </conditionalFormatting>
  <conditionalFormatting sqref="P53:S56">
    <cfRule type="top10" dxfId="102" priority="1" bottom="1" rank="2"/>
    <cfRule type="top10" dxfId="101" priority="2" rank="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01"/>
  <sheetViews>
    <sheetView topLeftCell="E1" zoomScaleNormal="100" workbookViewId="0">
      <pane ySplit="1" topLeftCell="A54" activePane="bottomLeft" state="frozen"/>
      <selection activeCell="AD83" sqref="AD83"/>
      <selection pane="bottomLeft" activeCell="O58" sqref="O58:U64"/>
    </sheetView>
  </sheetViews>
  <sheetFormatPr defaultRowHeight="14.4"/>
  <cols>
    <col min="1" max="1" width="11.77734375" style="191" customWidth="1"/>
    <col min="2" max="2" width="8.44140625" style="127" customWidth="1"/>
    <col min="3" max="3" width="8.44140625" style="67" customWidth="1"/>
    <col min="4" max="4" width="8.44140625" style="143" customWidth="1"/>
    <col min="5" max="5" width="8.44140625" style="205" customWidth="1"/>
    <col min="6" max="6" width="6.88671875" style="220" customWidth="1"/>
    <col min="7" max="7" width="8.44140625" style="205" customWidth="1"/>
    <col min="8" max="8" width="8.44140625" style="220" customWidth="1"/>
    <col min="9" max="10" width="6.88671875" style="220" customWidth="1"/>
    <col min="11" max="12" width="7.77734375" style="220" customWidth="1"/>
    <col min="13" max="13" width="5.88671875" customWidth="1"/>
    <col min="14" max="14" width="7" style="81" customWidth="1"/>
    <col min="15" max="15" width="8.44140625" style="81" customWidth="1"/>
    <col min="16" max="23" width="7" style="148" customWidth="1"/>
    <col min="24" max="26" width="7" style="81" customWidth="1"/>
    <col min="27" max="29" width="7" style="148" customWidth="1"/>
    <col min="30" max="30" width="2.88671875" style="9" customWidth="1"/>
    <col min="31" max="31" width="7.109375" style="49" customWidth="1"/>
    <col min="32" max="34" width="6.44140625" style="9" customWidth="1"/>
    <col min="35" max="35" width="7.5546875" customWidth="1"/>
    <col min="36" max="38" width="6.44140625" customWidth="1"/>
    <col min="39" max="39" width="7.21875" customWidth="1"/>
    <col min="40" max="42" width="6.44140625" customWidth="1"/>
    <col min="43" max="43" width="7.77734375" customWidth="1"/>
    <col min="44" max="46" width="6.44140625" customWidth="1"/>
    <col min="47" max="47" width="7.21875" customWidth="1"/>
  </cols>
  <sheetData>
    <row r="1" spans="1:47" s="6" customFormat="1" ht="58.8" customHeight="1" thickBot="1">
      <c r="A1" s="207" t="s">
        <v>53</v>
      </c>
      <c r="B1" s="194" t="s">
        <v>54</v>
      </c>
      <c r="C1" s="191" t="s">
        <v>55</v>
      </c>
      <c r="D1" s="223" t="s">
        <v>3</v>
      </c>
      <c r="E1" s="226" t="s">
        <v>227</v>
      </c>
      <c r="F1" s="225" t="s">
        <v>231</v>
      </c>
      <c r="G1" s="226" t="s">
        <v>228</v>
      </c>
      <c r="H1" s="225" t="s">
        <v>229</v>
      </c>
      <c r="I1" s="225" t="s">
        <v>230</v>
      </c>
      <c r="J1" s="225" t="s">
        <v>231</v>
      </c>
      <c r="K1" s="225" t="s">
        <v>232</v>
      </c>
      <c r="L1" s="225" t="s">
        <v>233</v>
      </c>
      <c r="M1" s="207"/>
      <c r="N1" s="72" t="s">
        <v>234</v>
      </c>
      <c r="O1" s="72" t="s">
        <v>235</v>
      </c>
      <c r="P1" s="150" t="s">
        <v>236</v>
      </c>
      <c r="Q1" s="151" t="s">
        <v>237</v>
      </c>
      <c r="R1" s="174" t="s">
        <v>238</v>
      </c>
      <c r="S1" s="150" t="s">
        <v>239</v>
      </c>
      <c r="T1" s="150" t="s">
        <v>241</v>
      </c>
      <c r="U1" s="151" t="s">
        <v>240</v>
      </c>
      <c r="V1" s="174" t="s">
        <v>242</v>
      </c>
      <c r="W1" s="150" t="s">
        <v>243</v>
      </c>
      <c r="X1" s="72" t="s">
        <v>244</v>
      </c>
      <c r="Y1" s="73" t="s">
        <v>245</v>
      </c>
      <c r="Z1" s="173" t="s">
        <v>246</v>
      </c>
      <c r="AA1" s="150" t="s">
        <v>247</v>
      </c>
      <c r="AB1" s="150" t="s">
        <v>248</v>
      </c>
      <c r="AC1" s="151" t="s">
        <v>249</v>
      </c>
      <c r="AD1" s="153"/>
      <c r="AE1" s="154"/>
      <c r="AF1" s="150" t="s">
        <v>234</v>
      </c>
      <c r="AG1" s="150" t="s">
        <v>235</v>
      </c>
      <c r="AH1" s="150" t="s">
        <v>236</v>
      </c>
      <c r="AI1" s="73" t="s">
        <v>237</v>
      </c>
      <c r="AJ1" s="72" t="s">
        <v>238</v>
      </c>
      <c r="AK1" s="72" t="s">
        <v>239</v>
      </c>
      <c r="AL1" s="72" t="s">
        <v>241</v>
      </c>
      <c r="AM1" s="73" t="s">
        <v>240</v>
      </c>
      <c r="AN1" s="72" t="s">
        <v>242</v>
      </c>
      <c r="AO1" s="72" t="s">
        <v>243</v>
      </c>
      <c r="AP1" s="72" t="s">
        <v>244</v>
      </c>
      <c r="AQ1" s="73" t="s">
        <v>245</v>
      </c>
      <c r="AR1" s="72" t="s">
        <v>246</v>
      </c>
      <c r="AS1" s="72" t="s">
        <v>247</v>
      </c>
      <c r="AT1" s="72" t="s">
        <v>248</v>
      </c>
      <c r="AU1" s="73" t="s">
        <v>249</v>
      </c>
    </row>
    <row r="2" spans="1:47" ht="15" customHeight="1" thickBot="1">
      <c r="A2" s="192" t="s">
        <v>77</v>
      </c>
      <c r="B2" s="210">
        <v>2005</v>
      </c>
      <c r="C2" s="161" t="s">
        <v>30</v>
      </c>
      <c r="D2" s="75">
        <v>0</v>
      </c>
      <c r="E2" s="209">
        <v>0</v>
      </c>
      <c r="F2" s="217">
        <v>0.29419186399195763</v>
      </c>
      <c r="G2" s="209">
        <v>0</v>
      </c>
      <c r="H2" s="217">
        <v>6.6802666829891486E-2</v>
      </c>
      <c r="I2" s="218">
        <v>8.2534561412226856E-2</v>
      </c>
      <c r="J2" s="217">
        <v>0.29419186399195763</v>
      </c>
      <c r="K2" s="217">
        <v>0.13610287738304463</v>
      </c>
      <c r="L2" s="217">
        <v>0</v>
      </c>
      <c r="M2" s="67" t="s">
        <v>61</v>
      </c>
      <c r="N2" s="176">
        <f>CORREL(IF(NOT(ISBLANK(C2:C1275)),D2:D1275),IF(NOT(ISBLANK(C2:C1275)),H2:H1275))</f>
        <v>0.24359380861360738</v>
      </c>
      <c r="O2" s="175">
        <f t="array" ref="O2">CORREL(IF(NOT(ISBLANK(C2:C1275)),E2:E1275),IF(NOT(ISBLANK(C2:C1275)),H2:H1275))</f>
        <v>0.33348960584884452</v>
      </c>
      <c r="P2" s="166">
        <f t="array" ref="P2">CORREL(IF(NOT(ISBLANK(C2:C1115)),G2:G1115),IF(NOT(ISBLANK(C2:C1115)),H2:H1115))</f>
        <v>0.30478144395751205</v>
      </c>
      <c r="Q2" s="166">
        <f t="array" ref="Q2">CORREL(IF(NOT(ISBLANK(C2:C1275)),H2:H1275),IF(NOT(ISBLANK(C2:C1275)),L2:L1275))</f>
        <v>0.25762331303454933</v>
      </c>
      <c r="R2" s="165">
        <f t="array" ref="R2">CORREL(IF(NOT(ISBLANK(C2:C1109)),D2:D1109),IF(NOT(ISBLANK(C2:C1109)),I2:I1109))</f>
        <v>0.33978755076135803</v>
      </c>
      <c r="S2" s="166">
        <f t="array" ref="S2">CORREL(IF(NOT(ISBLANK(C2:C1109)),I2:I1109),IF(NOT(ISBLANK(C2:C1109)),E2:E1109))</f>
        <v>0.39538852186543993</v>
      </c>
      <c r="T2" s="166">
        <f t="array" ref="T2">CORREL(IF(NOT(ISBLANK(C2:C1115)),E2:E1115),IF(NOT(ISBLANK(C2:C1115)),I2:I1115))</f>
        <v>0.39538852186543993</v>
      </c>
      <c r="U2" s="167">
        <f>CORREL(IF(NOT(ISBLANK(C2:C1115)),I2:I1115),IF(NOT(ISBLANK(C2:C1115)),L2:L1115))</f>
        <v>0.36037117361385695</v>
      </c>
      <c r="V2" s="165">
        <f t="array" ref="V2">CORREL(IF(NOT(ISBLANK(C2:C1109)),D2:D1109),IF(NOT(ISBLANK(C2:C1109)),J2:J1109))</f>
        <v>0.34231473500249193</v>
      </c>
      <c r="W2" s="166">
        <f t="array" ref="W2">CORREL(IF(NOT(ISBLANK(C2:C1109)),J2:J1109),IF(NOT(ISBLANK(C2:C1109)),E2:E1109))</f>
        <v>0.37691459063677507</v>
      </c>
      <c r="X2" s="166">
        <f t="array" ref="X2">CORREL(IF(NOT(ISBLANK(C2:C1115)),G2:G1115),IF(NOT(ISBLANK(C2:C1115)),J2:J1115))</f>
        <v>0.38743568431615577</v>
      </c>
      <c r="Y2" s="167">
        <f t="array" ref="Y2">CORREL(IF(NOT(ISBLANK(C2:C1115)),J2:J1115),IF(NOT(ISBLANK(C2:C1115)),L2:L1115))</f>
        <v>0.38086810690821005</v>
      </c>
      <c r="Z2" s="165">
        <f t="array" ref="Z2">CORREL(IF(NOT(ISBLANK(C2:C1109)),D2:D1109),IF(NOT(ISBLANK(C2:C1109)),K2:K1109))</f>
        <v>0.32661507239383747</v>
      </c>
      <c r="AA2" s="166">
        <f t="array" ref="AA2">CORREL(IF(NOT(ISBLANK(C2:C1109)),K2:K1109),IF(NOT(ISBLANK(C2:C1109)),E2:E1109))</f>
        <v>0.31445615324656795</v>
      </c>
      <c r="AB2" s="166">
        <f>CORREL(IF(NOT(ISBLANK(C2:C1115)),G2:G1115),IF(NOT(ISBLANK(C2:C1115)),K2:K1115))</f>
        <v>0.46771520461248056</v>
      </c>
      <c r="AC2" s="167">
        <f>CORREL(IF(NOT(ISBLANK(C2:C1115)),K2:K1115),IF(NOT(ISBLANK(C2:C1115)),L2:L1115))</f>
        <v>0.47080944442559741</v>
      </c>
      <c r="AD2" s="143"/>
      <c r="AE2" s="45"/>
      <c r="AK2" s="33" t="s">
        <v>127</v>
      </c>
    </row>
    <row r="3" spans="1:47" s="2" customFormat="1" ht="15.6" thickTop="1" thickBot="1">
      <c r="A3" s="191" t="s">
        <v>77</v>
      </c>
      <c r="B3" s="210">
        <v>2009</v>
      </c>
      <c r="C3" s="161" t="s">
        <v>30</v>
      </c>
      <c r="D3" s="75">
        <v>0</v>
      </c>
      <c r="E3" s="209">
        <v>0</v>
      </c>
      <c r="F3" s="219">
        <v>0.24314210071450501</v>
      </c>
      <c r="G3" s="209">
        <v>0.23106742350823758</v>
      </c>
      <c r="H3" s="219">
        <v>1.4347430860964301E-2</v>
      </c>
      <c r="I3" s="219">
        <v>4.3503456161736634E-2</v>
      </c>
      <c r="J3" s="219">
        <v>0.24314210071450501</v>
      </c>
      <c r="K3" s="219"/>
      <c r="L3" s="219">
        <v>0.33262352354017632</v>
      </c>
      <c r="M3" s="222" t="s">
        <v>50</v>
      </c>
      <c r="N3" s="163" t="e">
        <f t="array" ref="N3">CORREL(IF($C2:$C1275=$M3,D2:D1275),IF($C2:$C1275=$M3,$H2:$H1275))</f>
        <v>#DIV/0!</v>
      </c>
      <c r="O3" s="164" t="e">
        <f t="array" ref="O3">CORREL(IF($C2:$C1275=$M3,E2:E1275),IF($C2:$C1275=$M3,$H2:$H1275))</f>
        <v>#DIV/0!</v>
      </c>
      <c r="P3" s="75" t="e">
        <f t="array" ref="P3">CORREL(IF($C2:$C1275=$M3,G2:G1275),IF($C2:$C1275=$M3,$H2:$H1275))</f>
        <v>#DIV/0!</v>
      </c>
      <c r="Q3" s="75" t="e">
        <f t="array" ref="Q3">CORREL(IF($C2:$C1275=$M3,L2:L1275),IF($C2:$C1275=$M3,$H2:$H1275))</f>
        <v>#DIV/0!</v>
      </c>
      <c r="R3" s="168" t="e">
        <f t="array" ref="R3">CORREL(IF($C2:$C1275=$M3,D2:D1275),IF($C2:$C1275=$M3,$I2:$I1275))</f>
        <v>#DIV/0!</v>
      </c>
      <c r="S3" s="75" t="e">
        <f t="array" ref="S3">CORREL(IF($C2:$C1275=$M3,E2:E1275),IF($C2:$C1275=$M3,$I2:$I1275))</f>
        <v>#DIV/0!</v>
      </c>
      <c r="T3" s="75" t="e">
        <f t="array" ref="T3">CORREL(IF($C2:$C1275=$M3,G2:G1275),IF($C2:$C1275=$M3,$I2:$I1275))</f>
        <v>#DIV/0!</v>
      </c>
      <c r="U3" s="169" t="e">
        <f t="array" ref="U3">CORREL(IF($C2:$C1275=$M3,L2:L1275),IF($C2:$C1275=$M3,$I2:$I1275))</f>
        <v>#DIV/0!</v>
      </c>
      <c r="V3" s="168" t="e">
        <f t="array" ref="V3">CORREL(IF($C$2:$C$1275=$M3,D$2:D$1275),IF($C$2:$C$1275=$M3,$J$2:$J$1275))</f>
        <v>#DIV/0!</v>
      </c>
      <c r="W3" s="75" t="e">
        <f t="array" ref="W3">CORREL(IF($C$2:$C$1275=$M3,E$2:E$1275),IF($C$2:$C$1275=$M3,$J$2:$J$1275))</f>
        <v>#DIV/0!</v>
      </c>
      <c r="X3" s="75" t="e">
        <f t="array" ref="X3">CORREL(IF($C$2:$C$1275=$M3,G$2:G$1275),IF($C$2:$C$1275=$M3,$J$2:$J$1275))</f>
        <v>#DIV/0!</v>
      </c>
      <c r="Y3" s="169" t="e">
        <f t="array" ref="Y3">CORREL(IF($C$2:$C$1275=$M3,L$2:L$1275),IF($C$2:$C$1275=$M3,$J$2:$J$1275))</f>
        <v>#DIV/0!</v>
      </c>
      <c r="Z3" s="168" t="e">
        <f t="array" ref="Z3">CORREL(IF($C2:$C1109=$M3,D2:D1109),IF($C2:$C1109=$M3,$K2:K$1109))</f>
        <v>#DIV/0!</v>
      </c>
      <c r="AA3" s="75" t="e">
        <f t="array" ref="AA3">CORREL(IF($C$2:$C$1109=$M3,K$2:K$1109),IF($C$2:$C$1109=$M3,$E$2:$E$1109))</f>
        <v>#DIV/0!</v>
      </c>
      <c r="AB3" s="75" t="e">
        <f t="array" ref="AB3">CORREL(IF($C$2:$C$1109=$M3,K$2:K$1109),IF($C$2:$C$1109=$M3,$G$2:$G$1109))</f>
        <v>#DIV/0!</v>
      </c>
      <c r="AC3" s="169" t="e">
        <f t="array" ref="AC3">CORREL(IF($C$2:$C$1275=$M3,L$2:L$1275),IF($C$2:$C$1275=$M3,$K$2:$K$1275))</f>
        <v>#DIV/0!</v>
      </c>
      <c r="AD3" s="56"/>
      <c r="AE3" s="63" t="s">
        <v>61</v>
      </c>
      <c r="AF3" s="75">
        <v>0.23872886949319685</v>
      </c>
      <c r="AG3" s="75">
        <v>0.29490591650157782</v>
      </c>
      <c r="AH3" s="75">
        <v>0.23416520621268849</v>
      </c>
      <c r="AI3" s="75">
        <v>0.2076769866113862</v>
      </c>
      <c r="AJ3" s="76">
        <v>9.4923705220736204E-2</v>
      </c>
      <c r="AK3" s="75">
        <v>7.1106431808208623E-2</v>
      </c>
      <c r="AL3" s="75">
        <v>7.1106431808208623E-2</v>
      </c>
      <c r="AM3" s="75">
        <v>0.2076769866113862</v>
      </c>
      <c r="AN3" s="76">
        <v>0.10931897836681716</v>
      </c>
      <c r="AO3" s="75">
        <v>8.9586739988929465E-2</v>
      </c>
      <c r="AP3" s="75">
        <v>9.2600901842490591E-2</v>
      </c>
      <c r="AQ3" s="75">
        <v>0.20544350684321591</v>
      </c>
      <c r="AR3" s="76">
        <v>0.13528718994331992</v>
      </c>
      <c r="AS3" s="75">
        <v>0.13528718994331992</v>
      </c>
      <c r="AT3" s="75">
        <v>0.13528718994331992</v>
      </c>
      <c r="AU3" s="75">
        <v>0.13897628267269216</v>
      </c>
    </row>
    <row r="4" spans="1:47" ht="15" thickTop="1">
      <c r="A4" s="192" t="s">
        <v>184</v>
      </c>
      <c r="B4" s="161">
        <v>2004</v>
      </c>
      <c r="C4" s="161" t="s">
        <v>30</v>
      </c>
      <c r="D4" s="75">
        <v>0</v>
      </c>
      <c r="E4" s="209">
        <v>0</v>
      </c>
      <c r="F4" s="217">
        <v>0.16689347498398011</v>
      </c>
      <c r="G4" s="209">
        <v>0</v>
      </c>
      <c r="H4" s="217">
        <v>2.1009860995930531E-2</v>
      </c>
      <c r="I4" s="218">
        <v>9.6200586571923194E-2</v>
      </c>
      <c r="J4" s="217">
        <v>0.16689347498398011</v>
      </c>
      <c r="K4" s="217">
        <v>0.11055252938482452</v>
      </c>
      <c r="L4" s="217">
        <v>0</v>
      </c>
      <c r="M4" s="67" t="s">
        <v>51</v>
      </c>
      <c r="N4" s="168" t="e">
        <f t="array" ref="N4">CORREL(IF($C3:$C1276=$M4,D3:D1276),IF($C3:$C1276=$M4,$H3:$H1276))</f>
        <v>#DIV/0!</v>
      </c>
      <c r="O4" s="75" t="e">
        <f t="array" ref="O4">CORREL(IF($C3:$C1276=$M4,E3:E1276),IF($C3:$C1276=$M4,$H3:$H1276))</f>
        <v>#DIV/0!</v>
      </c>
      <c r="P4" s="75" t="e">
        <f t="array" ref="P4">CORREL(IF($C3:$C1276=$M4,G3:G1276),IF($C3:$C1276=$M4,$H3:$H1276))</f>
        <v>#DIV/0!</v>
      </c>
      <c r="Q4" s="75" t="e">
        <f t="array" ref="Q4">CORREL(IF($C3:$C1276=$M4,L3:L1276),IF($C3:$C1276=$M4,$H3:$H1276))</f>
        <v>#DIV/0!</v>
      </c>
      <c r="R4" s="168" t="e">
        <f t="array" ref="R4">CORREL(IF($C3:$C1276=$M4,D3:D1276),IF($C3:$C1276=$M4,$I3:$I1276))</f>
        <v>#DIV/0!</v>
      </c>
      <c r="S4" s="75" t="e">
        <f t="array" ref="S4">CORREL(IF($C3:$C1276=$M4,E3:E1276),IF($C3:$C1276=$M4,$I3:$I1276))</f>
        <v>#DIV/0!</v>
      </c>
      <c r="T4" s="75" t="e">
        <f t="array" ref="T4">CORREL(IF($C3:$C1276=$M4,G3:G1276),IF($C3:$C1276=$M4,$I3:$I1276))</f>
        <v>#DIV/0!</v>
      </c>
      <c r="U4" s="169" t="e">
        <f t="array" ref="U4">CORREL(IF($C3:$C1276=$M4,L3:L1276),IF($C3:$C1276=$M4,$I3:$I1276))</f>
        <v>#DIV/0!</v>
      </c>
      <c r="V4" s="168" t="e">
        <f t="array" ref="V4">CORREL(IF($C$2:$C$1275=$M4,D$2:D$1275),IF($C$2:$C$1275=$M4,$J$2:$J$1275))</f>
        <v>#DIV/0!</v>
      </c>
      <c r="W4" s="75" t="e">
        <f t="array" ref="W4">CORREL(IF($C$2:$C$1275=$M4,E$2:E$1275),IF($C$2:$C$1275=$M4,$J$2:$J$1275))</f>
        <v>#DIV/0!</v>
      </c>
      <c r="X4" s="75" t="e">
        <f t="array" ref="X4">CORREL(IF($C$2:$C$1275=$M4,G$2:G$1275),IF($C$2:$C$1275=$M4,$J$2:$J$1275))</f>
        <v>#DIV/0!</v>
      </c>
      <c r="Y4" s="169" t="e">
        <f t="array" ref="Y4">CORREL(IF($C$2:$C$1275=$M4,L$2:L$1275),IF($C$2:$C$1275=$M4,$J$2:$J$1275))</f>
        <v>#DIV/0!</v>
      </c>
      <c r="Z4" s="168" t="e">
        <f t="array" ref="Z4">CORREL(IF($C2:$C1110=$M4,D2:D1110),IF($C2:$C1110=$M4,$K2:K$1109))</f>
        <v>#DIV/0!</v>
      </c>
      <c r="AA4" s="75" t="e">
        <f t="array" ref="AA4">CORREL(IF($C$2:$C$1109=$M4,K$2:K$1109),IF($C$2:$C$1109=$M4,$E$2:$E$1109))</f>
        <v>#DIV/0!</v>
      </c>
      <c r="AB4" s="75" t="e">
        <f t="array" ref="AB4">CORREL(IF($C$2:$C$1109=$M4,K$2:K$1109),IF($C$2:$C$1109=$M4,$G$2:$G$1109))</f>
        <v>#DIV/0!</v>
      </c>
      <c r="AC4" s="169" t="e">
        <f t="array" ref="AC4">CORREL(IF($C$2:$C$1275=$M4,L$2:L$1275),IF($C$2:$C$1275=$M4,$K$2:$K$1275))</f>
        <v>#DIV/0!</v>
      </c>
      <c r="AD4" s="56"/>
      <c r="AE4" s="55" t="s">
        <v>50</v>
      </c>
      <c r="AF4" s="75">
        <v>0.45720431500595288</v>
      </c>
      <c r="AG4" s="118">
        <v>0.60793729016020159</v>
      </c>
      <c r="AH4" s="75">
        <v>0.4410616296081577</v>
      </c>
      <c r="AI4" s="75">
        <v>0.37726931168637717</v>
      </c>
      <c r="AJ4" s="76">
        <v>0.13959867690395422</v>
      </c>
      <c r="AK4" s="75">
        <v>0.13959867690395422</v>
      </c>
      <c r="AL4" s="75">
        <v>0.23255315529433504</v>
      </c>
      <c r="AM4" s="75">
        <v>0.37726931168637717</v>
      </c>
      <c r="AN4" s="75">
        <v>0.1519358533344401</v>
      </c>
      <c r="AO4" s="75">
        <v>0.11437876345435591</v>
      </c>
      <c r="AP4" s="75">
        <v>0.16707684554216123</v>
      </c>
      <c r="AQ4" s="75">
        <v>1.7837049910967528E-2</v>
      </c>
      <c r="AR4" s="76">
        <v>0.17579786999703331</v>
      </c>
      <c r="AS4" s="75">
        <v>0.17579786999703331</v>
      </c>
      <c r="AT4" s="75">
        <v>0.17579786999703331</v>
      </c>
      <c r="AU4" s="75">
        <v>0.20988875102321794</v>
      </c>
    </row>
    <row r="5" spans="1:47" ht="15" thickBot="1">
      <c r="A5" s="191" t="s">
        <v>186</v>
      </c>
      <c r="B5" s="127">
        <v>2007</v>
      </c>
      <c r="C5" s="67" t="s">
        <v>30</v>
      </c>
      <c r="D5" s="143">
        <v>0</v>
      </c>
      <c r="E5" s="205">
        <v>0</v>
      </c>
      <c r="F5" s="220">
        <v>0.12964774430707168</v>
      </c>
      <c r="G5" s="205">
        <v>1.1629394457430602E-2</v>
      </c>
      <c r="H5" s="220">
        <v>1.4491167104661097E-2</v>
      </c>
      <c r="I5" s="220">
        <v>9.0710364054133949E-2</v>
      </c>
      <c r="J5" s="220">
        <v>0.12964774430707168</v>
      </c>
      <c r="K5" s="220">
        <v>0.14474587241102793</v>
      </c>
      <c r="L5" s="220">
        <v>2.3817462963845092E-2</v>
      </c>
      <c r="M5" s="70" t="s">
        <v>30</v>
      </c>
      <c r="N5" s="170">
        <f t="array" ref="N5">CORREL(IF($C4:$C1277=$M5,D4:D1277),IF($C4:$C1277=$M5,$H4:$H1277))</f>
        <v>0.24984460382883594</v>
      </c>
      <c r="O5" s="171">
        <f t="array" ref="O5">CORREL(IF($C2:$C1275=$M5,E2:E1275),IF($C4:$C1277=$M5,$H4:$H1277))</f>
        <v>0.33064121116749551</v>
      </c>
      <c r="P5" s="171">
        <f t="array" ref="P5">CORREL(IF($C4:$C1277=$M5,G4:G1277),IF($C4:$C1277=$M5,$H4:$H1277))</f>
        <v>0.31052107768294152</v>
      </c>
      <c r="Q5" s="171">
        <f t="array" ref="Q5">CORREL(IF($C4:$C1277=$M5,L4:L1277),IF($C4:$C1277=$M5,$H4:$H1277))</f>
        <v>0.2630752187140788</v>
      </c>
      <c r="R5" s="170">
        <f t="array" ref="R5">CORREL(IF($C4:$C1277=$M5,D4:D1277),IF($C4:$C1277=$M5,$I4:$I1277))</f>
        <v>0.34475944741103981</v>
      </c>
      <c r="S5" s="171">
        <f t="array" ref="S5">CORREL(IF($C4:$C1277=$M5,E4:E1277),IF($C4:$C1277=$M5,$I4:$I1277))</f>
        <v>0.40076919976191816</v>
      </c>
      <c r="T5" s="171">
        <f t="array" ref="T5">CORREL(IF($C4:$C1277=$M5,G4:G1277),IF($C4:$C1277=$M5,$I4:$I1277))</f>
        <v>0.39897019890985069</v>
      </c>
      <c r="U5" s="172">
        <f t="array" ref="U5">CORREL(IF($C4:$C1277=$M5,L4:L1277),IF($C4:$C1277=$M5,$I4:$I1277))</f>
        <v>0.36418221914880439</v>
      </c>
      <c r="V5" s="170">
        <f t="array" ref="V5">CORREL(IF($C$2:$C$1275=$M5,D$2:D$1275),IF($C$2:$C$1275=$M5,$J$2:$J$1275))</f>
        <v>0.34231473500249193</v>
      </c>
      <c r="W5" s="171">
        <f t="array" ref="W5">CORREL(IF($C$2:$C$1275=$M5,E$2:E$1275),IF($C$2:$C$1275=$M5,$J$2:$J$1275))</f>
        <v>0.37691459063677507</v>
      </c>
      <c r="X5" s="171">
        <f t="array" ref="X5">CORREL(IF($C$2:$C$1275=$M5,G$2:G$1275),IF($C$2:$C$1275=$M5,$J$2:$J$1275))</f>
        <v>0.38743568431615577</v>
      </c>
      <c r="Y5" s="172">
        <f t="array" ref="Y5">CORREL(IF($C$2:$C$1275=$M5,L$2:L$1275),IF($C$2:$C$1275=$M5,$J$2:$J$1275))</f>
        <v>0.38086810690821005</v>
      </c>
      <c r="Z5" s="170">
        <f t="array" ref="Z5">CORREL(IF($C2:$C1111=$M5,D2:D1111),IF($C2:$C1111=$M5,$K2:K$1109))</f>
        <v>0.32661507239383747</v>
      </c>
      <c r="AA5" s="171">
        <f t="array" ref="AA5">CORREL(IF($C$2:$C$1109=$M5,K$2:K$1109),IF($C$2:$C$1109=$M5,$E$2:$E$1109))</f>
        <v>0.31445615324656795</v>
      </c>
      <c r="AB5" s="171">
        <f t="array" ref="AB5">CORREL(IF($C$2:$C$1109=$M5,K$2:K$1109),IF($C$2:$C$1109=$M5,$G$2:$G$1109))</f>
        <v>0.35009834877986717</v>
      </c>
      <c r="AC5" s="172">
        <f t="array" ref="AC5">CORREL(IF($C$2:$C$1275=$M5,L$2:L$1275),IF($C$2:$C$1275=$M5,$K$2:$K$1275))</f>
        <v>0.36972210653216603</v>
      </c>
      <c r="AD5" s="56"/>
      <c r="AE5" s="63" t="s">
        <v>51</v>
      </c>
      <c r="AF5" s="75">
        <v>-0.11617251259969005</v>
      </c>
      <c r="AG5" s="75">
        <v>-5.4510716026077669E-2</v>
      </c>
      <c r="AH5" s="75">
        <v>-0.14625635592301486</v>
      </c>
      <c r="AI5" s="75">
        <v>-0.13042163959120393</v>
      </c>
      <c r="AJ5" s="76">
        <v>-4.8823874756624516E-2</v>
      </c>
      <c r="AK5" s="75">
        <v>-4.8823874756624516E-2</v>
      </c>
      <c r="AL5" s="75">
        <v>6.0975929309730295E-2</v>
      </c>
      <c r="AM5" s="75">
        <v>-0.13042163959120393</v>
      </c>
      <c r="AN5" s="76">
        <v>-1.5630113143094971E-2</v>
      </c>
      <c r="AO5" s="75">
        <v>-3.9552813530436354E-2</v>
      </c>
      <c r="AP5" s="75">
        <v>-0.11375106691805657</v>
      </c>
      <c r="AQ5" s="75">
        <v>-0.32807435608154623</v>
      </c>
      <c r="AR5" s="76">
        <v>-1.1635187369058806E-2</v>
      </c>
      <c r="AS5" s="75">
        <v>-1.1635187369058806E-2</v>
      </c>
      <c r="AT5" s="75">
        <v>-1.1635187369058806E-2</v>
      </c>
      <c r="AU5" s="75">
        <v>-4.420041302621272E-2</v>
      </c>
    </row>
    <row r="6" spans="1:47" s="30" customFormat="1">
      <c r="A6" s="191" t="s">
        <v>252</v>
      </c>
      <c r="B6" s="210">
        <v>2005</v>
      </c>
      <c r="C6" s="161" t="s">
        <v>30</v>
      </c>
      <c r="D6" s="75">
        <v>0</v>
      </c>
      <c r="E6" s="209">
        <v>0</v>
      </c>
      <c r="F6" s="219">
        <v>0.10450363495638014</v>
      </c>
      <c r="G6" s="209">
        <v>0</v>
      </c>
      <c r="H6" s="219">
        <v>6.241969733263227E-3</v>
      </c>
      <c r="I6" s="219">
        <v>-7.1126838594067964E-3</v>
      </c>
      <c r="J6" s="219">
        <v>0.10450363495638014</v>
      </c>
      <c r="K6" s="219">
        <v>-8.8845772637502735E-2</v>
      </c>
      <c r="L6" s="219">
        <v>0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 s="115"/>
      <c r="AE6" s="155" t="s">
        <v>30</v>
      </c>
      <c r="AF6" s="77">
        <v>0.26687163904710787</v>
      </c>
      <c r="AG6" s="77">
        <v>0.36080463489750053</v>
      </c>
      <c r="AH6" s="77">
        <v>0.23471651190182188</v>
      </c>
      <c r="AI6" s="77">
        <v>0.28191595631575811</v>
      </c>
      <c r="AJ6" s="78">
        <v>5.6843654370411549E-2</v>
      </c>
      <c r="AK6" s="77">
        <v>5.6843654370411549E-2</v>
      </c>
      <c r="AL6" s="77">
        <v>0.15494996597303731</v>
      </c>
      <c r="AM6" s="77">
        <v>0.28191595631575811</v>
      </c>
      <c r="AN6" s="78">
        <v>0.13107497887027655</v>
      </c>
      <c r="AO6" s="77">
        <v>0.15694946902326082</v>
      </c>
      <c r="AP6" s="77">
        <v>0.10603571871368518</v>
      </c>
      <c r="AQ6" s="77">
        <v>-0.23269434178065421</v>
      </c>
      <c r="AR6" s="78">
        <v>0.21416402888048894</v>
      </c>
      <c r="AS6" s="77">
        <v>0.21416402888048894</v>
      </c>
      <c r="AT6" s="77">
        <v>0.21416402888048894</v>
      </c>
      <c r="AU6" s="85">
        <v>0.17589203382786925</v>
      </c>
    </row>
    <row r="7" spans="1:47" ht="16.8" customHeight="1">
      <c r="A7" s="192" t="s">
        <v>82</v>
      </c>
      <c r="B7" s="210">
        <v>2004</v>
      </c>
      <c r="C7" s="161" t="s">
        <v>30</v>
      </c>
      <c r="D7" s="75">
        <v>0</v>
      </c>
      <c r="E7" s="209">
        <v>0</v>
      </c>
      <c r="F7" s="217">
        <v>9.1743937994117744E-2</v>
      </c>
      <c r="G7" s="209">
        <v>0</v>
      </c>
      <c r="H7" s="217">
        <v>3.9226534954964518E-2</v>
      </c>
      <c r="I7" s="218">
        <v>-1.7379957874465148E-2</v>
      </c>
      <c r="J7" s="217">
        <v>9.1743937994117744E-2</v>
      </c>
      <c r="K7" s="217">
        <v>6.2058292776004234E-2</v>
      </c>
      <c r="L7" s="217">
        <v>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47" s="30" customFormat="1">
      <c r="A8" s="192" t="s">
        <v>184</v>
      </c>
      <c r="B8" s="161">
        <v>2005</v>
      </c>
      <c r="C8" s="161" t="s">
        <v>30</v>
      </c>
      <c r="D8" s="75">
        <v>0</v>
      </c>
      <c r="E8" s="209">
        <v>0</v>
      </c>
      <c r="F8" s="217">
        <v>9.1464321060461443E-2</v>
      </c>
      <c r="G8" s="209">
        <v>0</v>
      </c>
      <c r="H8" s="217">
        <v>7.6804374814729473E-2</v>
      </c>
      <c r="I8" s="218">
        <v>0.14901438551409471</v>
      </c>
      <c r="J8" s="217">
        <v>9.1464321060461443E-2</v>
      </c>
      <c r="K8" s="217">
        <v>-8.8331117573479001E-2</v>
      </c>
      <c r="L8" s="217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s="9"/>
      <c r="AE8" s="115"/>
      <c r="AF8" s="115"/>
      <c r="AG8" s="156"/>
      <c r="AH8" s="156"/>
      <c r="AI8" s="51"/>
      <c r="AJ8" s="6"/>
      <c r="AK8" s="33" t="s">
        <v>131</v>
      </c>
      <c r="AL8"/>
      <c r="AM8"/>
      <c r="AN8"/>
      <c r="AO8"/>
      <c r="AP8"/>
      <c r="AQ8"/>
      <c r="AR8"/>
      <c r="AS8"/>
      <c r="AT8"/>
      <c r="AU8"/>
    </row>
    <row r="9" spans="1:47" ht="16.8" customHeight="1">
      <c r="A9" s="191" t="s">
        <v>184</v>
      </c>
      <c r="B9" s="161">
        <v>2009</v>
      </c>
      <c r="C9" s="161" t="s">
        <v>30</v>
      </c>
      <c r="D9" s="75">
        <v>0</v>
      </c>
      <c r="E9" s="209">
        <v>0</v>
      </c>
      <c r="F9" s="219">
        <v>8.857409236261668E-2</v>
      </c>
      <c r="G9" s="209">
        <v>0</v>
      </c>
      <c r="H9" s="219">
        <v>-6.9705640702841118E-2</v>
      </c>
      <c r="I9" s="219">
        <v>-1.5976069216561101E-2</v>
      </c>
      <c r="J9" s="219">
        <v>8.857409236261668E-2</v>
      </c>
      <c r="K9" s="219"/>
      <c r="L9" s="219"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E9" s="63" t="s">
        <v>61</v>
      </c>
      <c r="AF9" s="75">
        <v>0.26100491922459212</v>
      </c>
      <c r="AG9" s="75">
        <v>0.32037568131143179</v>
      </c>
      <c r="AH9" s="75">
        <v>0.32037568131143179</v>
      </c>
      <c r="AI9" s="75">
        <v>0.31897649697352065</v>
      </c>
      <c r="AJ9" s="76">
        <v>0.38087079166288029</v>
      </c>
      <c r="AK9" s="75">
        <v>0.3333246173810977</v>
      </c>
      <c r="AL9" s="75">
        <v>0.3333246173810977</v>
      </c>
      <c r="AM9" s="75">
        <v>0.31897649697352065</v>
      </c>
      <c r="AN9" s="76">
        <v>0.34424691160611298</v>
      </c>
      <c r="AO9" s="75">
        <v>0.257045030629593</v>
      </c>
      <c r="AP9" s="75">
        <v>0.257045030629593</v>
      </c>
      <c r="AQ9" s="75">
        <v>0.26913782280612769</v>
      </c>
      <c r="AR9" s="76">
        <v>0.17069679473264107</v>
      </c>
      <c r="AS9" s="75">
        <v>0.17069679473264107</v>
      </c>
      <c r="AT9" s="75">
        <v>0.17069679473264107</v>
      </c>
      <c r="AU9" s="75">
        <v>0.17892328007005054</v>
      </c>
    </row>
    <row r="10" spans="1:47">
      <c r="A10" s="194" t="s">
        <v>77</v>
      </c>
      <c r="B10" s="127">
        <v>2006</v>
      </c>
      <c r="C10" s="180" t="s">
        <v>30</v>
      </c>
      <c r="D10" s="143">
        <v>0</v>
      </c>
      <c r="E10" s="204">
        <v>0</v>
      </c>
      <c r="F10" s="217">
        <v>7.4261046500998434E-2</v>
      </c>
      <c r="G10" s="204">
        <v>0</v>
      </c>
      <c r="H10" s="217">
        <v>1.6858057801015677E-2</v>
      </c>
      <c r="I10" s="217">
        <v>0.24366678844828671</v>
      </c>
      <c r="J10" s="217">
        <v>7.4261046500998434E-2</v>
      </c>
      <c r="K10" s="217">
        <v>8.7543022131626805E-2</v>
      </c>
      <c r="L10" s="217"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E10" s="55" t="s">
        <v>50</v>
      </c>
      <c r="AF10" s="75">
        <v>0.47924742052510255</v>
      </c>
      <c r="AG10" s="118">
        <v>0.49041648476547478</v>
      </c>
      <c r="AH10" s="75">
        <v>0.49041648476547478</v>
      </c>
      <c r="AI10" s="75">
        <v>0.48960487608699299</v>
      </c>
      <c r="AJ10" s="76">
        <v>0.39455973403641226</v>
      </c>
      <c r="AK10" s="75">
        <v>0.39455973403641226</v>
      </c>
      <c r="AL10" s="75">
        <v>0.39455973403641226</v>
      </c>
      <c r="AM10" s="75">
        <v>0.48960487608699299</v>
      </c>
      <c r="AN10" s="75">
        <v>0.23854172178494909</v>
      </c>
      <c r="AO10" s="75">
        <v>0.14848242952285637</v>
      </c>
      <c r="AP10" s="75">
        <v>0.14848242952285637</v>
      </c>
      <c r="AQ10" s="75">
        <v>0.41735299692409827</v>
      </c>
      <c r="AR10" s="76">
        <v>0.14150148192352033</v>
      </c>
      <c r="AS10" s="75">
        <v>0.14150148192352033</v>
      </c>
      <c r="AT10" s="75">
        <v>0.14150148192352033</v>
      </c>
      <c r="AU10" s="75">
        <v>0.15491602194854612</v>
      </c>
    </row>
    <row r="11" spans="1:47">
      <c r="A11" s="191" t="s">
        <v>77</v>
      </c>
      <c r="B11" s="127">
        <v>2004</v>
      </c>
      <c r="C11" s="67" t="s">
        <v>30</v>
      </c>
      <c r="D11" s="143">
        <v>0</v>
      </c>
      <c r="E11" s="204">
        <v>0</v>
      </c>
      <c r="F11" s="217">
        <v>7.267307993730257E-2</v>
      </c>
      <c r="G11" s="204">
        <v>0</v>
      </c>
      <c r="H11" s="217">
        <v>-1.074861358276751E-2</v>
      </c>
      <c r="I11" s="217">
        <v>5.6772089299176834E-2</v>
      </c>
      <c r="J11" s="217">
        <v>7.267307993730257E-2</v>
      </c>
      <c r="K11" s="217">
        <v>0.28660540507443377</v>
      </c>
      <c r="L11" s="217">
        <v>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E11" s="63" t="s">
        <v>51</v>
      </c>
      <c r="AF11" s="75">
        <v>-0.11012527138103119</v>
      </c>
      <c r="AG11" s="75">
        <v>-3.9724378066551005E-2</v>
      </c>
      <c r="AH11" s="75">
        <v>-3.9724378066551005E-2</v>
      </c>
      <c r="AI11" s="75">
        <v>-3.9724378066551005E-2</v>
      </c>
      <c r="AJ11" s="76">
        <v>0.10367355133985844</v>
      </c>
      <c r="AK11" s="75">
        <v>0.10367355133985844</v>
      </c>
      <c r="AL11" s="75">
        <v>0.10367355133985844</v>
      </c>
      <c r="AM11" s="75">
        <v>-3.9724378066551005E-2</v>
      </c>
      <c r="AN11" s="76">
        <v>0.3654097856778975</v>
      </c>
      <c r="AO11" s="75">
        <v>0.26152711345250967</v>
      </c>
      <c r="AP11" s="75">
        <v>0.26152711345250967</v>
      </c>
      <c r="AQ11" s="75">
        <v>0.10367355133985844</v>
      </c>
      <c r="AR11" s="76">
        <v>0.14589279629045268</v>
      </c>
      <c r="AS11" s="75">
        <v>0.14589279629045268</v>
      </c>
      <c r="AT11" s="75">
        <v>0.14589279629045268</v>
      </c>
      <c r="AU11" s="75">
        <v>0.14589279629045268</v>
      </c>
    </row>
    <row r="12" spans="1:47">
      <c r="A12" s="194" t="s">
        <v>77</v>
      </c>
      <c r="B12" s="127">
        <v>2007</v>
      </c>
      <c r="C12" s="180" t="s">
        <v>30</v>
      </c>
      <c r="D12" s="143">
        <v>0</v>
      </c>
      <c r="E12" s="204">
        <v>0</v>
      </c>
      <c r="F12" s="217">
        <v>7.18970082514339E-2</v>
      </c>
      <c r="G12" s="204">
        <v>0</v>
      </c>
      <c r="H12" s="217">
        <v>0.23069784830862783</v>
      </c>
      <c r="I12" s="217">
        <v>5.8387284924077222E-2</v>
      </c>
      <c r="J12" s="217">
        <v>7.18970082514339E-2</v>
      </c>
      <c r="K12" s="217">
        <v>9.9350692395716436E-2</v>
      </c>
      <c r="L12" s="217">
        <v>0</v>
      </c>
      <c r="AE12" s="155" t="s">
        <v>30</v>
      </c>
      <c r="AF12" s="77">
        <v>0.32503089704227206</v>
      </c>
      <c r="AG12" s="77">
        <v>0.43366134928828687</v>
      </c>
      <c r="AH12" s="77">
        <v>0.43366134928828687</v>
      </c>
      <c r="AI12" s="77">
        <v>0.43366134928828687</v>
      </c>
      <c r="AJ12" s="78">
        <v>0.57163672965368606</v>
      </c>
      <c r="AK12" s="77">
        <v>0.57163672965368606</v>
      </c>
      <c r="AL12" s="77">
        <v>0.57163672965368606</v>
      </c>
      <c r="AM12" s="77">
        <v>0.43366134928828687</v>
      </c>
      <c r="AN12" s="78">
        <v>0.66307538331882354</v>
      </c>
      <c r="AO12" s="77">
        <v>0.624049091176336</v>
      </c>
      <c r="AP12" s="77">
        <v>0.624049091176336</v>
      </c>
      <c r="AQ12" s="77">
        <v>0.57163672965368606</v>
      </c>
      <c r="AR12" s="78">
        <v>0.32976629326604817</v>
      </c>
      <c r="AS12" s="77">
        <v>0.32976629326604817</v>
      </c>
      <c r="AT12" s="77">
        <v>0.32976629326604817</v>
      </c>
      <c r="AU12" s="85">
        <v>0.32976629326604817</v>
      </c>
    </row>
    <row r="13" spans="1:47">
      <c r="A13" s="193" t="s">
        <v>252</v>
      </c>
      <c r="B13" s="127">
        <v>2004</v>
      </c>
      <c r="C13" s="180" t="s">
        <v>30</v>
      </c>
      <c r="D13" s="208">
        <v>0</v>
      </c>
      <c r="E13" s="204">
        <v>0</v>
      </c>
      <c r="F13" s="217">
        <v>6.4115636715920174E-2</v>
      </c>
      <c r="G13" s="204">
        <v>0</v>
      </c>
      <c r="H13" s="217">
        <v>7.0725274060067803E-2</v>
      </c>
      <c r="I13" s="217">
        <v>7.6525778773271352E-2</v>
      </c>
      <c r="J13" s="217">
        <v>6.4115636715920174E-2</v>
      </c>
      <c r="K13" s="217">
        <v>0.16783786079388469</v>
      </c>
      <c r="L13" s="217">
        <v>0</v>
      </c>
      <c r="AS13" s="2"/>
      <c r="AT13" s="2"/>
      <c r="AU13" s="2"/>
    </row>
    <row r="14" spans="1:47">
      <c r="A14" s="192" t="s">
        <v>77</v>
      </c>
      <c r="B14" s="210">
        <v>2003</v>
      </c>
      <c r="C14" s="161" t="s">
        <v>30</v>
      </c>
      <c r="D14" s="75">
        <v>0</v>
      </c>
      <c r="E14" s="209">
        <v>0</v>
      </c>
      <c r="F14" s="217">
        <v>5.361053416366323E-2</v>
      </c>
      <c r="G14" s="209">
        <v>0</v>
      </c>
      <c r="H14" s="217">
        <v>-3.3518464621817173E-3</v>
      </c>
      <c r="I14" s="217">
        <v>-1.4136487747359984E-2</v>
      </c>
      <c r="J14" s="217">
        <v>5.361053416366323E-2</v>
      </c>
      <c r="K14" s="217">
        <v>6.956482248100454E-2</v>
      </c>
      <c r="L14" s="217">
        <v>0</v>
      </c>
      <c r="AH14" s="49" t="s">
        <v>132</v>
      </c>
    </row>
    <row r="15" spans="1:47">
      <c r="A15" s="193" t="s">
        <v>293</v>
      </c>
      <c r="B15" s="127">
        <v>2008</v>
      </c>
      <c r="C15" s="180" t="s">
        <v>30</v>
      </c>
      <c r="D15" s="208">
        <v>0</v>
      </c>
      <c r="E15" s="204">
        <v>0</v>
      </c>
      <c r="F15" s="217">
        <v>5.1605622242741442E-2</v>
      </c>
      <c r="G15" s="204">
        <v>6.78780964797914E-2</v>
      </c>
      <c r="H15" s="217">
        <v>8.9925105160562388E-2</v>
      </c>
      <c r="I15" s="217">
        <v>2.1493792961936962E-2</v>
      </c>
      <c r="J15" s="217">
        <v>5.1605622242741442E-2</v>
      </c>
      <c r="K15" s="217">
        <v>7.9152559761978186E-2</v>
      </c>
      <c r="L15" s="217">
        <v>0.10874439461883408</v>
      </c>
      <c r="AE15" s="63" t="s">
        <v>61</v>
      </c>
      <c r="AF15" s="75">
        <v>0.22006948849642821</v>
      </c>
      <c r="AG15" s="75">
        <v>0.29490591650157782</v>
      </c>
      <c r="AH15" s="75">
        <v>0.24576672816882023</v>
      </c>
      <c r="AI15" s="75">
        <v>0.19824750552281975</v>
      </c>
      <c r="AJ15" s="76">
        <v>0.35118790112258141</v>
      </c>
      <c r="AK15" s="75">
        <v>0.30812521721443897</v>
      </c>
      <c r="AL15" s="75">
        <v>0.30812521721443897</v>
      </c>
      <c r="AM15" s="75">
        <v>0.19824750552281975</v>
      </c>
      <c r="AN15" s="76">
        <v>0.43097087660395461</v>
      </c>
      <c r="AO15" s="75">
        <v>0.33965978615797349</v>
      </c>
      <c r="AP15" s="75">
        <v>0.37169409322556163</v>
      </c>
      <c r="AQ15" s="75">
        <v>0.35225689365189</v>
      </c>
      <c r="AR15" s="76">
        <v>0.39286050652957022</v>
      </c>
      <c r="AS15" s="75">
        <v>0.39286050652957022</v>
      </c>
      <c r="AT15" s="75">
        <v>0.39286050652957022</v>
      </c>
      <c r="AU15" s="75">
        <v>0.39482572934357613</v>
      </c>
    </row>
    <row r="16" spans="1:47">
      <c r="A16" s="193" t="s">
        <v>188</v>
      </c>
      <c r="B16" s="127">
        <v>2008</v>
      </c>
      <c r="C16" s="180" t="s">
        <v>30</v>
      </c>
      <c r="D16" s="208">
        <v>0</v>
      </c>
      <c r="E16" s="204">
        <v>0</v>
      </c>
      <c r="F16" s="217">
        <v>3.3512618949110472E-2</v>
      </c>
      <c r="G16" s="204">
        <v>0</v>
      </c>
      <c r="H16" s="217">
        <v>8.109226313611816E-3</v>
      </c>
      <c r="I16" s="217">
        <v>-3.7318990484071134E-2</v>
      </c>
      <c r="J16" s="217">
        <v>3.3512618949110472E-2</v>
      </c>
      <c r="K16" s="217"/>
      <c r="L16" s="217">
        <v>0</v>
      </c>
      <c r="AE16" s="55" t="s">
        <v>50</v>
      </c>
      <c r="AF16" s="75">
        <v>0.40747319784540781</v>
      </c>
      <c r="AG16" s="118">
        <v>0.60793729016020159</v>
      </c>
      <c r="AH16" s="75">
        <v>0.4068868907408158</v>
      </c>
      <c r="AI16" s="75">
        <v>0.34399071603983339</v>
      </c>
      <c r="AJ16" s="76">
        <v>0.38862797534422633</v>
      </c>
      <c r="AK16" s="75">
        <v>0.38862797534422633</v>
      </c>
      <c r="AL16" s="75">
        <v>0.43005063175472108</v>
      </c>
      <c r="AM16" s="75">
        <v>0.34399071603983339</v>
      </c>
      <c r="AN16" s="75">
        <v>0.46397482333005607</v>
      </c>
      <c r="AO16" s="75">
        <v>0.35765727713386275</v>
      </c>
      <c r="AP16" s="75">
        <v>0.44825317304134993</v>
      </c>
      <c r="AQ16" s="75">
        <v>0.38880846741888186</v>
      </c>
      <c r="AR16" s="76">
        <v>0.44648505218962992</v>
      </c>
      <c r="AS16" s="75">
        <v>0.44648505218962992</v>
      </c>
      <c r="AT16" s="75">
        <v>0.44648505218962992</v>
      </c>
      <c r="AU16" s="75">
        <v>0.49992266878314356</v>
      </c>
    </row>
    <row r="17" spans="1:47">
      <c r="A17" s="192" t="s">
        <v>82</v>
      </c>
      <c r="B17" s="210">
        <v>2005</v>
      </c>
      <c r="C17" s="161" t="s">
        <v>30</v>
      </c>
      <c r="D17" s="75">
        <v>0</v>
      </c>
      <c r="E17" s="209">
        <v>0</v>
      </c>
      <c r="F17" s="217">
        <v>2.3763934633612614E-2</v>
      </c>
      <c r="G17" s="209">
        <v>0</v>
      </c>
      <c r="H17" s="217">
        <v>-5.8917627191937778E-2</v>
      </c>
      <c r="I17" s="217">
        <v>5.4661587720567943E-2</v>
      </c>
      <c r="J17" s="217">
        <v>2.3763934633612614E-2</v>
      </c>
      <c r="K17" s="217">
        <v>-4.0319189342080973E-2</v>
      </c>
      <c r="L17" s="217">
        <v>0.11485362410963175</v>
      </c>
      <c r="AE17" s="63" t="s">
        <v>51</v>
      </c>
      <c r="AF17" s="75">
        <v>-0.10379560970948587</v>
      </c>
      <c r="AG17" s="75">
        <v>-3.9958002126802748E-2</v>
      </c>
      <c r="AH17" s="75">
        <v>-8.174000605942458E-2</v>
      </c>
      <c r="AI17" s="75">
        <v>-0.11730040119860516</v>
      </c>
      <c r="AJ17" s="76">
        <v>6.7776303793186513E-2</v>
      </c>
      <c r="AK17" s="75">
        <v>6.7776303793186513E-2</v>
      </c>
      <c r="AL17" s="75">
        <v>3.4395963162182297E-2</v>
      </c>
      <c r="AM17" s="75">
        <v>-0.11730040119860516</v>
      </c>
      <c r="AN17" s="76">
        <v>0.29888755064062139</v>
      </c>
      <c r="AO17" s="75">
        <v>0.20579008858496523</v>
      </c>
      <c r="AP17" s="75">
        <v>0.13185751480129304</v>
      </c>
      <c r="AQ17" s="75">
        <v>-4.0515197292496495E-2</v>
      </c>
      <c r="AR17" s="76">
        <v>0.21965166225470154</v>
      </c>
      <c r="AS17" s="75">
        <v>0.21965166225470154</v>
      </c>
      <c r="AT17" s="75">
        <v>0.21965166225470154</v>
      </c>
      <c r="AU17" s="75">
        <v>0.14190534739073069</v>
      </c>
    </row>
    <row r="18" spans="1:47">
      <c r="A18" s="194" t="s">
        <v>188</v>
      </c>
      <c r="B18" s="127">
        <v>2003</v>
      </c>
      <c r="C18" s="180" t="s">
        <v>30</v>
      </c>
      <c r="D18" s="143">
        <v>0</v>
      </c>
      <c r="E18" s="204">
        <v>0</v>
      </c>
      <c r="F18" s="217">
        <v>2.2282701139649645E-2</v>
      </c>
      <c r="G18" s="204">
        <v>0</v>
      </c>
      <c r="H18" s="217">
        <v>1.9476101377785257E-2</v>
      </c>
      <c r="I18" s="217">
        <v>3.8952202755570708E-2</v>
      </c>
      <c r="J18" s="217">
        <v>2.2282701139649645E-2</v>
      </c>
      <c r="K18" s="217">
        <v>-2.8916482394965365E-3</v>
      </c>
      <c r="L18" s="217">
        <v>0</v>
      </c>
      <c r="AE18" s="155" t="s">
        <v>30</v>
      </c>
      <c r="AF18" s="77">
        <v>0.24608028483452227</v>
      </c>
      <c r="AG18" s="77">
        <v>0.32169076866406354</v>
      </c>
      <c r="AH18" s="77">
        <v>0.26942099324010854</v>
      </c>
      <c r="AI18" s="77">
        <v>0.26236847549887965</v>
      </c>
      <c r="AJ18" s="78">
        <v>0.46157687791411672</v>
      </c>
      <c r="AK18" s="77">
        <v>0.46157687791411672</v>
      </c>
      <c r="AL18" s="77">
        <v>0.42324384984316077</v>
      </c>
      <c r="AM18" s="77">
        <v>0.26236847549887965</v>
      </c>
      <c r="AN18" s="78">
        <v>0.62038285467402099</v>
      </c>
      <c r="AO18" s="77">
        <v>0.57237062560661478</v>
      </c>
      <c r="AP18" s="77">
        <v>0.54198997617999589</v>
      </c>
      <c r="AQ18" s="77">
        <v>0.32620823671897392</v>
      </c>
      <c r="AR18" s="78">
        <v>0.60931894192559066</v>
      </c>
      <c r="AS18" s="77">
        <v>0.60931894192559066</v>
      </c>
      <c r="AT18" s="77">
        <v>0.60931894192559066</v>
      </c>
      <c r="AU18" s="85">
        <v>0.5464206024077547</v>
      </c>
    </row>
    <row r="19" spans="1:47">
      <c r="A19" s="191" t="s">
        <v>86</v>
      </c>
      <c r="B19" s="127">
        <v>2009</v>
      </c>
      <c r="C19" s="67" t="s">
        <v>30</v>
      </c>
      <c r="D19" s="143">
        <v>0</v>
      </c>
      <c r="E19" s="204">
        <v>0</v>
      </c>
      <c r="F19" s="217">
        <v>1.767636188333601E-2</v>
      </c>
      <c r="G19" s="204">
        <v>9.3010008951094472E-2</v>
      </c>
      <c r="H19" s="217">
        <v>3.5352723766671492E-3</v>
      </c>
      <c r="I19" s="217">
        <v>2.1693716856821411E-2</v>
      </c>
      <c r="J19" s="217">
        <v>1.767636188333601E-2</v>
      </c>
      <c r="K19" s="217"/>
      <c r="L19" s="217">
        <v>0.12879034887512228</v>
      </c>
    </row>
    <row r="20" spans="1:47">
      <c r="A20" s="191" t="s">
        <v>82</v>
      </c>
      <c r="B20" s="127">
        <v>2006</v>
      </c>
      <c r="C20" s="67" t="s">
        <v>30</v>
      </c>
      <c r="D20" s="143">
        <v>0</v>
      </c>
      <c r="E20" s="204">
        <v>0</v>
      </c>
      <c r="F20" s="217">
        <v>1.7563630420598979E-2</v>
      </c>
      <c r="G20" s="204">
        <v>0.17686783756005017</v>
      </c>
      <c r="H20" s="217">
        <v>0.10725972634311293</v>
      </c>
      <c r="I20" s="217">
        <v>7.8081202637836203E-2</v>
      </c>
      <c r="J20" s="217">
        <v>1.7563630420598979E-2</v>
      </c>
      <c r="K20" s="217">
        <v>5.0579377059436379E-3</v>
      </c>
      <c r="L20" s="217">
        <v>0.23875560278517688</v>
      </c>
      <c r="AL20" s="33" t="s">
        <v>255</v>
      </c>
      <c r="AM20" s="9"/>
      <c r="AN20" s="9"/>
      <c r="AO20" s="9"/>
    </row>
    <row r="21" spans="1:47">
      <c r="A21" s="194" t="s">
        <v>175</v>
      </c>
      <c r="B21" s="127">
        <v>2008</v>
      </c>
      <c r="C21" s="180" t="s">
        <v>30</v>
      </c>
      <c r="D21" s="143">
        <v>0</v>
      </c>
      <c r="E21" s="204">
        <v>0</v>
      </c>
      <c r="F21" s="217">
        <v>1.0437051532942006E-2</v>
      </c>
      <c r="G21" s="204">
        <v>0.12507566169592252</v>
      </c>
      <c r="H21" s="217">
        <v>-1.0002174385736038E-2</v>
      </c>
      <c r="I21" s="217">
        <v>3.4246575342465724E-2</v>
      </c>
      <c r="J21" s="217">
        <v>1.0437051532942006E-2</v>
      </c>
      <c r="K21" s="217">
        <v>0.29582517938682323</v>
      </c>
      <c r="L21" s="217">
        <v>0.27435380384967917</v>
      </c>
      <c r="AE21" s="63" t="s">
        <v>61</v>
      </c>
      <c r="AF21" s="75">
        <v>0.2155122887490861</v>
      </c>
      <c r="AG21" s="75">
        <v>0.29490591650157782</v>
      </c>
      <c r="AH21" s="75">
        <v>0.24115790114870517</v>
      </c>
      <c r="AI21" s="75">
        <v>0.19332987863665632</v>
      </c>
      <c r="AJ21" s="76">
        <v>0.35042779142680613</v>
      </c>
      <c r="AK21" s="75">
        <v>0.31057687867968092</v>
      </c>
      <c r="AL21" s="75">
        <v>0.31057687867968092</v>
      </c>
      <c r="AM21" s="75">
        <v>0.19332987863665632</v>
      </c>
      <c r="AN21" s="76">
        <v>0.35324523404627156</v>
      </c>
      <c r="AO21" s="75">
        <v>0.29305604906915189</v>
      </c>
      <c r="AP21" s="75">
        <v>0.32000406869443226</v>
      </c>
      <c r="AQ21" s="75">
        <v>0.29861314394065708</v>
      </c>
      <c r="AR21" s="76">
        <v>0.40082794500652047</v>
      </c>
      <c r="AS21" s="75">
        <v>0.40082794500652047</v>
      </c>
      <c r="AT21" s="75">
        <v>0.40082794500652047</v>
      </c>
      <c r="AU21" s="75">
        <v>0.39985301560082798</v>
      </c>
    </row>
    <row r="22" spans="1:47">
      <c r="A22" s="194" t="s">
        <v>84</v>
      </c>
      <c r="B22" s="127">
        <v>2003</v>
      </c>
      <c r="C22" s="180" t="s">
        <v>30</v>
      </c>
      <c r="D22" s="143">
        <v>0</v>
      </c>
      <c r="E22" s="204">
        <v>0</v>
      </c>
      <c r="F22" s="217">
        <v>-5.9296908089805317E-4</v>
      </c>
      <c r="G22" s="204">
        <v>4.983464650928875E-3</v>
      </c>
      <c r="H22" s="217">
        <v>0.1134265141889029</v>
      </c>
      <c r="I22" s="217">
        <v>3.377100098828166E-2</v>
      </c>
      <c r="J22" s="217">
        <v>-5.9296908089805317E-4</v>
      </c>
      <c r="K22" s="217">
        <v>1.6358416866676044E-2</v>
      </c>
      <c r="L22" s="217">
        <v>2.4284286463538935E-2</v>
      </c>
      <c r="AE22" s="55" t="s">
        <v>50</v>
      </c>
      <c r="AF22" s="75">
        <v>0.3907198600669089</v>
      </c>
      <c r="AG22" s="118">
        <v>0.60793729016020159</v>
      </c>
      <c r="AH22" s="75">
        <v>0.39271097604438482</v>
      </c>
      <c r="AI22" s="75">
        <v>0.33050286062820483</v>
      </c>
      <c r="AJ22" s="76">
        <v>0.39097536926535659</v>
      </c>
      <c r="AK22" s="75">
        <v>0.39097536926535659</v>
      </c>
      <c r="AL22" s="75">
        <v>0.4269408999609054</v>
      </c>
      <c r="AM22" s="75">
        <v>0.33050286062820483</v>
      </c>
      <c r="AN22" s="75">
        <v>0.47031166463707597</v>
      </c>
      <c r="AO22" s="75">
        <v>0.37107956745580295</v>
      </c>
      <c r="AP22" s="75">
        <v>0.4563234633552628</v>
      </c>
      <c r="AQ22" s="75">
        <v>0.38404860662503337</v>
      </c>
      <c r="AR22" s="76">
        <v>0.46048656960133039</v>
      </c>
      <c r="AS22" s="75">
        <v>0.46048656960133039</v>
      </c>
      <c r="AT22" s="75">
        <v>0.46048656960133039</v>
      </c>
      <c r="AU22" s="75">
        <v>0.50849968630075881</v>
      </c>
    </row>
    <row r="23" spans="1:47">
      <c r="A23" s="191" t="s">
        <v>79</v>
      </c>
      <c r="B23" s="127">
        <v>2008</v>
      </c>
      <c r="C23" s="67" t="s">
        <v>30</v>
      </c>
      <c r="D23" s="143">
        <v>0</v>
      </c>
      <c r="E23" s="205">
        <v>0</v>
      </c>
      <c r="F23" s="220">
        <v>-4.9278738464296305E-3</v>
      </c>
      <c r="G23" s="205">
        <v>2.1111715351149783E-2</v>
      </c>
      <c r="H23" s="220">
        <v>-0.11128035122300868</v>
      </c>
      <c r="I23" s="220">
        <v>-0.19532299973120693</v>
      </c>
      <c r="J23" s="220">
        <v>-4.9278738464296305E-3</v>
      </c>
      <c r="K23" s="220">
        <v>2.4280978406952727E-2</v>
      </c>
      <c r="L23" s="220">
        <v>5.2583874458874462E-2</v>
      </c>
      <c r="AE23" s="63" t="s">
        <v>51</v>
      </c>
      <c r="AF23" s="75">
        <v>-9.301684728345179E-2</v>
      </c>
      <c r="AG23" s="75">
        <v>-3.3366528902690616E-2</v>
      </c>
      <c r="AH23" s="75">
        <v>-7.3636203725766361E-2</v>
      </c>
      <c r="AI23" s="75">
        <v>-0.1119631815073435</v>
      </c>
      <c r="AJ23" s="76">
        <v>7.2043575722221517E-2</v>
      </c>
      <c r="AK23" s="75">
        <v>7.2043575722221517E-2</v>
      </c>
      <c r="AL23" s="75">
        <v>3.5410205655347179E-2</v>
      </c>
      <c r="AM23" s="75">
        <v>-0.1119631815073435</v>
      </c>
      <c r="AN23" s="76">
        <v>0.21315935892031512</v>
      </c>
      <c r="AO23" s="75">
        <v>0.22153523173938322</v>
      </c>
      <c r="AP23" s="75">
        <v>0.17422450491065186</v>
      </c>
      <c r="AQ23" s="75">
        <v>-4.3733415123806733E-2</v>
      </c>
      <c r="AR23" s="76">
        <v>0.21928429106692726</v>
      </c>
      <c r="AS23" s="75">
        <v>0.21928429106692726</v>
      </c>
      <c r="AT23" s="75">
        <v>0.21928429106692726</v>
      </c>
      <c r="AU23" s="75">
        <v>0.13714403148417012</v>
      </c>
    </row>
    <row r="24" spans="1:47">
      <c r="A24" s="194" t="s">
        <v>188</v>
      </c>
      <c r="B24" s="127">
        <v>2004</v>
      </c>
      <c r="C24" s="180" t="s">
        <v>30</v>
      </c>
      <c r="D24" s="143">
        <v>0</v>
      </c>
      <c r="E24" s="204">
        <v>0</v>
      </c>
      <c r="F24" s="217">
        <v>-2.2812039205481766E-2</v>
      </c>
      <c r="G24" s="204">
        <v>0</v>
      </c>
      <c r="H24" s="217">
        <v>1.9862954289183908E-2</v>
      </c>
      <c r="I24" s="217">
        <v>2.8623471246423337E-3</v>
      </c>
      <c r="J24" s="217">
        <v>-2.2812039205481766E-2</v>
      </c>
      <c r="K24" s="217">
        <v>-4.8226212160638313E-2</v>
      </c>
      <c r="L24" s="217">
        <v>0</v>
      </c>
      <c r="AE24" s="155" t="s">
        <v>30</v>
      </c>
      <c r="AF24" s="77">
        <v>0.24424107281196036</v>
      </c>
      <c r="AG24" s="77">
        <v>0.31809808950929286</v>
      </c>
      <c r="AH24" s="77">
        <v>0.26526066496806527</v>
      </c>
      <c r="AI24" s="77">
        <v>0.25818836810888079</v>
      </c>
      <c r="AJ24" s="78">
        <v>0.45977839731976622</v>
      </c>
      <c r="AK24" s="77">
        <v>0.45977839731976622</v>
      </c>
      <c r="AL24" s="77">
        <v>0.41896309935591342</v>
      </c>
      <c r="AM24" s="77">
        <v>0.25818836810888079</v>
      </c>
      <c r="AN24" s="78">
        <v>0.51614994672773529</v>
      </c>
      <c r="AO24" s="77">
        <v>0.49426372972847915</v>
      </c>
      <c r="AP24" s="77">
        <v>0.47644354149698309</v>
      </c>
      <c r="AQ24" s="77">
        <v>0.32238711915664886</v>
      </c>
      <c r="AR24" s="78">
        <v>0.61707359967220343</v>
      </c>
      <c r="AS24" s="77">
        <v>0.61707359967220343</v>
      </c>
      <c r="AT24" s="77">
        <v>0.61707359967220343</v>
      </c>
      <c r="AU24" s="85">
        <v>0.55488200551857236</v>
      </c>
    </row>
    <row r="25" spans="1:47">
      <c r="A25" s="193" t="s">
        <v>188</v>
      </c>
      <c r="B25" s="127">
        <v>2006</v>
      </c>
      <c r="C25" s="180" t="s">
        <v>30</v>
      </c>
      <c r="D25" s="208">
        <v>0</v>
      </c>
      <c r="E25" s="204">
        <v>0</v>
      </c>
      <c r="F25" s="217">
        <v>-4.271050800278374E-2</v>
      </c>
      <c r="G25" s="204">
        <v>0</v>
      </c>
      <c r="H25" s="217">
        <v>-2.5748086290883855E-2</v>
      </c>
      <c r="I25" s="217">
        <v>-5.1235212247738401E-2</v>
      </c>
      <c r="J25" s="217">
        <v>-4.271050800278374E-2</v>
      </c>
      <c r="K25" s="217">
        <v>-9.0466249130132251E-2</v>
      </c>
      <c r="L25" s="217">
        <v>0</v>
      </c>
    </row>
    <row r="26" spans="1:47">
      <c r="A26" s="192" t="s">
        <v>82</v>
      </c>
      <c r="B26" s="210">
        <v>2003</v>
      </c>
      <c r="C26" s="161" t="s">
        <v>30</v>
      </c>
      <c r="D26" s="75">
        <v>0</v>
      </c>
      <c r="E26" s="209">
        <v>0</v>
      </c>
      <c r="F26" s="217">
        <v>-5.6973165558384151E-2</v>
      </c>
      <c r="G26" s="209">
        <v>0</v>
      </c>
      <c r="H26" s="217">
        <v>-3.8916834735606635E-2</v>
      </c>
      <c r="I26" s="218">
        <v>1.8362727974507306E-3</v>
      </c>
      <c r="J26" s="217">
        <v>-5.6973165558384151E-2</v>
      </c>
      <c r="K26" s="217">
        <v>5.6397486931421922E-2</v>
      </c>
      <c r="L26" s="217">
        <v>0</v>
      </c>
      <c r="AE26" s="9"/>
      <c r="AM26" s="33" t="s">
        <v>256</v>
      </c>
    </row>
    <row r="27" spans="1:47">
      <c r="A27" s="194" t="s">
        <v>175</v>
      </c>
      <c r="B27" s="127">
        <v>2007</v>
      </c>
      <c r="C27" s="180" t="s">
        <v>30</v>
      </c>
      <c r="D27" s="143">
        <v>0</v>
      </c>
      <c r="E27" s="204">
        <v>0</v>
      </c>
      <c r="F27" s="217">
        <v>-6.0656716417910449E-2</v>
      </c>
      <c r="G27" s="204">
        <v>0</v>
      </c>
      <c r="H27" s="217">
        <v>-9.8268656716417865E-2</v>
      </c>
      <c r="I27" s="217">
        <v>-0.10925373134328355</v>
      </c>
      <c r="J27" s="217">
        <v>-6.0656716417910449E-2</v>
      </c>
      <c r="K27" s="217">
        <v>-8.680597014925362E-2</v>
      </c>
      <c r="L27" s="217">
        <v>8.3044097767710351E-2</v>
      </c>
      <c r="AE27" s="62" t="s">
        <v>61</v>
      </c>
      <c r="AF27" s="75">
        <v>0.15676778020785326</v>
      </c>
      <c r="AG27" s="75">
        <v>0.21367280922707044</v>
      </c>
      <c r="AH27" s="75">
        <v>0.17979012170230263</v>
      </c>
      <c r="AI27" s="75">
        <v>0.13220397992169622</v>
      </c>
      <c r="AJ27" s="76">
        <v>0.24302466100073969</v>
      </c>
      <c r="AK27" s="75">
        <v>0.2153938788129221</v>
      </c>
      <c r="AL27" s="75">
        <v>0.2153938788129221</v>
      </c>
      <c r="AM27" s="75">
        <v>0.15310545664452288</v>
      </c>
      <c r="AN27" s="76">
        <v>0.29268439660145551</v>
      </c>
      <c r="AO27" s="75">
        <v>0.22784908169730195</v>
      </c>
      <c r="AP27" s="75">
        <v>0.24470331561846684</v>
      </c>
      <c r="AQ27" s="75">
        <v>0.21664704129323967</v>
      </c>
      <c r="AR27" s="76">
        <v>0.26502895164663409</v>
      </c>
      <c r="AS27" s="75">
        <v>0.1757394104336874</v>
      </c>
      <c r="AT27" s="75">
        <v>0.26592633135746591</v>
      </c>
      <c r="AU27" s="75">
        <v>0.27750588411333404</v>
      </c>
    </row>
    <row r="28" spans="1:47">
      <c r="A28" s="193" t="s">
        <v>188</v>
      </c>
      <c r="B28" s="127">
        <v>2007</v>
      </c>
      <c r="C28" s="180" t="s">
        <v>30</v>
      </c>
      <c r="D28" s="208">
        <v>0</v>
      </c>
      <c r="E28" s="204">
        <v>0</v>
      </c>
      <c r="F28" s="217">
        <v>-6.3093622795115281E-2</v>
      </c>
      <c r="G28" s="204">
        <v>0</v>
      </c>
      <c r="H28" s="217">
        <v>-2.4847354138398899E-2</v>
      </c>
      <c r="I28" s="217">
        <v>-1.6536635006784348E-2</v>
      </c>
      <c r="J28" s="217">
        <v>-6.3093622795115281E-2</v>
      </c>
      <c r="K28" s="217">
        <v>9.4979647218453381E-3</v>
      </c>
      <c r="L28" s="217">
        <v>0</v>
      </c>
      <c r="AE28" s="119" t="s">
        <v>50</v>
      </c>
      <c r="AF28" s="75">
        <v>0.31911259726162211</v>
      </c>
      <c r="AG28" s="75">
        <v>0.34871391913754918</v>
      </c>
      <c r="AH28" s="75">
        <v>0.32552205273326545</v>
      </c>
      <c r="AI28" s="75">
        <v>0.26256515798088836</v>
      </c>
      <c r="AJ28" s="76">
        <v>0.34918827064826774</v>
      </c>
      <c r="AK28" s="76">
        <v>0.30515858580488087</v>
      </c>
      <c r="AL28" s="76">
        <v>0.32962230370143797</v>
      </c>
      <c r="AM28" s="76">
        <v>0.2819146652739456</v>
      </c>
      <c r="AN28" s="75">
        <v>0.34565924413240706</v>
      </c>
      <c r="AO28" s="75">
        <v>0.27225721814758458</v>
      </c>
      <c r="AP28" s="75">
        <v>0.34053436370014989</v>
      </c>
      <c r="AQ28" s="75">
        <v>0.34345013451387363</v>
      </c>
      <c r="AR28" s="76">
        <v>0.26131471336947493</v>
      </c>
      <c r="AS28" s="75">
        <v>0.18541213845331458</v>
      </c>
      <c r="AT28" s="75">
        <v>0.31291081314734398</v>
      </c>
      <c r="AU28" s="75">
        <v>0.3432751432453649</v>
      </c>
    </row>
    <row r="29" spans="1:47" s="2" customFormat="1">
      <c r="A29" s="194" t="s">
        <v>188</v>
      </c>
      <c r="B29" s="127">
        <v>2005</v>
      </c>
      <c r="C29" s="180" t="s">
        <v>30</v>
      </c>
      <c r="D29" s="143">
        <v>0</v>
      </c>
      <c r="E29" s="204">
        <v>0</v>
      </c>
      <c r="F29" s="217">
        <v>-6.9469026548672611E-2</v>
      </c>
      <c r="G29" s="204">
        <v>0</v>
      </c>
      <c r="H29" s="217">
        <v>-1.7345132743362818E-2</v>
      </c>
      <c r="I29" s="217">
        <v>-4.3539823008849614E-2</v>
      </c>
      <c r="J29" s="217">
        <v>-6.9469026548672611E-2</v>
      </c>
      <c r="K29" s="217">
        <v>-6.07964601769913E-2</v>
      </c>
      <c r="L29" s="217">
        <v>0</v>
      </c>
      <c r="N29" s="81"/>
      <c r="O29" s="81"/>
      <c r="P29" s="148"/>
      <c r="Q29" s="148"/>
      <c r="R29" s="148"/>
      <c r="S29" s="148"/>
      <c r="T29" s="148"/>
      <c r="U29" s="148"/>
      <c r="V29" s="148"/>
      <c r="W29" s="148"/>
      <c r="X29" s="81"/>
      <c r="Y29" s="81"/>
      <c r="Z29" s="81"/>
      <c r="AA29" s="148"/>
      <c r="AB29" s="148"/>
      <c r="AC29" s="148"/>
      <c r="AD29" s="45"/>
      <c r="AE29" s="62" t="s">
        <v>51</v>
      </c>
      <c r="AF29" s="75">
        <v>-0.12950946193623247</v>
      </c>
      <c r="AG29" s="75">
        <v>-7.6239269767881659E-2</v>
      </c>
      <c r="AH29" s="75">
        <v>-0.11943599437477129</v>
      </c>
      <c r="AI29" s="75">
        <v>-0.15319463084577839</v>
      </c>
      <c r="AJ29" s="76">
        <v>-2.8309705675090631E-3</v>
      </c>
      <c r="AK29" s="76">
        <v>-4.1882960857889465E-2</v>
      </c>
      <c r="AL29" s="76">
        <v>-7.9701011266244931E-2</v>
      </c>
      <c r="AM29" s="76">
        <v>-0.14923572643978561</v>
      </c>
      <c r="AN29" s="75">
        <v>0.13498151508590725</v>
      </c>
      <c r="AO29" s="75">
        <v>5.193441657017564E-2</v>
      </c>
      <c r="AP29" s="75">
        <v>-1.5805218058987245E-2</v>
      </c>
      <c r="AQ29" s="75">
        <v>-8.3300822910152131E-2</v>
      </c>
      <c r="AR29" s="76">
        <v>0.21551380051608651</v>
      </c>
      <c r="AS29" s="75">
        <v>8.9079716733023728E-2</v>
      </c>
      <c r="AT29" s="75">
        <v>4.091807659652047E-2</v>
      </c>
      <c r="AU29" s="75">
        <v>-2.0901108177446281E-2</v>
      </c>
    </row>
    <row r="30" spans="1:47">
      <c r="A30" s="194" t="s">
        <v>298</v>
      </c>
      <c r="B30" s="127">
        <v>2004</v>
      </c>
      <c r="C30" s="180" t="s">
        <v>30</v>
      </c>
      <c r="D30" s="143">
        <v>0</v>
      </c>
      <c r="E30" s="204">
        <v>0</v>
      </c>
      <c r="F30" s="217">
        <v>-8.0137086189295548E-2</v>
      </c>
      <c r="G30" s="204">
        <v>0</v>
      </c>
      <c r="H30" s="217">
        <v>-1.1375236984103861E-2</v>
      </c>
      <c r="I30" s="217">
        <v>-2.2750473968207723E-2</v>
      </c>
      <c r="J30" s="217">
        <v>-8.0137086189295548E-2</v>
      </c>
      <c r="K30" s="217">
        <v>-0.10853871955665752</v>
      </c>
      <c r="L30" s="217">
        <v>0</v>
      </c>
      <c r="AE30" s="120" t="s">
        <v>30</v>
      </c>
      <c r="AF30" s="75">
        <v>0.1579046701376193</v>
      </c>
      <c r="AG30" s="75">
        <v>0.23008767438883324</v>
      </c>
      <c r="AH30" s="75">
        <v>0.17274726080928104</v>
      </c>
      <c r="AI30" s="75">
        <v>0.15687858652999098</v>
      </c>
      <c r="AJ30" s="76">
        <v>0.31366314315775795</v>
      </c>
      <c r="AK30" s="76">
        <v>0.29608559566537446</v>
      </c>
      <c r="AL30" s="76">
        <v>0.2482589572874119</v>
      </c>
      <c r="AM30" s="76">
        <v>0.15631293707535168</v>
      </c>
      <c r="AN30" s="75">
        <v>0.40113784547713505</v>
      </c>
      <c r="AO30" s="75">
        <v>0.3713039781421309</v>
      </c>
      <c r="AP30" s="75">
        <v>0.3311628442426775</v>
      </c>
      <c r="AQ30" s="75">
        <v>0.24452087782661036</v>
      </c>
      <c r="AR30" s="78">
        <v>0.37656295821102753</v>
      </c>
      <c r="AS30" s="75">
        <v>0.3185886103417519</v>
      </c>
      <c r="AT30" s="75">
        <v>0.35703997855886999</v>
      </c>
      <c r="AU30" s="75">
        <v>0.29884669914761036</v>
      </c>
    </row>
    <row r="31" spans="1:47" ht="16.8" customHeight="1">
      <c r="A31" s="191" t="s">
        <v>252</v>
      </c>
      <c r="B31" s="210">
        <v>2006</v>
      </c>
      <c r="C31" s="161" t="s">
        <v>30</v>
      </c>
      <c r="D31" s="75">
        <v>0</v>
      </c>
      <c r="E31" s="209">
        <v>0</v>
      </c>
      <c r="F31" s="219">
        <v>-9.5685005277636098E-2</v>
      </c>
      <c r="G31" s="209">
        <v>0</v>
      </c>
      <c r="H31" s="219">
        <v>-1.3438536530955602E-2</v>
      </c>
      <c r="I31" s="219">
        <v>9.8878864100089114E-2</v>
      </c>
      <c r="J31" s="219">
        <v>-9.5685005277636098E-2</v>
      </c>
      <c r="K31" s="219">
        <v>-0.18988832196065381</v>
      </c>
      <c r="L31" s="219">
        <v>0</v>
      </c>
      <c r="AE31" s="9"/>
    </row>
    <row r="32" spans="1:47" ht="15" thickBot="1">
      <c r="A32" s="194" t="s">
        <v>298</v>
      </c>
      <c r="B32" s="127">
        <v>2005</v>
      </c>
      <c r="C32" s="180" t="s">
        <v>30</v>
      </c>
      <c r="D32" s="143">
        <v>0</v>
      </c>
      <c r="E32" s="204">
        <v>0</v>
      </c>
      <c r="F32" s="217">
        <v>-9.6070656092285572E-2</v>
      </c>
      <c r="G32" s="204">
        <v>0</v>
      </c>
      <c r="H32" s="217">
        <v>-1.1247296322999305E-2</v>
      </c>
      <c r="I32" s="217">
        <v>-6.7988464311463506E-2</v>
      </c>
      <c r="J32" s="217">
        <v>-9.6070656092285572E-2</v>
      </c>
      <c r="K32" s="217">
        <v>-0.12905551550108144</v>
      </c>
      <c r="L32" s="217">
        <v>3.651101801709751E-2</v>
      </c>
      <c r="AE32" s="9"/>
      <c r="AU32" s="33" t="s">
        <v>281</v>
      </c>
    </row>
    <row r="33" spans="1:48" s="2" customFormat="1" ht="15" thickBot="1">
      <c r="A33" s="193" t="s">
        <v>298</v>
      </c>
      <c r="B33" s="127">
        <v>2006</v>
      </c>
      <c r="C33" s="180" t="s">
        <v>30</v>
      </c>
      <c r="D33" s="208">
        <v>0</v>
      </c>
      <c r="E33" s="204">
        <v>0</v>
      </c>
      <c r="F33" s="217">
        <v>-0.11649793241123622</v>
      </c>
      <c r="G33" s="204">
        <v>5.3572320967500128E-2</v>
      </c>
      <c r="H33" s="217">
        <v>-5.611008127762715E-2</v>
      </c>
      <c r="I33" s="217">
        <v>-8.3879937259375481E-2</v>
      </c>
      <c r="J33" s="217">
        <v>-0.11649793241123622</v>
      </c>
      <c r="K33" s="217">
        <v>-0.16023812918864952</v>
      </c>
      <c r="L33" s="217">
        <v>9.0064695515101087E-2</v>
      </c>
      <c r="P33" s="45"/>
      <c r="Q33" s="45"/>
      <c r="R33" s="45"/>
      <c r="S33" s="45"/>
      <c r="T33" s="45"/>
      <c r="U33" s="45"/>
      <c r="V33" s="45"/>
      <c r="W33" s="45"/>
      <c r="AA33" s="45"/>
      <c r="AB33" s="148"/>
      <c r="AC33" s="148"/>
      <c r="AD33" s="9"/>
      <c r="AE33" s="62" t="s">
        <v>61</v>
      </c>
      <c r="AF33" s="176">
        <v>0.14766961521752342</v>
      </c>
      <c r="AG33" s="175">
        <v>0.21907777719084359</v>
      </c>
      <c r="AH33" s="166">
        <v>0.19436475013712831</v>
      </c>
      <c r="AI33" s="166">
        <v>9.0441176117700486E-2</v>
      </c>
      <c r="AJ33" s="165">
        <v>0.21659890978462035</v>
      </c>
      <c r="AK33" s="166">
        <v>0.25119431847556944</v>
      </c>
      <c r="AL33" s="166">
        <v>0.25119431847556944</v>
      </c>
      <c r="AM33" s="167">
        <v>0.18106319547178129</v>
      </c>
      <c r="AN33" s="165">
        <v>0.22636811581880684</v>
      </c>
      <c r="AO33" s="166">
        <v>0.17836976472818042</v>
      </c>
      <c r="AP33" s="166">
        <v>0.18699090679455083</v>
      </c>
      <c r="AQ33" s="167">
        <v>0.1764669644655445</v>
      </c>
      <c r="AR33" s="165">
        <v>0.21174574242921684</v>
      </c>
      <c r="AS33" s="166">
        <v>0.12942303113938194</v>
      </c>
      <c r="AT33" s="166">
        <v>0.23624846547592807</v>
      </c>
      <c r="AU33" s="167">
        <v>0.25232476715826851</v>
      </c>
      <c r="AV33"/>
    </row>
    <row r="34" spans="1:48" ht="15.6" thickTop="1" thickBot="1">
      <c r="A34" s="192" t="s">
        <v>184</v>
      </c>
      <c r="B34" s="161">
        <v>2003</v>
      </c>
      <c r="C34" s="161" t="s">
        <v>30</v>
      </c>
      <c r="D34" s="75">
        <v>0</v>
      </c>
      <c r="E34" s="209">
        <v>0</v>
      </c>
      <c r="F34" s="217">
        <v>-0.15006868916427107</v>
      </c>
      <c r="G34" s="209">
        <v>0</v>
      </c>
      <c r="H34" s="217">
        <v>-0.27248222567671765</v>
      </c>
      <c r="I34" s="218">
        <v>-0.2457475509954575</v>
      </c>
      <c r="J34" s="217">
        <v>-0.15006868916427107</v>
      </c>
      <c r="K34" s="217">
        <v>-6.0113245178181035E-2</v>
      </c>
      <c r="L34" s="217">
        <v>0</v>
      </c>
      <c r="AE34" s="162" t="s">
        <v>50</v>
      </c>
      <c r="AF34" s="163">
        <v>0.26601077720950567</v>
      </c>
      <c r="AG34" s="164">
        <v>0.30482103476950989</v>
      </c>
      <c r="AH34" s="75">
        <v>0.27477849588444231</v>
      </c>
      <c r="AI34" s="75">
        <v>0.17376401775579642</v>
      </c>
      <c r="AJ34" s="168">
        <v>0.29528769448566999</v>
      </c>
      <c r="AK34" s="75">
        <v>0.29861159564687068</v>
      </c>
      <c r="AL34" s="75">
        <v>0.28941987393960039</v>
      </c>
      <c r="AM34" s="169">
        <v>0.2635074853262413</v>
      </c>
      <c r="AN34" s="168">
        <v>0.22307006228723444</v>
      </c>
      <c r="AO34" s="75">
        <v>0.15865149741332529</v>
      </c>
      <c r="AP34" s="75">
        <v>0.19004309063325922</v>
      </c>
      <c r="AQ34" s="169">
        <v>0.19177456560511341</v>
      </c>
      <c r="AR34" s="168">
        <v>0.15732825753424418</v>
      </c>
      <c r="AS34" s="75">
        <v>8.0477252865581481E-2</v>
      </c>
      <c r="AT34" s="75">
        <v>0.15084647764760639</v>
      </c>
      <c r="AU34" s="169">
        <v>0.18900456632221904</v>
      </c>
    </row>
    <row r="35" spans="1:48" ht="15" thickTop="1">
      <c r="A35" s="194" t="s">
        <v>77</v>
      </c>
      <c r="B35" s="127">
        <v>2008</v>
      </c>
      <c r="C35" s="180" t="s">
        <v>30</v>
      </c>
      <c r="D35" s="143">
        <v>0</v>
      </c>
      <c r="E35" s="204">
        <v>0</v>
      </c>
      <c r="F35" s="217">
        <v>-0.17073545891446446</v>
      </c>
      <c r="G35" s="204">
        <v>0</v>
      </c>
      <c r="H35" s="217">
        <v>-0.2239829474098208</v>
      </c>
      <c r="I35" s="217">
        <v>-0.2064219366968591</v>
      </c>
      <c r="J35" s="217">
        <v>-0.17073545891446446</v>
      </c>
      <c r="K35" s="217">
        <v>7.361883766213452E-2</v>
      </c>
      <c r="L35" s="217">
        <v>0.15291351087222085</v>
      </c>
      <c r="AE35" s="62" t="s">
        <v>51</v>
      </c>
      <c r="AF35" s="168">
        <v>2.578048550022298E-2</v>
      </c>
      <c r="AG35" s="75">
        <v>9.0092764564191616E-2</v>
      </c>
      <c r="AH35" s="75">
        <v>5.9260213957452575E-2</v>
      </c>
      <c r="AI35" s="75">
        <v>-3.2848371970229218E-2</v>
      </c>
      <c r="AJ35" s="168">
        <v>0.1014131066591321</v>
      </c>
      <c r="AK35" s="75">
        <v>0.11121134811269981</v>
      </c>
      <c r="AL35" s="75">
        <v>8.1642632186779404E-2</v>
      </c>
      <c r="AM35" s="169">
        <v>1.8928951578464581E-2</v>
      </c>
      <c r="AN35" s="168">
        <v>0.16548357371881109</v>
      </c>
      <c r="AO35" s="75">
        <v>0.11284569897297973</v>
      </c>
      <c r="AP35" s="75">
        <v>8.9605781305852561E-2</v>
      </c>
      <c r="AQ35" s="169">
        <v>2.8343821724270631E-2</v>
      </c>
      <c r="AR35" s="168">
        <v>0.21832256391644453</v>
      </c>
      <c r="AS35" s="75">
        <v>0.1194094838849738</v>
      </c>
      <c r="AT35" s="75">
        <v>8.9347949420984563E-2</v>
      </c>
      <c r="AU35" s="169">
        <v>4.4210532633039437E-2</v>
      </c>
    </row>
    <row r="36" spans="1:48" ht="15" thickBot="1">
      <c r="A36" s="191" t="s">
        <v>184</v>
      </c>
      <c r="B36" s="127">
        <v>2006</v>
      </c>
      <c r="C36" s="67" t="s">
        <v>30</v>
      </c>
      <c r="D36" s="143">
        <v>0</v>
      </c>
      <c r="E36" s="205">
        <v>0</v>
      </c>
      <c r="F36" s="220">
        <v>-0.17887378133433901</v>
      </c>
      <c r="G36" s="205">
        <v>0</v>
      </c>
      <c r="H36" s="220">
        <v>7.821745329964476E-2</v>
      </c>
      <c r="I36" s="220">
        <v>1.5879566416695221E-2</v>
      </c>
      <c r="J36" s="220">
        <v>-0.17887378133433901</v>
      </c>
      <c r="K36" s="220">
        <v>-0.26104793357003014</v>
      </c>
      <c r="L36" s="220">
        <v>0</v>
      </c>
      <c r="AE36" s="120" t="s">
        <v>30</v>
      </c>
      <c r="AF36" s="170">
        <v>0.15523971990005167</v>
      </c>
      <c r="AG36" s="171">
        <v>7.5785851826988493E-2</v>
      </c>
      <c r="AH36" s="171">
        <v>0.27328208106886487</v>
      </c>
      <c r="AI36" s="171">
        <v>7.8050687891454501E-2</v>
      </c>
      <c r="AJ36" s="170">
        <v>0.2419366575749316</v>
      </c>
      <c r="AK36" s="171">
        <v>0.33733343709079422</v>
      </c>
      <c r="AL36" s="171">
        <v>0.3019744149452514</v>
      </c>
      <c r="AM36" s="172">
        <v>0.18069363686809781</v>
      </c>
      <c r="AN36" s="170">
        <v>0.29541565295991457</v>
      </c>
      <c r="AO36" s="171">
        <v>0.31003519077989516</v>
      </c>
      <c r="AP36" s="171">
        <v>0.29555589045946368</v>
      </c>
      <c r="AQ36" s="172">
        <v>0.28909017026611994</v>
      </c>
      <c r="AR36" s="170">
        <v>0.28831769789323586</v>
      </c>
      <c r="AS36" s="171">
        <v>0.23840949082182455</v>
      </c>
      <c r="AT36" s="171">
        <v>0.26518890107050724</v>
      </c>
      <c r="AU36" s="172">
        <v>0.29086065940018563</v>
      </c>
    </row>
    <row r="37" spans="1:48" ht="15" thickBot="1">
      <c r="A37" s="191" t="s">
        <v>184</v>
      </c>
      <c r="B37" s="127">
        <v>2008</v>
      </c>
      <c r="C37" s="67" t="s">
        <v>30</v>
      </c>
      <c r="D37" s="143">
        <v>0</v>
      </c>
      <c r="E37" s="205">
        <v>0</v>
      </c>
      <c r="F37" s="220">
        <v>-0.21703351499523643</v>
      </c>
      <c r="G37" s="205">
        <v>0</v>
      </c>
      <c r="H37" s="220">
        <v>-0.19789584801314722</v>
      </c>
      <c r="I37" s="220">
        <v>-0.28139594559417686</v>
      </c>
      <c r="J37" s="220">
        <v>-0.21703351499523643</v>
      </c>
      <c r="K37" s="220">
        <v>-9.1793310530435684E-2</v>
      </c>
      <c r="L37" s="220">
        <v>0</v>
      </c>
      <c r="AE37" s="9"/>
    </row>
    <row r="38" spans="1:48" ht="15" thickBot="1">
      <c r="A38" s="194" t="s">
        <v>175</v>
      </c>
      <c r="B38" s="127">
        <v>2006</v>
      </c>
      <c r="C38" s="180" t="s">
        <v>30</v>
      </c>
      <c r="D38" s="143">
        <v>0</v>
      </c>
      <c r="E38" s="204">
        <v>0</v>
      </c>
      <c r="F38" s="217">
        <v>-0.25168418216114274</v>
      </c>
      <c r="G38" s="204">
        <v>0</v>
      </c>
      <c r="H38" s="217">
        <v>-0.12840204796550814</v>
      </c>
      <c r="I38" s="217">
        <v>-0.23928860145513356</v>
      </c>
      <c r="J38" s="217">
        <v>-0.25168418216114274</v>
      </c>
      <c r="K38" s="217">
        <v>-0.19684721099434135</v>
      </c>
      <c r="L38" s="217">
        <v>0</v>
      </c>
      <c r="AE38" s="62" t="s">
        <v>61</v>
      </c>
      <c r="AF38" s="176">
        <v>0.16129651183489419</v>
      </c>
      <c r="AG38" s="175">
        <v>0.22909762697276959</v>
      </c>
      <c r="AH38" s="166">
        <v>0.20692532909926967</v>
      </c>
      <c r="AI38" s="166">
        <v>0.11195864797669595</v>
      </c>
      <c r="AJ38" s="165">
        <v>0.22640714034089526</v>
      </c>
      <c r="AK38" s="166">
        <v>0.2599545762144298</v>
      </c>
      <c r="AL38" s="166">
        <v>0.2599545762144298</v>
      </c>
      <c r="AM38" s="167">
        <v>0.19912516101199434</v>
      </c>
      <c r="AN38" s="165">
        <v>0.24192815297329948</v>
      </c>
      <c r="AO38" s="166">
        <v>0.20111817111273644</v>
      </c>
      <c r="AP38" s="166">
        <v>0.21001151954013922</v>
      </c>
      <c r="AQ38" s="167">
        <v>0.20124251415004599</v>
      </c>
      <c r="AR38" s="165">
        <v>0.24073209436793369</v>
      </c>
      <c r="AS38" s="166">
        <v>0.17029452381280194</v>
      </c>
      <c r="AT38" s="166">
        <v>0.27616813678067387</v>
      </c>
      <c r="AU38" s="167">
        <v>0.29653401661424333</v>
      </c>
    </row>
    <row r="39" spans="1:48" ht="15.6" thickTop="1" thickBot="1">
      <c r="A39" s="192" t="s">
        <v>175</v>
      </c>
      <c r="B39" s="210">
        <v>2004</v>
      </c>
      <c r="C39" s="161" t="s">
        <v>30</v>
      </c>
      <c r="D39" s="75">
        <v>0</v>
      </c>
      <c r="E39" s="209">
        <v>0</v>
      </c>
      <c r="F39" s="217">
        <v>-0.29744384198295892</v>
      </c>
      <c r="G39" s="209">
        <v>0</v>
      </c>
      <c r="H39" s="217">
        <v>-7.7614252517428262E-2</v>
      </c>
      <c r="I39" s="218">
        <v>-0.14980635166537545</v>
      </c>
      <c r="J39" s="217">
        <v>-0.29744384198295892</v>
      </c>
      <c r="K39" s="217">
        <v>-0.42494190549961264</v>
      </c>
      <c r="L39" s="217">
        <v>0</v>
      </c>
      <c r="AE39" s="162" t="s">
        <v>50</v>
      </c>
      <c r="AF39" s="163">
        <v>0.26597906439638741</v>
      </c>
      <c r="AG39" s="164">
        <v>0.30182126518743557</v>
      </c>
      <c r="AH39" s="75">
        <v>0.27506194551890584</v>
      </c>
      <c r="AI39" s="75">
        <v>0.18470925403963062</v>
      </c>
      <c r="AJ39" s="168">
        <v>0.2916571425576458</v>
      </c>
      <c r="AK39" s="75">
        <v>0.29550378711021325</v>
      </c>
      <c r="AL39" s="75">
        <v>0.28763171439319718</v>
      </c>
      <c r="AM39" s="169">
        <v>0.26488622197180633</v>
      </c>
      <c r="AN39" s="168">
        <v>0.23475556159626146</v>
      </c>
      <c r="AO39" s="75">
        <v>0.17807398518363343</v>
      </c>
      <c r="AP39" s="75">
        <v>0.20719018140719164</v>
      </c>
      <c r="AQ39" s="169">
        <v>0.20939528395854312</v>
      </c>
      <c r="AR39" s="168">
        <v>0.18939664308270401</v>
      </c>
      <c r="AS39" s="75">
        <v>0.12120038237436065</v>
      </c>
      <c r="AT39" s="75">
        <v>0.18741917174178191</v>
      </c>
      <c r="AU39" s="169">
        <v>0.22361921657729586</v>
      </c>
    </row>
    <row r="40" spans="1:48" ht="15" thickTop="1">
      <c r="A40" s="192" t="s">
        <v>175</v>
      </c>
      <c r="B40" s="210">
        <v>2005</v>
      </c>
      <c r="C40" s="161" t="s">
        <v>30</v>
      </c>
      <c r="D40" s="75">
        <v>0</v>
      </c>
      <c r="E40" s="209">
        <v>0</v>
      </c>
      <c r="F40" s="217">
        <v>-0.3223116733755032</v>
      </c>
      <c r="G40" s="209">
        <v>0</v>
      </c>
      <c r="H40" s="217">
        <v>-6.6992524439332832E-2</v>
      </c>
      <c r="I40" s="218">
        <v>-0.20399654974123069</v>
      </c>
      <c r="J40" s="217">
        <v>-0.3223116733755032</v>
      </c>
      <c r="K40" s="217">
        <v>-0.33553766532489943</v>
      </c>
      <c r="L40" s="217">
        <v>0</v>
      </c>
      <c r="AE40" s="62" t="s">
        <v>51</v>
      </c>
      <c r="AF40" s="168">
        <v>4.9989048428557559E-2</v>
      </c>
      <c r="AG40" s="75">
        <v>0.11240402149946448</v>
      </c>
      <c r="AH40" s="75">
        <v>8.4428302097022512E-2</v>
      </c>
      <c r="AI40" s="75">
        <v>1.0486205909788144E-3</v>
      </c>
      <c r="AJ40" s="168">
        <v>0.12717346134614435</v>
      </c>
      <c r="AK40" s="75">
        <v>0.13889876918145058</v>
      </c>
      <c r="AL40" s="75">
        <v>0.11277313159415535</v>
      </c>
      <c r="AM40" s="169">
        <v>5.798971654783712E-2</v>
      </c>
      <c r="AN40" s="168">
        <v>0.19404899315774046</v>
      </c>
      <c r="AO40" s="75">
        <v>0.15021364071205556</v>
      </c>
      <c r="AP40" s="75">
        <v>0.13070936114251461</v>
      </c>
      <c r="AQ40" s="169">
        <v>7.924046017761667E-2</v>
      </c>
      <c r="AR40" s="168">
        <v>0.25474818494005363</v>
      </c>
      <c r="AS40" s="75">
        <v>0.1729564022049247</v>
      </c>
      <c r="AT40" s="75">
        <v>0.14860648757248068</v>
      </c>
      <c r="AU40" s="169">
        <v>0.11388079880560603</v>
      </c>
    </row>
    <row r="41" spans="1:48" ht="15" thickBot="1">
      <c r="A41" s="193" t="s">
        <v>91</v>
      </c>
      <c r="B41" s="127">
        <v>2007</v>
      </c>
      <c r="C41" s="180" t="s">
        <v>30</v>
      </c>
      <c r="D41" s="208">
        <v>0</v>
      </c>
      <c r="E41" s="204">
        <v>0</v>
      </c>
      <c r="F41" s="217">
        <v>-0.36076999668104898</v>
      </c>
      <c r="G41" s="204">
        <v>1.3897743210506184E-2</v>
      </c>
      <c r="H41" s="217">
        <v>-0.18519747759707944</v>
      </c>
      <c r="I41" s="217">
        <v>-0.41785595751742466</v>
      </c>
      <c r="J41" s="217">
        <v>-0.36076999668104898</v>
      </c>
      <c r="K41" s="217">
        <v>0.12578825091271148</v>
      </c>
      <c r="L41" s="217">
        <v>8.0381813614669687E-2</v>
      </c>
      <c r="AE41" s="120" t="s">
        <v>30</v>
      </c>
      <c r="AF41" s="170">
        <v>0.17444434047362301</v>
      </c>
      <c r="AG41" s="171">
        <v>7.5785851826988493E-2</v>
      </c>
      <c r="AH41" s="171">
        <v>0.28727284505370582</v>
      </c>
      <c r="AI41" s="171">
        <v>0.11393489799771322</v>
      </c>
      <c r="AJ41" s="170">
        <v>0.25496883621568667</v>
      </c>
      <c r="AK41" s="171">
        <v>0.34565376518954194</v>
      </c>
      <c r="AL41" s="171">
        <v>0.31499123098659426</v>
      </c>
      <c r="AM41" s="172">
        <v>0.20792485750166984</v>
      </c>
      <c r="AN41" s="170">
        <v>0.31121734207135543</v>
      </c>
      <c r="AO41" s="171">
        <v>0.33066142971150569</v>
      </c>
      <c r="AP41" s="171">
        <v>0.31891908682948683</v>
      </c>
      <c r="AQ41" s="172">
        <v>0.31377214922083946</v>
      </c>
      <c r="AR41" s="170">
        <v>0.3180226788314664</v>
      </c>
      <c r="AS41" s="171">
        <v>0.28245302867346816</v>
      </c>
      <c r="AT41" s="171">
        <v>0.30867439968984572</v>
      </c>
      <c r="AU41" s="172">
        <v>0.33271922501040302</v>
      </c>
    </row>
    <row r="42" spans="1:48" ht="16.8" customHeight="1">
      <c r="A42" s="191" t="s">
        <v>184</v>
      </c>
      <c r="B42" s="127">
        <v>2007</v>
      </c>
      <c r="C42" s="67" t="s">
        <v>30</v>
      </c>
      <c r="D42" s="143">
        <v>0</v>
      </c>
      <c r="E42" s="205">
        <v>0</v>
      </c>
      <c r="F42" s="220">
        <v>-0.36805360232098233</v>
      </c>
      <c r="G42" s="205">
        <v>0</v>
      </c>
      <c r="H42" s="220">
        <v>-6.7627540905494901E-2</v>
      </c>
      <c r="I42" s="220">
        <v>-0.27890659847517885</v>
      </c>
      <c r="J42" s="220">
        <v>-0.36805360232098233</v>
      </c>
      <c r="K42" s="220">
        <v>-0.29933849881393504</v>
      </c>
      <c r="L42" s="220">
        <v>0</v>
      </c>
      <c r="AE42" s="9"/>
    </row>
    <row r="43" spans="1:48" ht="15" thickBot="1">
      <c r="A43" s="235" t="s">
        <v>91</v>
      </c>
      <c r="B43" s="198">
        <v>2006</v>
      </c>
      <c r="C43" s="199" t="s">
        <v>30</v>
      </c>
      <c r="D43" s="236">
        <v>0</v>
      </c>
      <c r="E43" s="206">
        <v>0</v>
      </c>
      <c r="F43" s="216">
        <v>-0.52735073292813717</v>
      </c>
      <c r="G43" s="206">
        <v>0</v>
      </c>
      <c r="H43" s="216">
        <v>-7.7225598855916885E-2</v>
      </c>
      <c r="I43" s="216">
        <v>-0.27672506256703605</v>
      </c>
      <c r="J43" s="216">
        <v>-0.52735073292813717</v>
      </c>
      <c r="K43" s="216">
        <v>-0.46585627457990703</v>
      </c>
      <c r="L43" s="216">
        <v>1.0040530582166543E-2</v>
      </c>
      <c r="AE43" s="9"/>
      <c r="AU43" s="33" t="s">
        <v>294</v>
      </c>
    </row>
    <row r="44" spans="1:48" ht="16.8" customHeight="1" thickBot="1">
      <c r="A44" s="194" t="s">
        <v>84</v>
      </c>
      <c r="B44" s="127">
        <v>2004</v>
      </c>
      <c r="C44" s="180" t="s">
        <v>30</v>
      </c>
      <c r="D44" s="143">
        <v>0.25700024390135279</v>
      </c>
      <c r="E44" s="204">
        <v>9.5560945673456264E-3</v>
      </c>
      <c r="F44" s="217">
        <v>-0.1094868038303925</v>
      </c>
      <c r="G44" s="204">
        <v>3.5230780274208597E-2</v>
      </c>
      <c r="H44" s="217">
        <v>-8.984648703739094E-2</v>
      </c>
      <c r="I44" s="217">
        <v>-0.12860691763806614</v>
      </c>
      <c r="J44" s="217">
        <v>-0.1094868038303925</v>
      </c>
      <c r="K44" s="217">
        <v>-4.2168290973947371E-2</v>
      </c>
      <c r="L44" s="217">
        <v>8.1203424867292776E-2</v>
      </c>
      <c r="N44" s="182"/>
      <c r="O44" s="182"/>
      <c r="P44" s="182"/>
      <c r="Q44" s="182"/>
      <c r="AE44" s="62" t="s">
        <v>61</v>
      </c>
      <c r="AF44" s="176">
        <v>0.16732849563614552</v>
      </c>
      <c r="AG44" s="175">
        <v>0.23384466520357777</v>
      </c>
      <c r="AH44" s="166">
        <v>0.21111996061697125</v>
      </c>
      <c r="AI44" s="166">
        <v>0.11512073042944683</v>
      </c>
      <c r="AJ44" s="165">
        <v>0.23164797228957365</v>
      </c>
      <c r="AK44" s="166">
        <v>0.26235471809655669</v>
      </c>
      <c r="AL44" s="166">
        <v>0.26235471809655669</v>
      </c>
      <c r="AM44" s="167">
        <v>0.20606441321108462</v>
      </c>
      <c r="AN44" s="165">
        <v>0.24227402233898515</v>
      </c>
      <c r="AO44" s="166">
        <v>0.19887608768215678</v>
      </c>
      <c r="AP44" s="166">
        <v>0.21204621743522478</v>
      </c>
      <c r="AQ44" s="167">
        <v>0.20549329591087964</v>
      </c>
      <c r="AR44" s="165">
        <v>0.23263248303747514</v>
      </c>
      <c r="AS44" s="166">
        <v>0.15965808804552778</v>
      </c>
      <c r="AT44" s="166">
        <v>0.27338317445250065</v>
      </c>
      <c r="AU44" s="167">
        <v>0.29409833762695742</v>
      </c>
    </row>
    <row r="45" spans="1:48" ht="15.6" thickTop="1" thickBot="1">
      <c r="A45" s="191" t="s">
        <v>75</v>
      </c>
      <c r="B45" s="127">
        <v>2003</v>
      </c>
      <c r="C45" s="67" t="s">
        <v>30</v>
      </c>
      <c r="D45" s="143">
        <v>0.88081757867254529</v>
      </c>
      <c r="E45" s="204">
        <v>2.2538403424830017E-2</v>
      </c>
      <c r="F45" s="217">
        <v>-0.11123292298467483</v>
      </c>
      <c r="G45" s="204">
        <v>6.4763004039846431E-2</v>
      </c>
      <c r="H45" s="217">
        <v>-7.6824520953325702E-3</v>
      </c>
      <c r="I45" s="217">
        <v>-0.11826977924853875</v>
      </c>
      <c r="J45" s="217">
        <v>-0.11123292298467483</v>
      </c>
      <c r="K45" s="217">
        <v>-6.1250682203135634E-2</v>
      </c>
      <c r="L45" s="217">
        <v>0.27501824190917673</v>
      </c>
      <c r="AE45" s="162" t="s">
        <v>50</v>
      </c>
      <c r="AF45" s="163">
        <v>0.27271759888611929</v>
      </c>
      <c r="AG45" s="164">
        <v>0.30891480956124667</v>
      </c>
      <c r="AH45" s="75">
        <v>0.28235304528345828</v>
      </c>
      <c r="AI45" s="75">
        <v>0.19126210883560837</v>
      </c>
      <c r="AJ45" s="168">
        <v>0.30159288321113048</v>
      </c>
      <c r="AK45" s="75">
        <v>0.30530806202890493</v>
      </c>
      <c r="AL45" s="75">
        <v>0.29747436411155587</v>
      </c>
      <c r="AM45" s="169">
        <v>0.27476473728555428</v>
      </c>
      <c r="AN45" s="168">
        <v>0.23970207330463436</v>
      </c>
      <c r="AO45" s="75">
        <v>0.1816728307758782</v>
      </c>
      <c r="AP45" s="75">
        <v>0.21100302558881587</v>
      </c>
      <c r="AQ45" s="169">
        <v>0.21362401413429863</v>
      </c>
      <c r="AR45" s="168">
        <v>0.19042803583236245</v>
      </c>
      <c r="AS45" s="75">
        <v>0.12079828892627109</v>
      </c>
      <c r="AT45" s="75">
        <v>0.18599400474464783</v>
      </c>
      <c r="AU45" s="169">
        <v>0.22275373312941507</v>
      </c>
    </row>
    <row r="46" spans="1:48" ht="15" thickTop="1">
      <c r="A46" s="191" t="s">
        <v>186</v>
      </c>
      <c r="B46" s="127">
        <v>2008</v>
      </c>
      <c r="C46" s="67" t="s">
        <v>30</v>
      </c>
      <c r="D46" s="143">
        <v>0.49051707857838339</v>
      </c>
      <c r="E46" s="205">
        <v>2.4110910186859555E-2</v>
      </c>
      <c r="F46" s="220">
        <v>0.13217000290468214</v>
      </c>
      <c r="G46" s="205">
        <v>3.6835125976130839E-2</v>
      </c>
      <c r="H46" s="220">
        <v>7.7339942987164817E-2</v>
      </c>
      <c r="I46" s="220">
        <v>0.1168498681681935</v>
      </c>
      <c r="J46" s="220">
        <v>0.13217000290468214</v>
      </c>
      <c r="K46" s="220">
        <v>0.21508872537923121</v>
      </c>
      <c r="L46" s="220">
        <v>5.4232342852419728E-2</v>
      </c>
      <c r="AE46" s="62" t="s">
        <v>51</v>
      </c>
      <c r="AF46" s="168">
        <v>4.6057648974948975E-2</v>
      </c>
      <c r="AG46" s="75">
        <v>0.10771830276260722</v>
      </c>
      <c r="AH46" s="75">
        <v>7.9764105734443369E-2</v>
      </c>
      <c r="AI46" s="75">
        <v>-3.4092635919839632E-3</v>
      </c>
      <c r="AJ46" s="168">
        <v>0.12628796790729901</v>
      </c>
      <c r="AK46" s="75">
        <v>0.13787385327533885</v>
      </c>
      <c r="AL46" s="75">
        <v>0.1117800549327775</v>
      </c>
      <c r="AM46" s="169">
        <v>5.7081949339935392E-2</v>
      </c>
      <c r="AN46" s="168">
        <v>0.19052717096267976</v>
      </c>
      <c r="AO46" s="75">
        <v>0.14650691694659382</v>
      </c>
      <c r="AP46" s="75">
        <v>0.12696110097541113</v>
      </c>
      <c r="AQ46" s="169">
        <v>7.5451330484873139E-2</v>
      </c>
      <c r="AR46" s="168">
        <v>0.24638849973085733</v>
      </c>
      <c r="AS46" s="75">
        <v>0.16450359642384182</v>
      </c>
      <c r="AT46" s="75">
        <v>0.14009840936389206</v>
      </c>
      <c r="AU46" s="169">
        <v>0.10510261459577432</v>
      </c>
    </row>
    <row r="47" spans="1:48" ht="16.8" customHeight="1" thickBot="1">
      <c r="A47" s="193" t="s">
        <v>91</v>
      </c>
      <c r="B47" s="127">
        <v>2008</v>
      </c>
      <c r="C47" s="180" t="s">
        <v>30</v>
      </c>
      <c r="D47" s="208">
        <v>1.1710985764168682</v>
      </c>
      <c r="E47" s="204">
        <v>2.551498127340824E-2</v>
      </c>
      <c r="F47" s="217">
        <v>0.26239148697843739</v>
      </c>
      <c r="G47" s="204">
        <v>0.11466794075489728</v>
      </c>
      <c r="H47" s="217">
        <v>-0.19630355642677125</v>
      </c>
      <c r="I47" s="217">
        <v>-0.14813777653318405</v>
      </c>
      <c r="J47" s="217">
        <v>0.26239148697843739</v>
      </c>
      <c r="K47" s="217">
        <v>0.38196583590030797</v>
      </c>
      <c r="L47" s="217">
        <v>0.16418317281482828</v>
      </c>
      <c r="AE47" s="120" t="s">
        <v>30</v>
      </c>
      <c r="AF47" s="170">
        <v>0.18625791400331085</v>
      </c>
      <c r="AG47" s="171">
        <v>-4.4696656151892972E-2</v>
      </c>
      <c r="AH47" s="171">
        <v>0.30136741176246395</v>
      </c>
      <c r="AI47" s="171">
        <v>0.13012684280662989</v>
      </c>
      <c r="AJ47" s="170">
        <v>0.25959973312237483</v>
      </c>
      <c r="AK47" s="171">
        <v>0.3359511892876364</v>
      </c>
      <c r="AL47" s="171">
        <v>0.33406759575743128</v>
      </c>
      <c r="AM47" s="172">
        <v>0.2284785234963983</v>
      </c>
      <c r="AN47" s="170">
        <v>0.30365682993682219</v>
      </c>
      <c r="AO47" s="171">
        <v>0.30763883472027626</v>
      </c>
      <c r="AP47" s="171">
        <v>0.3186533495678473</v>
      </c>
      <c r="AQ47" s="172">
        <v>0.32266130557494421</v>
      </c>
      <c r="AR47" s="170">
        <v>0.29523513890627595</v>
      </c>
      <c r="AS47" s="171">
        <v>0.23923291729516991</v>
      </c>
      <c r="AT47" s="171">
        <v>0.2821025791321381</v>
      </c>
      <c r="AU47" s="172">
        <v>0.32131830999022931</v>
      </c>
    </row>
    <row r="48" spans="1:48">
      <c r="A48" s="191" t="s">
        <v>79</v>
      </c>
      <c r="B48" s="210">
        <v>2009</v>
      </c>
      <c r="C48" s="161" t="s">
        <v>30</v>
      </c>
      <c r="D48" s="75">
        <v>1.7860252968219594</v>
      </c>
      <c r="E48" s="209">
        <v>4.0739075031856684E-2</v>
      </c>
      <c r="F48" s="219">
        <v>0.1219866161412561</v>
      </c>
      <c r="G48" s="209">
        <v>7.9142403388035992E-2</v>
      </c>
      <c r="H48" s="219">
        <v>-7.5626864468273866E-2</v>
      </c>
      <c r="I48" s="219">
        <v>9.5702652584052153E-2</v>
      </c>
      <c r="J48" s="219">
        <v>0.1219866161412561</v>
      </c>
      <c r="K48" s="219"/>
      <c r="L48" s="219">
        <v>5.4828335261094027E-2</v>
      </c>
      <c r="AE48" s="9"/>
    </row>
    <row r="49" spans="1:47" ht="15" thickBot="1">
      <c r="A49" s="193" t="s">
        <v>84</v>
      </c>
      <c r="B49" s="127">
        <v>2008</v>
      </c>
      <c r="C49" s="180" t="s">
        <v>30</v>
      </c>
      <c r="D49" s="208">
        <v>1.1961907376692933</v>
      </c>
      <c r="E49" s="204">
        <v>4.4206062601051421E-2</v>
      </c>
      <c r="F49" s="217">
        <v>-5.8085284110588185E-2</v>
      </c>
      <c r="G49" s="204">
        <v>0.17400412054059916</v>
      </c>
      <c r="H49" s="217">
        <v>-5.2187111627243654E-2</v>
      </c>
      <c r="I49" s="217">
        <v>-1.4577348572825662E-2</v>
      </c>
      <c r="J49" s="217">
        <v>-5.8085284110588185E-2</v>
      </c>
      <c r="K49" s="217">
        <v>6.4971578754354872E-2</v>
      </c>
      <c r="L49" s="217">
        <v>0.11508570385390247</v>
      </c>
      <c r="AE49" s="9" t="s">
        <v>299</v>
      </c>
    </row>
    <row r="50" spans="1:47" ht="15" thickBot="1">
      <c r="A50" s="191" t="s">
        <v>186</v>
      </c>
      <c r="B50" s="127">
        <v>2009</v>
      </c>
      <c r="C50" s="67" t="s">
        <v>30</v>
      </c>
      <c r="D50" s="143">
        <v>0.97440624555427147</v>
      </c>
      <c r="E50" s="204">
        <v>5.0038780054542271E-2</v>
      </c>
      <c r="F50" s="217">
        <v>0.14929527006732685</v>
      </c>
      <c r="G50" s="204">
        <v>6.9944661048924675E-2</v>
      </c>
      <c r="H50" s="217">
        <v>4.2821757461729004E-2</v>
      </c>
      <c r="I50" s="217">
        <v>5.9426068681278761E-2</v>
      </c>
      <c r="J50" s="217">
        <v>0.14929527006732685</v>
      </c>
      <c r="K50" s="217">
        <v>-9.747994857057421E-3</v>
      </c>
      <c r="L50" s="217">
        <v>0.12448200984505714</v>
      </c>
      <c r="AE50" s="62" t="s">
        <v>61</v>
      </c>
      <c r="AF50" s="176">
        <v>0.16615340461031969</v>
      </c>
      <c r="AG50" s="175">
        <v>0.23750380653879358</v>
      </c>
      <c r="AH50" s="166">
        <v>0.21480002493519326</v>
      </c>
      <c r="AI50" s="166">
        <v>0.11548566263906515</v>
      </c>
      <c r="AJ50" s="165">
        <v>0.23196348493196131</v>
      </c>
      <c r="AK50" s="166">
        <v>0.26681020608632805</v>
      </c>
      <c r="AL50" s="166">
        <v>0.26681020608632805</v>
      </c>
      <c r="AM50" s="167">
        <v>0.21124533004571119</v>
      </c>
      <c r="AN50" s="165">
        <v>0.24476457926336573</v>
      </c>
      <c r="AO50" s="166">
        <v>0.20466974718888001</v>
      </c>
      <c r="AP50" s="166">
        <v>0.21739597579229936</v>
      </c>
      <c r="AQ50" s="167">
        <v>0.21119147501791358</v>
      </c>
      <c r="AR50" s="165">
        <v>0.23674102793233015</v>
      </c>
      <c r="AS50" s="166">
        <v>0.16549937953361823</v>
      </c>
      <c r="AT50" s="166">
        <v>0.28067322647203091</v>
      </c>
      <c r="AU50" s="167">
        <v>0.30085037752737481</v>
      </c>
    </row>
    <row r="51" spans="1:47" ht="15.6" thickTop="1" thickBot="1">
      <c r="A51" s="194" t="s">
        <v>84</v>
      </c>
      <c r="B51" s="127">
        <v>2005</v>
      </c>
      <c r="C51" s="180" t="s">
        <v>30</v>
      </c>
      <c r="D51" s="143">
        <v>1.6716804855601755</v>
      </c>
      <c r="E51" s="204">
        <v>6.0023704707077546E-2</v>
      </c>
      <c r="F51" s="217">
        <v>4.3747625588123597E-2</v>
      </c>
      <c r="G51" s="204">
        <v>0.11609230842207623</v>
      </c>
      <c r="H51" s="217">
        <v>-3.5565036967766431E-2</v>
      </c>
      <c r="I51" s="217">
        <v>-1.8021177318643528E-2</v>
      </c>
      <c r="J51" s="217">
        <v>4.3747625588123597E-2</v>
      </c>
      <c r="K51" s="217">
        <v>-6.1564238191257892E-3</v>
      </c>
      <c r="L51" s="217">
        <v>0.13632229813483676</v>
      </c>
      <c r="AE51" s="162" t="s">
        <v>50</v>
      </c>
      <c r="AF51" s="163">
        <v>0.27085159472567344</v>
      </c>
      <c r="AG51" s="164">
        <v>0.3120801388055921</v>
      </c>
      <c r="AH51" s="75">
        <v>0.28583867982313993</v>
      </c>
      <c r="AI51" s="75">
        <v>0.19113367006175211</v>
      </c>
      <c r="AJ51" s="168">
        <v>0.30499373687034537</v>
      </c>
      <c r="AK51" s="75">
        <v>0.31314518489766513</v>
      </c>
      <c r="AL51" s="75">
        <v>0.30529976067719317</v>
      </c>
      <c r="AM51" s="169">
        <v>0.28201772820348037</v>
      </c>
      <c r="AN51" s="168">
        <v>0.25097857450466948</v>
      </c>
      <c r="AO51" s="75">
        <v>0.19828148412439464</v>
      </c>
      <c r="AP51" s="75">
        <v>0.22600530341448657</v>
      </c>
      <c r="AQ51" s="169">
        <v>0.22708925101714195</v>
      </c>
      <c r="AR51" s="168">
        <v>0.20793661477539888</v>
      </c>
      <c r="AS51" s="75">
        <v>0.14493026263129996</v>
      </c>
      <c r="AT51" s="75">
        <v>0.20562782102590732</v>
      </c>
      <c r="AU51" s="169">
        <v>0.23947285965299342</v>
      </c>
    </row>
    <row r="52" spans="1:47" ht="15" thickTop="1">
      <c r="A52" s="191" t="s">
        <v>252</v>
      </c>
      <c r="B52" s="210">
        <v>1998</v>
      </c>
      <c r="C52" s="161" t="s">
        <v>30</v>
      </c>
      <c r="D52" s="75">
        <v>1.4497160072238033</v>
      </c>
      <c r="E52" s="209">
        <v>7.0335628832492517E-2</v>
      </c>
      <c r="F52" s="219">
        <v>5.6043201233652161E-2</v>
      </c>
      <c r="G52" s="209">
        <v>7.4895752318934208E-2</v>
      </c>
      <c r="H52" s="219">
        <v>-3.4767681816983635E-2</v>
      </c>
      <c r="I52" s="219">
        <v>3.018251966167074E-2</v>
      </c>
      <c r="J52" s="219">
        <v>5.6043201233652161E-2</v>
      </c>
      <c r="K52" s="219">
        <v>0.33132512242172424</v>
      </c>
      <c r="L52" s="219">
        <v>8.2338067570475557E-2</v>
      </c>
      <c r="AE52" s="62" t="s">
        <v>51</v>
      </c>
      <c r="AF52" s="168">
        <v>4.229412178705752E-2</v>
      </c>
      <c r="AG52" s="75">
        <v>0.10689548360067019</v>
      </c>
      <c r="AH52" s="75">
        <v>8.0074589783202407E-2</v>
      </c>
      <c r="AI52" s="75">
        <v>-5.132424436942657E-4</v>
      </c>
      <c r="AJ52" s="168">
        <v>0.11936540060679424</v>
      </c>
      <c r="AK52" s="75">
        <v>0.13437149285280103</v>
      </c>
      <c r="AL52" s="75">
        <v>0.11025040815801244</v>
      </c>
      <c r="AM52" s="169">
        <v>6.2178405645477296E-2</v>
      </c>
      <c r="AN52" s="168">
        <v>0.18047531926641233</v>
      </c>
      <c r="AO52" s="75">
        <v>0.13685357476484358</v>
      </c>
      <c r="AP52" s="75">
        <v>0.12016022158707623</v>
      </c>
      <c r="AQ52" s="169">
        <v>7.6444635665887675E-2</v>
      </c>
      <c r="AR52" s="168">
        <v>0.23489237854339567</v>
      </c>
      <c r="AS52" s="75">
        <v>0.14445962902488438</v>
      </c>
      <c r="AT52" s="75">
        <v>0.12393469663832161</v>
      </c>
      <c r="AU52" s="169">
        <v>9.7060372053952793E-2</v>
      </c>
    </row>
    <row r="53" spans="1:47" ht="15" thickBot="1">
      <c r="A53" s="191" t="s">
        <v>252</v>
      </c>
      <c r="B53" s="210">
        <v>1999</v>
      </c>
      <c r="C53" s="161" t="s">
        <v>30</v>
      </c>
      <c r="D53" s="75">
        <v>1.540498604837236</v>
      </c>
      <c r="E53" s="209">
        <v>7.9745575797965804E-2</v>
      </c>
      <c r="F53" s="219">
        <v>0.35379226726125917</v>
      </c>
      <c r="G53" s="209">
        <v>8.8817095185334732E-2</v>
      </c>
      <c r="H53" s="219">
        <v>6.2767906864472339E-2</v>
      </c>
      <c r="I53" s="219">
        <v>8.7759682338723499E-2</v>
      </c>
      <c r="J53" s="219">
        <v>0.35379226726125917</v>
      </c>
      <c r="K53" s="219">
        <v>0.35786016969150602</v>
      </c>
      <c r="L53" s="219">
        <v>0.1060626399068289</v>
      </c>
      <c r="AE53" s="120" t="s">
        <v>30</v>
      </c>
      <c r="AF53" s="170">
        <v>0.17950744513025174</v>
      </c>
      <c r="AG53" s="171">
        <v>0.16913896586915411</v>
      </c>
      <c r="AH53" s="171">
        <v>0.29819222820685859</v>
      </c>
      <c r="AI53" s="171">
        <v>0.12004333653888699</v>
      </c>
      <c r="AJ53" s="170">
        <v>0.25204883847720339</v>
      </c>
      <c r="AK53" s="171">
        <v>0.3315178457090695</v>
      </c>
      <c r="AL53" s="171">
        <v>0.32696286055497276</v>
      </c>
      <c r="AM53" s="172">
        <v>0.22028884616966832</v>
      </c>
      <c r="AN53" s="170">
        <v>0.30937185934057104</v>
      </c>
      <c r="AO53" s="171">
        <v>0.31715789907331099</v>
      </c>
      <c r="AP53" s="171">
        <v>0.32784185421176254</v>
      </c>
      <c r="AQ53" s="172">
        <v>0.33215208642041716</v>
      </c>
      <c r="AR53" s="170">
        <v>0.30307884413601077</v>
      </c>
      <c r="AS53" s="171">
        <v>0.24957716399211638</v>
      </c>
      <c r="AT53" s="171">
        <v>0.29172329999701996</v>
      </c>
      <c r="AU53" s="172">
        <v>0.3307654656131756</v>
      </c>
    </row>
    <row r="54" spans="1:47">
      <c r="A54" s="191" t="s">
        <v>130</v>
      </c>
      <c r="B54" s="127">
        <v>2006</v>
      </c>
      <c r="C54" s="67" t="s">
        <v>30</v>
      </c>
      <c r="D54" s="143">
        <v>5.3187885358086593</v>
      </c>
      <c r="E54" s="204">
        <v>8.181344450234497E-2</v>
      </c>
      <c r="F54" s="217">
        <v>2.79435787886404E-2</v>
      </c>
      <c r="G54" s="204">
        <v>0.12397400545047006</v>
      </c>
      <c r="H54" s="217">
        <v>3.5436039205830827E-2</v>
      </c>
      <c r="I54" s="217">
        <v>1.6430007539582844E-2</v>
      </c>
      <c r="J54" s="217">
        <v>2.79435787886404E-2</v>
      </c>
      <c r="K54" s="217">
        <v>3.9457150037697952E-2</v>
      </c>
      <c r="L54" s="217">
        <v>0.19665323730171963</v>
      </c>
      <c r="AE54" s="9"/>
    </row>
    <row r="55" spans="1:47" ht="15" thickBot="1">
      <c r="A55" s="191" t="s">
        <v>186</v>
      </c>
      <c r="B55" s="210">
        <v>2010</v>
      </c>
      <c r="C55" s="161" t="s">
        <v>30</v>
      </c>
      <c r="D55" s="75">
        <v>1.7234328897758859</v>
      </c>
      <c r="E55" s="209">
        <v>9.0066007435320325E-2</v>
      </c>
      <c r="F55" s="219">
        <v>-5.4921591384464133E-2</v>
      </c>
      <c r="G55" s="209">
        <v>0.16382798656475628</v>
      </c>
      <c r="H55" s="219">
        <v>1.7347146520503849E-2</v>
      </c>
      <c r="I55" s="219">
        <v>0.11123687091261969</v>
      </c>
      <c r="J55" s="219">
        <v>-5.4921591384464133E-2</v>
      </c>
      <c r="K55" s="219"/>
      <c r="L55" s="219">
        <v>0.22865923371717597</v>
      </c>
      <c r="M55" s="67"/>
      <c r="N55"/>
      <c r="O55"/>
      <c r="P55" s="9"/>
      <c r="Q55" s="9"/>
      <c r="R55" s="9"/>
      <c r="S55" s="9"/>
      <c r="T55" s="9"/>
      <c r="U55" s="9"/>
      <c r="V55" s="9"/>
      <c r="W55" s="9"/>
      <c r="AE55" s="9" t="s">
        <v>315</v>
      </c>
    </row>
    <row r="56" spans="1:47" ht="15" thickBot="1">
      <c r="A56" s="192" t="s">
        <v>252</v>
      </c>
      <c r="B56" s="210">
        <v>2002</v>
      </c>
      <c r="C56" s="161" t="s">
        <v>30</v>
      </c>
      <c r="D56" s="75">
        <v>1.2398489974952305</v>
      </c>
      <c r="E56" s="209">
        <v>9.3676709363160748E-2</v>
      </c>
      <c r="F56" s="217">
        <v>8.9247764480548858E-2</v>
      </c>
      <c r="G56" s="209">
        <v>9.4441286802318974E-2</v>
      </c>
      <c r="H56" s="217">
        <v>6.2950383044882091E-3</v>
      </c>
      <c r="I56" s="218">
        <v>1.9932200783515479E-2</v>
      </c>
      <c r="J56" s="217">
        <v>8.9247764480548858E-2</v>
      </c>
      <c r="K56" s="217">
        <v>9.4932652369163095E-2</v>
      </c>
      <c r="L56" s="217">
        <v>6.4620506199150635E-2</v>
      </c>
      <c r="M56" s="67"/>
      <c r="N56"/>
      <c r="O56"/>
      <c r="P56" s="9"/>
      <c r="Q56" s="9"/>
      <c r="R56" s="9"/>
      <c r="S56" s="9"/>
      <c r="T56" s="9"/>
      <c r="U56" s="9"/>
      <c r="V56" s="9"/>
      <c r="W56" s="9"/>
      <c r="Z56" s="82"/>
      <c r="AE56" s="62" t="s">
        <v>61</v>
      </c>
      <c r="AF56" s="176">
        <v>0.17825521495716795</v>
      </c>
      <c r="AG56" s="175">
        <v>0.22806241423312529</v>
      </c>
      <c r="AH56" s="166">
        <v>0.2130625478276704</v>
      </c>
      <c r="AI56" s="166">
        <v>0.13185175882919228</v>
      </c>
      <c r="AJ56" s="165">
        <v>0.24562610975990717</v>
      </c>
      <c r="AK56" s="166">
        <v>0.25211235598682796</v>
      </c>
      <c r="AL56" s="166">
        <v>0.25211235598682796</v>
      </c>
      <c r="AM56" s="167">
        <v>0.20682839972493261</v>
      </c>
      <c r="AN56" s="165">
        <v>0.25945748508243421</v>
      </c>
      <c r="AO56" s="166">
        <v>0.22278958911198476</v>
      </c>
      <c r="AP56" s="166">
        <v>0.24397570605357347</v>
      </c>
      <c r="AQ56" s="167">
        <v>0.223176288713333</v>
      </c>
      <c r="AR56" s="165">
        <v>0.24372378807488226</v>
      </c>
      <c r="AS56" s="166">
        <v>0.18923312703055517</v>
      </c>
      <c r="AT56" s="166">
        <v>0.36904847144302749</v>
      </c>
      <c r="AU56" s="167">
        <v>0.37886575060460626</v>
      </c>
    </row>
    <row r="57" spans="1:47" ht="15.6" thickTop="1" thickBot="1">
      <c r="A57" s="194" t="s">
        <v>252</v>
      </c>
      <c r="B57" s="127">
        <v>2003</v>
      </c>
      <c r="C57" s="180" t="s">
        <v>30</v>
      </c>
      <c r="D57" s="143">
        <v>1.2429593563660823</v>
      </c>
      <c r="E57" s="204">
        <v>9.5218447714665561E-2</v>
      </c>
      <c r="F57" s="217">
        <v>8.9199125979442337E-2</v>
      </c>
      <c r="G57" s="204">
        <v>4.9322029873429749E-2</v>
      </c>
      <c r="H57" s="217">
        <v>1.3723552769384207E-2</v>
      </c>
      <c r="I57" s="217">
        <v>8.3478224798759521E-2</v>
      </c>
      <c r="J57" s="217">
        <v>8.9199125979442337E-2</v>
      </c>
      <c r="K57" s="217">
        <v>7.695929516149079E-2</v>
      </c>
      <c r="L57" s="217">
        <v>3.3253814502313517E-2</v>
      </c>
      <c r="M57" s="67"/>
      <c r="N57"/>
      <c r="O57" t="s">
        <v>332</v>
      </c>
      <c r="P57" s="9"/>
      <c r="Q57" s="9"/>
      <c r="R57" s="9"/>
      <c r="S57" s="9"/>
      <c r="T57" s="9"/>
      <c r="U57" s="9"/>
      <c r="V57" s="9"/>
      <c r="W57" s="9"/>
      <c r="Z57" s="82"/>
      <c r="AE57" s="162" t="s">
        <v>50</v>
      </c>
      <c r="AF57" s="163">
        <v>0.27407931100591781</v>
      </c>
      <c r="AG57" s="164">
        <v>0.28626396674728311</v>
      </c>
      <c r="AH57" s="75">
        <v>0.26823278942728257</v>
      </c>
      <c r="AI57" s="75">
        <v>0.17426617340190526</v>
      </c>
      <c r="AJ57" s="168">
        <v>0.31463099218004054</v>
      </c>
      <c r="AK57" s="75">
        <v>0.28225997636298694</v>
      </c>
      <c r="AL57" s="75">
        <v>0.29064836033368946</v>
      </c>
      <c r="AM57" s="169">
        <v>0.25213295652437917</v>
      </c>
      <c r="AN57" s="168">
        <v>0.2641041375475337</v>
      </c>
      <c r="AO57" s="75">
        <v>0.22535821044624738</v>
      </c>
      <c r="AP57" s="75">
        <v>0.25870513537172202</v>
      </c>
      <c r="AQ57" s="169">
        <v>0.25018742817417949</v>
      </c>
      <c r="AR57" s="168">
        <v>0.21448976957961277</v>
      </c>
      <c r="AS57" s="75">
        <v>0.18457759911502486</v>
      </c>
      <c r="AT57" s="75">
        <v>0.23889674903289523</v>
      </c>
      <c r="AU57" s="169">
        <v>0.2517125341093176</v>
      </c>
    </row>
    <row r="58" spans="1:47" ht="15" thickTop="1">
      <c r="A58" s="192" t="s">
        <v>252</v>
      </c>
      <c r="B58" s="210">
        <v>2000</v>
      </c>
      <c r="C58" s="161" t="s">
        <v>30</v>
      </c>
      <c r="D58" s="75">
        <v>1.8457959927125838</v>
      </c>
      <c r="E58" s="209">
        <v>9.8167306847599473E-2</v>
      </c>
      <c r="F58" s="217">
        <v>0.3148550556349356</v>
      </c>
      <c r="G58" s="209">
        <v>0.12191935643581256</v>
      </c>
      <c r="H58" s="217">
        <v>2.6665513971721459E-2</v>
      </c>
      <c r="I58" s="218">
        <v>0.31051471938307124</v>
      </c>
      <c r="J58" s="217">
        <v>0.3148550556349356</v>
      </c>
      <c r="K58" s="217">
        <v>0.32425767843360637</v>
      </c>
      <c r="L58" s="217">
        <v>0.11372382499373479</v>
      </c>
      <c r="N58" t="s">
        <v>303</v>
      </c>
      <c r="O58"/>
      <c r="P58" s="183" t="s">
        <v>283</v>
      </c>
      <c r="Q58" s="141"/>
      <c r="R58" s="141"/>
      <c r="S58" s="141"/>
      <c r="Z58" s="82"/>
      <c r="AE58" s="62" t="s">
        <v>51</v>
      </c>
      <c r="AF58" s="168">
        <v>5.3382713539967291E-2</v>
      </c>
      <c r="AG58" s="75">
        <v>0.12316126612111791</v>
      </c>
      <c r="AH58" s="75">
        <v>0.10514934826231911</v>
      </c>
      <c r="AI58" s="75">
        <v>5.6208183666812586E-2</v>
      </c>
      <c r="AJ58" s="168">
        <v>0.1342045893127092</v>
      </c>
      <c r="AK58" s="75">
        <v>0.16500461532042796</v>
      </c>
      <c r="AL58" s="75">
        <v>0.15881912446729848</v>
      </c>
      <c r="AM58" s="169">
        <v>0.12089729471468992</v>
      </c>
      <c r="AN58" s="168">
        <v>0.19452954074795276</v>
      </c>
      <c r="AO58" s="75">
        <v>0.16711065857812205</v>
      </c>
      <c r="AP58" s="75">
        <v>0.1672214746191453</v>
      </c>
      <c r="AQ58" s="169">
        <v>0.12537246731837928</v>
      </c>
      <c r="AR58" s="168">
        <v>0.23640223998622045</v>
      </c>
      <c r="AS58" s="75">
        <v>0.15762836065487493</v>
      </c>
      <c r="AT58" s="75">
        <v>0.15328350450514067</v>
      </c>
      <c r="AU58" s="169">
        <v>0.12212104376836856</v>
      </c>
    </row>
    <row r="59" spans="1:47" ht="15" thickBot="1">
      <c r="A59" s="191" t="s">
        <v>75</v>
      </c>
      <c r="B59" s="127">
        <v>2004</v>
      </c>
      <c r="C59" s="67" t="s">
        <v>30</v>
      </c>
      <c r="D59" s="143">
        <v>4.4003579952267309</v>
      </c>
      <c r="E59" s="204">
        <v>0.10146173688736028</v>
      </c>
      <c r="F59" s="217">
        <v>-5.3159832243198771E-2</v>
      </c>
      <c r="G59" s="204">
        <v>0.38233809924306139</v>
      </c>
      <c r="H59" s="217">
        <v>-0.10974422242171186</v>
      </c>
      <c r="I59" s="217">
        <v>-0.10276101431956443</v>
      </c>
      <c r="J59" s="217">
        <v>-5.3159832243198771E-2</v>
      </c>
      <c r="K59" s="217">
        <v>5.2989481469494858E-2</v>
      </c>
      <c r="L59" s="217">
        <v>0.52690321505913706</v>
      </c>
      <c r="N59" s="197"/>
      <c r="O59" s="221" t="s">
        <v>227</v>
      </c>
      <c r="P59" s="141" t="s">
        <v>284</v>
      </c>
      <c r="Q59" s="141" t="s">
        <v>285</v>
      </c>
      <c r="R59" s="141" t="s">
        <v>286</v>
      </c>
      <c r="S59" s="141" t="s">
        <v>287</v>
      </c>
      <c r="AE59" s="120" t="s">
        <v>30</v>
      </c>
      <c r="AF59" s="170">
        <v>0.21339728016065709</v>
      </c>
      <c r="AG59" s="171">
        <v>0.31639304854978834</v>
      </c>
      <c r="AH59" s="171">
        <v>0.29419132473819726</v>
      </c>
      <c r="AI59" s="171">
        <v>0.17291405539938209</v>
      </c>
      <c r="AJ59" s="170">
        <v>0.28433792510192668</v>
      </c>
      <c r="AK59" s="171">
        <v>0.31494208240600408</v>
      </c>
      <c r="AL59" s="171">
        <v>0.32127644546766365</v>
      </c>
      <c r="AM59" s="172">
        <v>0.23081654137321217</v>
      </c>
      <c r="AN59" s="170">
        <v>0.32346326110086204</v>
      </c>
      <c r="AO59" s="171">
        <v>0.29382060796380249</v>
      </c>
      <c r="AP59" s="171">
        <v>0.31167023794843035</v>
      </c>
      <c r="AQ59" s="172">
        <v>0.2749821697933309</v>
      </c>
      <c r="AR59" s="170">
        <v>0.30763137701662796</v>
      </c>
      <c r="AS59" s="171">
        <v>0.23879644227534264</v>
      </c>
      <c r="AT59" s="171">
        <v>0.27710267359831786</v>
      </c>
      <c r="AU59" s="172">
        <v>0.26472685553277164</v>
      </c>
    </row>
    <row r="60" spans="1:47">
      <c r="A60" s="193" t="s">
        <v>298</v>
      </c>
      <c r="B60" s="127">
        <v>2007</v>
      </c>
      <c r="C60" s="180" t="s">
        <v>30</v>
      </c>
      <c r="D60" s="208">
        <v>0.78677619067481841</v>
      </c>
      <c r="E60" s="204">
        <v>0.10577207696102614</v>
      </c>
      <c r="F60" s="217">
        <v>-9.8595827988928644E-2</v>
      </c>
      <c r="G60" s="204">
        <v>0.1332928311057108</v>
      </c>
      <c r="H60" s="217">
        <v>-2.6294471072706545E-2</v>
      </c>
      <c r="I60" s="217">
        <v>-5.7179504489299995E-2</v>
      </c>
      <c r="J60" s="217">
        <v>-9.8595827988928644E-2</v>
      </c>
      <c r="K60" s="217">
        <v>4.7053264024843007E-2</v>
      </c>
      <c r="L60" s="217">
        <v>0.18401540224032586</v>
      </c>
      <c r="M60" s="67"/>
      <c r="N60"/>
      <c r="O60" s="49" t="s">
        <v>288</v>
      </c>
      <c r="P60" s="184">
        <v>-2.0516818901325905E-2</v>
      </c>
      <c r="Q60" s="184">
        <v>-4.0069133235841936E-2</v>
      </c>
      <c r="R60" s="184">
        <v>-4.3580754250995557E-2</v>
      </c>
      <c r="S60" s="184">
        <v>-3.6303693761050117E-2</v>
      </c>
      <c r="T60" s="185">
        <v>42</v>
      </c>
      <c r="U60" s="148" t="s">
        <v>179</v>
      </c>
      <c r="X60" s="82"/>
      <c r="Y60" s="82"/>
      <c r="AE60" s="9"/>
    </row>
    <row r="61" spans="1:47">
      <c r="A61" s="194" t="s">
        <v>89</v>
      </c>
      <c r="B61" s="127">
        <v>2004</v>
      </c>
      <c r="C61" s="180" t="s">
        <v>30</v>
      </c>
      <c r="D61" s="143">
        <v>4.6282208077865192</v>
      </c>
      <c r="E61" s="204">
        <v>0.13047165503294408</v>
      </c>
      <c r="F61" s="217">
        <v>0.16998250275419607</v>
      </c>
      <c r="G61" s="204">
        <v>0.14696588292003643</v>
      </c>
      <c r="H61" s="217">
        <v>6.6100706370293884E-3</v>
      </c>
      <c r="I61" s="217">
        <v>0.17843950489274832</v>
      </c>
      <c r="J61" s="217">
        <v>0.16998250275419607</v>
      </c>
      <c r="K61" s="217">
        <v>0.14318579482859181</v>
      </c>
      <c r="L61" s="217">
        <v>0.18384397701797156</v>
      </c>
      <c r="M61" s="67"/>
      <c r="N61"/>
      <c r="O61" s="33" t="s">
        <v>317</v>
      </c>
      <c r="P61" s="184">
        <v>-1.9288059472938827E-3</v>
      </c>
      <c r="Q61" s="184">
        <v>2.4882555370493869E-2</v>
      </c>
      <c r="R61" s="184">
        <v>6.5835881965920051E-2</v>
      </c>
      <c r="S61" s="184">
        <v>9.8876122210369427E-2</v>
      </c>
      <c r="T61" s="185">
        <v>56</v>
      </c>
      <c r="U61" s="148" t="s">
        <v>179</v>
      </c>
      <c r="X61" s="82"/>
      <c r="Y61" s="82"/>
      <c r="AE61" s="9"/>
    </row>
    <row r="62" spans="1:47">
      <c r="A62" s="194" t="s">
        <v>293</v>
      </c>
      <c r="B62" s="127">
        <v>2009</v>
      </c>
      <c r="C62" s="180" t="s">
        <v>30</v>
      </c>
      <c r="D62" s="143">
        <v>2.719141713091922</v>
      </c>
      <c r="E62" s="204">
        <v>0.1310091743119266</v>
      </c>
      <c r="F62" s="217">
        <v>-1.1836987768445989E-2</v>
      </c>
      <c r="G62" s="204">
        <v>0.16010435801187339</v>
      </c>
      <c r="H62" s="217">
        <v>-7.5193055633842751E-2</v>
      </c>
      <c r="I62" s="217">
        <v>-4.2105856490615046E-2</v>
      </c>
      <c r="J62" s="217">
        <v>-1.1836987768445989E-2</v>
      </c>
      <c r="K62" s="217"/>
      <c r="L62" s="217">
        <v>0.17172244839139678</v>
      </c>
      <c r="M62" s="67"/>
      <c r="N62"/>
      <c r="O62" s="33" t="s">
        <v>318</v>
      </c>
      <c r="P62" s="184">
        <v>1.1164679726229299E-2</v>
      </c>
      <c r="Q62" s="184">
        <v>7.3719132582913419E-2</v>
      </c>
      <c r="R62" s="184">
        <v>0.12708497512929076</v>
      </c>
      <c r="S62" s="184">
        <v>0.12077322082759218</v>
      </c>
      <c r="T62" s="185">
        <v>16</v>
      </c>
      <c r="U62" s="148" t="s">
        <v>179</v>
      </c>
      <c r="X62" s="82"/>
      <c r="Y62" s="82"/>
      <c r="AE62" s="9"/>
    </row>
    <row r="63" spans="1:47" ht="16.8" customHeight="1">
      <c r="A63" s="191" t="s">
        <v>73</v>
      </c>
      <c r="B63" s="127">
        <v>2003</v>
      </c>
      <c r="C63" s="67" t="s">
        <v>30</v>
      </c>
      <c r="D63" s="143">
        <v>10.813327346971537</v>
      </c>
      <c r="E63" s="204">
        <v>0.1343434091828376</v>
      </c>
      <c r="F63" s="217">
        <v>-0.17366125688138975</v>
      </c>
      <c r="G63" s="204">
        <v>0.32036981884303101</v>
      </c>
      <c r="H63" s="217">
        <v>-0.26365828960692239</v>
      </c>
      <c r="I63" s="217">
        <v>-0.14009820003571291</v>
      </c>
      <c r="J63" s="217">
        <v>-0.17366125688138975</v>
      </c>
      <c r="K63" s="217">
        <v>6.3308843987577385E-2</v>
      </c>
      <c r="L63" s="217">
        <v>0.59459796918149521</v>
      </c>
      <c r="N63"/>
      <c r="O63" s="33" t="s">
        <v>319</v>
      </c>
      <c r="P63" s="184">
        <v>0.10506743519928068</v>
      </c>
      <c r="Q63" s="184">
        <v>0.20564725477651652</v>
      </c>
      <c r="R63" s="184">
        <v>0.22755662525875114</v>
      </c>
      <c r="S63" s="184">
        <v>0.35829035045769903</v>
      </c>
      <c r="T63" s="185">
        <v>7</v>
      </c>
      <c r="U63" s="148" t="s">
        <v>179</v>
      </c>
      <c r="AE63" s="9"/>
    </row>
    <row r="64" spans="1:47">
      <c r="A64" s="192" t="s">
        <v>130</v>
      </c>
      <c r="B64" s="210">
        <v>2005</v>
      </c>
      <c r="C64" s="161" t="s">
        <v>30</v>
      </c>
      <c r="D64" s="75">
        <v>9.3502269801477063</v>
      </c>
      <c r="E64" s="209">
        <v>0.13872832369942195</v>
      </c>
      <c r="F64" s="217">
        <v>-5.859480659994587E-2</v>
      </c>
      <c r="G64" s="209">
        <v>0.11078418830753486</v>
      </c>
      <c r="H64" s="217">
        <v>-7.6278063294563173E-2</v>
      </c>
      <c r="I64" s="218">
        <v>-3.8139031647281357E-2</v>
      </c>
      <c r="J64" s="217">
        <v>-5.859480659994587E-2</v>
      </c>
      <c r="K64" s="217">
        <v>-4.6203002434406247E-2</v>
      </c>
      <c r="L64" s="217">
        <v>0.12897863498321702</v>
      </c>
      <c r="T64" s="149">
        <v>121</v>
      </c>
      <c r="AE64" s="9"/>
    </row>
    <row r="65" spans="1:31">
      <c r="A65" s="193" t="s">
        <v>195</v>
      </c>
      <c r="B65" s="127">
        <v>2007</v>
      </c>
      <c r="C65" s="180" t="s">
        <v>30</v>
      </c>
      <c r="D65" s="208">
        <v>4.4376219828933996</v>
      </c>
      <c r="E65" s="204">
        <v>0.14440841410865929</v>
      </c>
      <c r="F65" s="217">
        <v>-4.8321196107495072E-2</v>
      </c>
      <c r="G65" s="204">
        <v>0.1637065519240746</v>
      </c>
      <c r="H65" s="217">
        <v>2.2207901011793457E-2</v>
      </c>
      <c r="I65" s="217">
        <v>6.766771927563294E-3</v>
      </c>
      <c r="J65" s="217">
        <v>-4.8321196107495072E-2</v>
      </c>
      <c r="K65" s="217">
        <v>-8.3443964683895075E-2</v>
      </c>
      <c r="L65" s="217">
        <v>0.20847799937769887</v>
      </c>
      <c r="N65" t="s">
        <v>303</v>
      </c>
      <c r="O65"/>
      <c r="P65" s="183" t="s">
        <v>283</v>
      </c>
      <c r="Q65" s="141"/>
      <c r="R65" s="141"/>
      <c r="S65" s="141"/>
      <c r="AE65" s="9"/>
    </row>
    <row r="66" spans="1:31">
      <c r="A66" s="192" t="s">
        <v>252</v>
      </c>
      <c r="B66" s="210">
        <v>2001</v>
      </c>
      <c r="C66" s="161" t="s">
        <v>30</v>
      </c>
      <c r="D66" s="75">
        <v>2.0690323785832687</v>
      </c>
      <c r="E66" s="209">
        <v>0.15534152944831564</v>
      </c>
      <c r="F66" s="217">
        <v>0.30574501236077528</v>
      </c>
      <c r="G66" s="209">
        <v>0.12475672773639353</v>
      </c>
      <c r="H66" s="217">
        <v>0.29162555060553252</v>
      </c>
      <c r="I66" s="218">
        <v>0.29608479489839146</v>
      </c>
      <c r="J66" s="217">
        <v>0.30574501236077528</v>
      </c>
      <c r="K66" s="217">
        <v>0.35484638662912843</v>
      </c>
      <c r="L66" s="217">
        <v>0.11507005833182994</v>
      </c>
      <c r="N66" s="197"/>
      <c r="O66" s="221" t="s">
        <v>227</v>
      </c>
      <c r="P66" s="141" t="s">
        <v>284</v>
      </c>
      <c r="Q66" s="141" t="s">
        <v>285</v>
      </c>
      <c r="R66" s="141" t="s">
        <v>286</v>
      </c>
      <c r="S66" s="141" t="s">
        <v>287</v>
      </c>
      <c r="AE66" s="9"/>
    </row>
    <row r="67" spans="1:31">
      <c r="A67" s="194" t="s">
        <v>89</v>
      </c>
      <c r="B67" s="127">
        <v>2003</v>
      </c>
      <c r="C67" s="180" t="s">
        <v>30</v>
      </c>
      <c r="D67" s="143">
        <v>5.7123815320105109</v>
      </c>
      <c r="E67" s="204">
        <v>0.15997018987751929</v>
      </c>
      <c r="F67" s="217">
        <v>0.25089372765680856</v>
      </c>
      <c r="G67" s="204">
        <v>0.14526983094928478</v>
      </c>
      <c r="H67" s="217">
        <v>8.8190977043755739E-2</v>
      </c>
      <c r="I67" s="217">
        <v>9.4218099092977264E-2</v>
      </c>
      <c r="J67" s="217">
        <v>0.25089372765680856</v>
      </c>
      <c r="K67" s="217">
        <v>0.24318255679971637</v>
      </c>
      <c r="L67" s="217">
        <v>0.15158561151079136</v>
      </c>
      <c r="N67"/>
      <c r="O67" s="49" t="s">
        <v>288</v>
      </c>
      <c r="P67" s="184">
        <v>-1.5951719268424504E-2</v>
      </c>
      <c r="Q67" s="184">
        <v>-2.7848094513085647E-2</v>
      </c>
      <c r="R67" s="184">
        <v>-4.3580754250995557E-2</v>
      </c>
      <c r="S67" s="184">
        <v>-3.6303693761050117E-2</v>
      </c>
      <c r="T67" s="185">
        <v>47</v>
      </c>
      <c r="U67" s="148" t="s">
        <v>179</v>
      </c>
      <c r="AE67" s="9"/>
    </row>
    <row r="68" spans="1:31">
      <c r="A68" s="193" t="s">
        <v>298</v>
      </c>
      <c r="B68" s="127">
        <v>2008</v>
      </c>
      <c r="C68" s="180" t="s">
        <v>30</v>
      </c>
      <c r="D68" s="208">
        <v>1.2260350993678022</v>
      </c>
      <c r="E68" s="204">
        <v>0.16000957854406131</v>
      </c>
      <c r="F68" s="217">
        <v>7.1468508469001907E-2</v>
      </c>
      <c r="G68" s="204">
        <v>0.22126450279487059</v>
      </c>
      <c r="H68" s="217">
        <v>-3.0093734583127692E-2</v>
      </c>
      <c r="I68" s="217">
        <v>-7.0448939319190787E-2</v>
      </c>
      <c r="J68" s="217">
        <v>7.1468508469001907E-2</v>
      </c>
      <c r="K68" s="217">
        <v>0.1376418352244696</v>
      </c>
      <c r="L68" s="217">
        <v>0.25254345866947525</v>
      </c>
      <c r="N68"/>
      <c r="O68" s="33" t="s">
        <v>317</v>
      </c>
      <c r="P68" s="184">
        <v>1.2495805270767123E-2</v>
      </c>
      <c r="Q68" s="184">
        <v>4.0015301682429658E-2</v>
      </c>
      <c r="R68" s="184">
        <v>6.5835881965920051E-2</v>
      </c>
      <c r="S68" s="184">
        <v>9.8876122210369427E-2</v>
      </c>
      <c r="T68" s="185">
        <v>67</v>
      </c>
      <c r="U68" s="148" t="s">
        <v>179</v>
      </c>
      <c r="AE68" s="9"/>
    </row>
    <row r="69" spans="1:31">
      <c r="A69" s="196" t="s">
        <v>57</v>
      </c>
      <c r="B69" s="127">
        <v>2005</v>
      </c>
      <c r="C69" s="180" t="s">
        <v>30</v>
      </c>
      <c r="D69" s="143">
        <v>6.8470887883583504</v>
      </c>
      <c r="E69" s="204">
        <v>0.16365257259296995</v>
      </c>
      <c r="F69" s="217">
        <v>-6.638325938307571E-2</v>
      </c>
      <c r="G69" s="204">
        <v>0.21401102422766313</v>
      </c>
      <c r="H69" s="217">
        <v>-0.10675652782907875</v>
      </c>
      <c r="I69" s="217">
        <v>-7.2957980291125948E-2</v>
      </c>
      <c r="J69" s="217">
        <v>-6.638325938307571E-2</v>
      </c>
      <c r="K69" s="217">
        <v>2.3443316571602542E-2</v>
      </c>
      <c r="L69" s="217">
        <v>0.23168443496801705</v>
      </c>
      <c r="N69"/>
      <c r="O69" s="33" t="s">
        <v>318</v>
      </c>
      <c r="P69" s="184">
        <v>5.2647070608440392E-2</v>
      </c>
      <c r="Q69" s="184">
        <v>9.2202365699548011E-2</v>
      </c>
      <c r="R69" s="184">
        <v>0.12708497512929076</v>
      </c>
      <c r="S69" s="184">
        <v>0.12077322082759218</v>
      </c>
      <c r="T69" s="185">
        <v>20</v>
      </c>
      <c r="U69" s="148" t="s">
        <v>179</v>
      </c>
      <c r="AE69" s="9"/>
    </row>
    <row r="70" spans="1:31">
      <c r="A70" s="191" t="s">
        <v>130</v>
      </c>
      <c r="B70" s="127">
        <v>2007</v>
      </c>
      <c r="C70" s="67" t="s">
        <v>30</v>
      </c>
      <c r="D70" s="143">
        <v>10.959414594484722</v>
      </c>
      <c r="E70" s="204">
        <v>0.16531987607397233</v>
      </c>
      <c r="F70" s="217">
        <v>4.1688379364250398E-3</v>
      </c>
      <c r="G70" s="204">
        <v>0.25329510132285971</v>
      </c>
      <c r="H70" s="217">
        <v>-1.9704273058885027E-2</v>
      </c>
      <c r="I70" s="217">
        <v>-7.7677175612299934E-3</v>
      </c>
      <c r="J70" s="217">
        <v>4.1688379364250398E-3</v>
      </c>
      <c r="K70" s="217">
        <v>7.5951016154246875E-2</v>
      </c>
      <c r="L70" s="217">
        <v>0.33541784492741916</v>
      </c>
      <c r="N70"/>
      <c r="O70" s="33" t="s">
        <v>319</v>
      </c>
      <c r="P70" s="184">
        <v>9.5332168820750948E-2</v>
      </c>
      <c r="Q70" s="184">
        <v>0.15835889540324327</v>
      </c>
      <c r="R70" s="184">
        <v>0.22755662525875114</v>
      </c>
      <c r="S70" s="184">
        <v>0.35829035045769903</v>
      </c>
      <c r="T70" s="185">
        <v>9</v>
      </c>
      <c r="U70" s="148" t="s">
        <v>179</v>
      </c>
      <c r="AE70" s="9"/>
    </row>
    <row r="71" spans="1:31">
      <c r="A71" s="194" t="s">
        <v>89</v>
      </c>
      <c r="B71" s="127">
        <v>2005</v>
      </c>
      <c r="C71" s="180" t="s">
        <v>30</v>
      </c>
      <c r="D71" s="143">
        <v>4.8966576146381371</v>
      </c>
      <c r="E71" s="204">
        <v>0.16690987970814436</v>
      </c>
      <c r="F71" s="217">
        <v>0.13748450649096483</v>
      </c>
      <c r="G71" s="204">
        <v>0.21594632241863021</v>
      </c>
      <c r="H71" s="217">
        <v>0.17297279665992557</v>
      </c>
      <c r="I71" s="217">
        <v>0.16445952116902599</v>
      </c>
      <c r="J71" s="217">
        <v>0.13748450649096483</v>
      </c>
      <c r="K71" s="217">
        <v>0.16488355404788313</v>
      </c>
      <c r="L71" s="217">
        <v>0.24221717002092644</v>
      </c>
      <c r="T71" s="149">
        <v>143</v>
      </c>
      <c r="AE71" s="9"/>
    </row>
    <row r="72" spans="1:31">
      <c r="A72" s="193" t="s">
        <v>84</v>
      </c>
      <c r="B72" s="127">
        <v>2006</v>
      </c>
      <c r="C72" s="180" t="s">
        <v>30</v>
      </c>
      <c r="D72" s="208">
        <v>4.7399647430246441</v>
      </c>
      <c r="E72" s="204">
        <v>0.17312715894629069</v>
      </c>
      <c r="F72" s="217">
        <v>2.839861534409454E-2</v>
      </c>
      <c r="G72" s="204">
        <v>0.17634317348635486</v>
      </c>
      <c r="H72" s="217">
        <v>1.6941340256612952E-2</v>
      </c>
      <c r="I72" s="217">
        <v>7.658877977198332E-2</v>
      </c>
      <c r="J72" s="217">
        <v>2.839861534409454E-2</v>
      </c>
      <c r="K72" s="217">
        <v>6.3127892538661232E-2</v>
      </c>
      <c r="L72" s="217">
        <v>0.13173531353566784</v>
      </c>
      <c r="N72" t="s">
        <v>303</v>
      </c>
      <c r="O72"/>
      <c r="P72" s="183" t="s">
        <v>283</v>
      </c>
      <c r="Q72" s="141"/>
      <c r="R72" s="141"/>
      <c r="S72" s="141"/>
      <c r="AE72" s="9"/>
    </row>
    <row r="73" spans="1:31">
      <c r="A73" s="193" t="s">
        <v>84</v>
      </c>
      <c r="B73" s="127">
        <v>2007</v>
      </c>
      <c r="C73" s="180" t="s">
        <v>30</v>
      </c>
      <c r="D73" s="208">
        <v>4.6231226341765268</v>
      </c>
      <c r="E73" s="204">
        <v>0.17976692541205713</v>
      </c>
      <c r="F73" s="217">
        <v>4.6982498779985928E-2</v>
      </c>
      <c r="G73" s="204">
        <v>0.11026283785460773</v>
      </c>
      <c r="H73" s="217">
        <v>6.0675361459040962E-2</v>
      </c>
      <c r="I73" s="217">
        <v>1.1654721693283633E-2</v>
      </c>
      <c r="J73" s="217">
        <v>4.6982498779985928E-2</v>
      </c>
      <c r="K73" s="217">
        <v>6.114422957313799E-3</v>
      </c>
      <c r="L73" s="217">
        <v>0.17588323611867718</v>
      </c>
      <c r="N73" s="197"/>
      <c r="O73" s="221" t="s">
        <v>227</v>
      </c>
      <c r="P73" s="141" t="s">
        <v>284</v>
      </c>
      <c r="Q73" s="141" t="s">
        <v>285</v>
      </c>
      <c r="R73" s="141" t="s">
        <v>286</v>
      </c>
      <c r="S73" s="141" t="s">
        <v>287</v>
      </c>
      <c r="AE73" s="9"/>
    </row>
    <row r="74" spans="1:31">
      <c r="A74" s="192" t="s">
        <v>130</v>
      </c>
      <c r="B74" s="210">
        <v>2003</v>
      </c>
      <c r="C74" s="161" t="s">
        <v>30</v>
      </c>
      <c r="D74" s="75">
        <v>13.025950267633309</v>
      </c>
      <c r="E74" s="209">
        <v>0.18047406712039427</v>
      </c>
      <c r="F74" s="217">
        <v>-4.6829781636411577E-2</v>
      </c>
      <c r="G74" s="209">
        <v>0.19163106308117617</v>
      </c>
      <c r="H74" s="217">
        <v>-0.12102078400420932</v>
      </c>
      <c r="I74" s="218">
        <v>2.7361220731386388E-2</v>
      </c>
      <c r="J74" s="217">
        <v>-4.6829781636411577E-2</v>
      </c>
      <c r="K74" s="217">
        <v>-9.7342804525123745E-3</v>
      </c>
      <c r="L74" s="217">
        <v>0.17399681662059144</v>
      </c>
      <c r="N74"/>
      <c r="O74" s="49" t="s">
        <v>288</v>
      </c>
      <c r="P74" s="184">
        <v>-1.5951719268424504E-2</v>
      </c>
      <c r="Q74" s="184">
        <v>-2.7848094513085647E-2</v>
      </c>
      <c r="R74" s="184">
        <v>-4.3580754250995557E-2</v>
      </c>
      <c r="S74" s="184">
        <v>-3.6303693761050117E-2</v>
      </c>
      <c r="T74" s="185">
        <v>47</v>
      </c>
      <c r="U74" s="148" t="s">
        <v>179</v>
      </c>
      <c r="X74" s="82"/>
      <c r="Y74" s="82"/>
      <c r="Z74" s="82"/>
      <c r="AE74" s="9"/>
    </row>
    <row r="75" spans="1:31">
      <c r="A75" s="191" t="s">
        <v>195</v>
      </c>
      <c r="B75" s="210">
        <v>2008</v>
      </c>
      <c r="C75" s="161" t="s">
        <v>30</v>
      </c>
      <c r="D75" s="75">
        <v>5.7031156874353046</v>
      </c>
      <c r="E75" s="209">
        <v>0.18270467456815756</v>
      </c>
      <c r="F75" s="219">
        <v>-0.10805146186496525</v>
      </c>
      <c r="G75" s="209">
        <v>0.23916380109796526</v>
      </c>
      <c r="H75" s="219">
        <v>-1.5791832538029543E-2</v>
      </c>
      <c r="I75" s="219">
        <v>-7.2130974664522424E-2</v>
      </c>
      <c r="J75" s="219">
        <v>-0.10805146186496525</v>
      </c>
      <c r="K75" s="219">
        <v>-8.7896443542221328E-2</v>
      </c>
      <c r="L75" s="219">
        <v>0.29358221547635577</v>
      </c>
      <c r="N75"/>
      <c r="O75" s="33" t="s">
        <v>316</v>
      </c>
      <c r="P75" s="184">
        <v>2.6624521400157091E-3</v>
      </c>
      <c r="Q75" s="184">
        <v>3.6546947759371035E-2</v>
      </c>
      <c r="R75" s="184">
        <v>6.5861406268535136E-2</v>
      </c>
      <c r="S75" s="184">
        <v>9.9915659349635449E-2</v>
      </c>
      <c r="T75" s="185">
        <v>40</v>
      </c>
      <c r="U75" s="148" t="s">
        <v>179</v>
      </c>
      <c r="X75" s="82"/>
      <c r="Y75" s="82"/>
      <c r="Z75" s="82"/>
      <c r="AE75" s="9"/>
    </row>
    <row r="76" spans="1:31">
      <c r="A76" s="192" t="s">
        <v>130</v>
      </c>
      <c r="B76" s="210">
        <v>2004</v>
      </c>
      <c r="C76" s="161" t="s">
        <v>30</v>
      </c>
      <c r="D76" s="75">
        <v>12.805745646724032</v>
      </c>
      <c r="E76" s="209">
        <v>0.2044901271301055</v>
      </c>
      <c r="F76" s="217">
        <v>9.9272471250880109E-2</v>
      </c>
      <c r="G76" s="209">
        <v>0.17040125065138093</v>
      </c>
      <c r="H76" s="217">
        <v>0.13236329500117328</v>
      </c>
      <c r="I76" s="218">
        <v>6.6181647500586541E-2</v>
      </c>
      <c r="J76" s="217">
        <v>9.9272471250880109E-2</v>
      </c>
      <c r="K76" s="217">
        <v>8.1524290072752734E-2</v>
      </c>
      <c r="L76" s="217">
        <v>0.14087198193503561</v>
      </c>
      <c r="N76"/>
      <c r="O76" s="33" t="s">
        <v>301</v>
      </c>
      <c r="P76" s="184">
        <v>2.7063735834843294E-2</v>
      </c>
      <c r="Q76" s="184">
        <v>4.508443433920762E-2</v>
      </c>
      <c r="R76" s="184">
        <v>6.579455690454325E-2</v>
      </c>
      <c r="S76" s="184">
        <v>9.6926990074245614E-2</v>
      </c>
      <c r="T76" s="185">
        <v>27</v>
      </c>
      <c r="U76" s="148" t="s">
        <v>179</v>
      </c>
      <c r="X76" s="82"/>
      <c r="Y76" s="82"/>
      <c r="Z76" s="82"/>
      <c r="AE76" s="9"/>
    </row>
    <row r="77" spans="1:31" ht="16.8" customHeight="1">
      <c r="A77" s="237" t="s">
        <v>91</v>
      </c>
      <c r="B77" s="198">
        <v>2009</v>
      </c>
      <c r="C77" s="199" t="s">
        <v>30</v>
      </c>
      <c r="D77" s="200">
        <v>9.1431641149610527</v>
      </c>
      <c r="E77" s="206">
        <v>0.20756097560975609</v>
      </c>
      <c r="F77" s="216">
        <v>0.48338014981273403</v>
      </c>
      <c r="G77" s="206">
        <v>0.25215325215325213</v>
      </c>
      <c r="H77" s="216">
        <v>4.0262172284644147E-2</v>
      </c>
      <c r="I77" s="216">
        <v>0.38342696629213485</v>
      </c>
      <c r="J77" s="216">
        <v>0.48338014981273403</v>
      </c>
      <c r="K77" s="216"/>
      <c r="L77" s="216">
        <v>0.18991164299295382</v>
      </c>
      <c r="N77"/>
      <c r="O77" s="33" t="s">
        <v>302</v>
      </c>
      <c r="P77" s="184">
        <v>6.5894170053640219E-2</v>
      </c>
      <c r="Q77" s="184">
        <v>0.11346696453287861</v>
      </c>
      <c r="R77" s="184">
        <v>0.15766330342956134</v>
      </c>
      <c r="S77" s="184">
        <v>0.19499732383700058</v>
      </c>
      <c r="T77" s="185">
        <v>29</v>
      </c>
      <c r="U77" s="148" t="s">
        <v>179</v>
      </c>
      <c r="AE77" s="9"/>
    </row>
    <row r="78" spans="1:31">
      <c r="A78" s="191" t="s">
        <v>175</v>
      </c>
      <c r="B78" s="210">
        <v>2009</v>
      </c>
      <c r="C78" s="161" t="s">
        <v>30</v>
      </c>
      <c r="D78" s="75">
        <v>3.1773456513139227</v>
      </c>
      <c r="E78" s="209">
        <v>0.25588202183946862</v>
      </c>
      <c r="F78" s="219">
        <v>0.30279870828848227</v>
      </c>
      <c r="G78" s="209">
        <v>0.41606894634417568</v>
      </c>
      <c r="H78" s="219">
        <v>4.3810548977395024E-2</v>
      </c>
      <c r="I78" s="219">
        <v>2.0236813778256257E-2</v>
      </c>
      <c r="J78" s="219">
        <v>0.30279870828848227</v>
      </c>
      <c r="K78" s="219">
        <v>0.472443487621098</v>
      </c>
      <c r="L78" s="219">
        <v>0.51316327364892489</v>
      </c>
      <c r="T78" s="149">
        <v>143</v>
      </c>
      <c r="AE78" s="9"/>
    </row>
    <row r="79" spans="1:31">
      <c r="A79" s="194" t="s">
        <v>195</v>
      </c>
      <c r="B79" s="127">
        <v>2006</v>
      </c>
      <c r="C79" s="180" t="s">
        <v>30</v>
      </c>
      <c r="D79" s="143">
        <v>8.1835589620026123</v>
      </c>
      <c r="E79" s="204">
        <v>0.26039397649889368</v>
      </c>
      <c r="F79" s="217">
        <v>3.2724121428479563E-3</v>
      </c>
      <c r="G79" s="204">
        <v>0.20305237494234349</v>
      </c>
      <c r="H79" s="217">
        <v>-3.5181664144451012E-3</v>
      </c>
      <c r="I79" s="217">
        <v>1.8767865688823372E-2</v>
      </c>
      <c r="J79" s="217">
        <v>3.2724121428479563E-3</v>
      </c>
      <c r="K79" s="217">
        <v>-5.2009364531191378E-2</v>
      </c>
      <c r="L79" s="217">
        <v>0.1962500054228288</v>
      </c>
      <c r="N79"/>
      <c r="O79"/>
      <c r="P79" s="183" t="s">
        <v>283</v>
      </c>
      <c r="Q79" s="141"/>
      <c r="R79" s="141"/>
      <c r="S79" s="141"/>
      <c r="AE79" s="9"/>
    </row>
    <row r="80" spans="1:31">
      <c r="A80" s="193" t="s">
        <v>89</v>
      </c>
      <c r="B80" s="127">
        <v>2006</v>
      </c>
      <c r="C80" s="180" t="s">
        <v>30</v>
      </c>
      <c r="D80" s="208">
        <v>7.8390489931884169</v>
      </c>
      <c r="E80" s="204">
        <v>0.2644831355402873</v>
      </c>
      <c r="F80" s="217">
        <v>-9.7811082626699623E-3</v>
      </c>
      <c r="G80" s="204">
        <v>0.27889509979062216</v>
      </c>
      <c r="H80" s="217">
        <v>-1.0293827647406783E-2</v>
      </c>
      <c r="I80" s="217">
        <v>-4.2910668507197713E-2</v>
      </c>
      <c r="J80" s="217">
        <v>-9.7811082626699623E-3</v>
      </c>
      <c r="K80" s="217">
        <v>0.11816209820548222</v>
      </c>
      <c r="L80" s="217">
        <v>0.4066467513069455</v>
      </c>
      <c r="N80" s="197"/>
      <c r="O80" s="221" t="s">
        <v>227</v>
      </c>
      <c r="P80" s="141" t="s">
        <v>284</v>
      </c>
      <c r="Q80" s="141" t="s">
        <v>285</v>
      </c>
      <c r="R80" s="141" t="s">
        <v>286</v>
      </c>
      <c r="S80" s="141" t="s">
        <v>287</v>
      </c>
      <c r="AE80" s="9"/>
    </row>
    <row r="81" spans="1:31">
      <c r="A81" s="194" t="s">
        <v>57</v>
      </c>
      <c r="B81" s="127">
        <v>2006</v>
      </c>
      <c r="C81" s="180" t="s">
        <v>30</v>
      </c>
      <c r="D81" s="143">
        <v>10.750099441036699</v>
      </c>
      <c r="E81" s="204">
        <v>0.26503225806451614</v>
      </c>
      <c r="F81" s="217">
        <v>0.11764090938417182</v>
      </c>
      <c r="G81" s="204">
        <v>0.26593152968329276</v>
      </c>
      <c r="H81" s="217">
        <v>3.0538376497538457E-2</v>
      </c>
      <c r="I81" s="217">
        <v>3.6478906996099562E-2</v>
      </c>
      <c r="J81" s="217">
        <v>0.11764090938417182</v>
      </c>
      <c r="K81" s="217">
        <v>0.15381790890026453</v>
      </c>
      <c r="L81" s="217">
        <v>0.28746284315439763</v>
      </c>
      <c r="N81"/>
      <c r="O81" s="49" t="s">
        <v>288</v>
      </c>
      <c r="P81" s="184">
        <f>AVERAGE(H2:H43)</f>
        <v>-2.0516818901325905E-2</v>
      </c>
      <c r="Q81" s="184">
        <f t="shared" ref="Q81:S81" si="0">AVERAGE(I2:I43)</f>
        <v>-4.0069133235841936E-2</v>
      </c>
      <c r="R81" s="184">
        <f t="shared" si="0"/>
        <v>-4.3580754250995557E-2</v>
      </c>
      <c r="S81" s="184">
        <f>AVERAGE(K2:K43)</f>
        <v>-3.6303693761050117E-2</v>
      </c>
      <c r="T81" s="185">
        <f>COUNT(E2:E43)</f>
        <v>42</v>
      </c>
      <c r="U81" s="148" t="s">
        <v>179</v>
      </c>
      <c r="AE81" s="9"/>
    </row>
    <row r="82" spans="1:31">
      <c r="A82" s="196" t="s">
        <v>57</v>
      </c>
      <c r="B82" s="127">
        <v>2004</v>
      </c>
      <c r="C82" s="180" t="s">
        <v>30</v>
      </c>
      <c r="D82" s="143">
        <v>10.051495079179738</v>
      </c>
      <c r="E82" s="204">
        <v>0.26588854885773255</v>
      </c>
      <c r="F82" s="217">
        <v>-0.12709987383459601</v>
      </c>
      <c r="G82" s="204">
        <v>0.21193076793816165</v>
      </c>
      <c r="H82" s="217">
        <v>-5.0460404356915949E-2</v>
      </c>
      <c r="I82" s="217">
        <v>-0.16260390974799036</v>
      </c>
      <c r="J82" s="217">
        <v>-0.12709987383459601</v>
      </c>
      <c r="K82" s="217">
        <v>-0.12019338985099171</v>
      </c>
      <c r="L82" s="217">
        <v>0.23011821898132803</v>
      </c>
      <c r="N82"/>
      <c r="O82" s="33" t="s">
        <v>317</v>
      </c>
      <c r="P82" s="184">
        <f>AVERAGE(H44:H98)</f>
        <v>-1.9288059472938827E-3</v>
      </c>
      <c r="Q82" s="184">
        <f t="shared" ref="Q82:S82" si="1">AVERAGE(I44:I98)</f>
        <v>2.4882555370493869E-2</v>
      </c>
      <c r="R82" s="184">
        <f t="shared" si="1"/>
        <v>6.5835881965920051E-2</v>
      </c>
      <c r="S82" s="184">
        <f>AVERAGE(K44:K98)</f>
        <v>9.8876122210369427E-2</v>
      </c>
      <c r="T82" s="185">
        <f>COUNT(E43:E98)</f>
        <v>56</v>
      </c>
      <c r="U82" s="148" t="s">
        <v>179</v>
      </c>
      <c r="AE82" s="9"/>
    </row>
    <row r="83" spans="1:31">
      <c r="A83" s="194" t="s">
        <v>57</v>
      </c>
      <c r="B83" s="127">
        <v>2007</v>
      </c>
      <c r="C83" s="180" t="s">
        <v>30</v>
      </c>
      <c r="D83" s="143">
        <v>10.756278348238364</v>
      </c>
      <c r="E83" s="204">
        <v>0.26681957186544342</v>
      </c>
      <c r="F83" s="217">
        <v>0.12716288031840081</v>
      </c>
      <c r="G83" s="204">
        <v>0.29895544096258098</v>
      </c>
      <c r="H83" s="217">
        <v>6.1276592642204976E-3</v>
      </c>
      <c r="I83" s="217">
        <v>8.9846292803164488E-2</v>
      </c>
      <c r="J83" s="217">
        <v>0.12716288031840081</v>
      </c>
      <c r="K83" s="217">
        <v>0.13025977781361095</v>
      </c>
      <c r="L83" s="217">
        <v>0.33736134908467852</v>
      </c>
      <c r="N83"/>
      <c r="O83" s="33" t="s">
        <v>318</v>
      </c>
      <c r="P83" s="184">
        <f>AVERAGE(H99:H114)</f>
        <v>1.1164679726229299E-2</v>
      </c>
      <c r="Q83" s="184">
        <f t="shared" ref="Q83:S83" si="2">AVERAGE(I99:I114)</f>
        <v>7.3719132582913419E-2</v>
      </c>
      <c r="R83" s="184">
        <f t="shared" si="2"/>
        <v>0.12708497512929076</v>
      </c>
      <c r="S83" s="184">
        <f>AVERAGE(K99:K114)</f>
        <v>0.12077322082759218</v>
      </c>
      <c r="T83" s="185">
        <f>COUNT(E99:E114)</f>
        <v>16</v>
      </c>
      <c r="U83" s="148" t="s">
        <v>179</v>
      </c>
      <c r="AE83" s="9"/>
    </row>
    <row r="84" spans="1:31">
      <c r="A84" s="194" t="s">
        <v>298</v>
      </c>
      <c r="B84" s="127">
        <v>2009</v>
      </c>
      <c r="C84" s="180" t="s">
        <v>30</v>
      </c>
      <c r="D84" s="143">
        <v>2.2311563616151564</v>
      </c>
      <c r="E84" s="204">
        <v>0.28021015761821366</v>
      </c>
      <c r="F84" s="217">
        <v>0.16283524904214547</v>
      </c>
      <c r="G84" s="204">
        <v>0.30022705210681322</v>
      </c>
      <c r="H84" s="217">
        <v>-3.9176245210727913E-2</v>
      </c>
      <c r="I84" s="217">
        <v>9.8595146871008954E-2</v>
      </c>
      <c r="J84" s="217">
        <v>0.16283524904214547</v>
      </c>
      <c r="K84" s="217"/>
      <c r="L84" s="217">
        <v>0.32977390544718904</v>
      </c>
      <c r="N84"/>
      <c r="O84" s="33" t="s">
        <v>319</v>
      </c>
      <c r="P84" s="184">
        <f>AVERAGE(H115:H121)</f>
        <v>0.10506743519928068</v>
      </c>
      <c r="Q84" s="184">
        <f t="shared" ref="Q84:S84" si="3">AVERAGE(I115:I121)</f>
        <v>0.20564725477651652</v>
      </c>
      <c r="R84" s="184">
        <f t="shared" si="3"/>
        <v>0.22755662525875114</v>
      </c>
      <c r="S84" s="184">
        <f t="shared" si="3"/>
        <v>0.35829035045769903</v>
      </c>
      <c r="T84" s="185">
        <f>COUNT(E115:E121)</f>
        <v>7</v>
      </c>
      <c r="U84" s="148" t="s">
        <v>179</v>
      </c>
      <c r="AE84" s="9"/>
    </row>
    <row r="85" spans="1:31">
      <c r="A85" s="191" t="s">
        <v>195</v>
      </c>
      <c r="B85" s="210">
        <v>2009</v>
      </c>
      <c r="C85" s="161" t="s">
        <v>30</v>
      </c>
      <c r="D85" s="75">
        <v>9.6419125208661765</v>
      </c>
      <c r="E85" s="209">
        <v>0.29265607112510011</v>
      </c>
      <c r="F85" s="219">
        <v>-7.0983649104593788E-2</v>
      </c>
      <c r="G85" s="209">
        <v>0.34524234197739123</v>
      </c>
      <c r="H85" s="219">
        <v>-5.5463275369841726E-2</v>
      </c>
      <c r="I85" s="219">
        <v>-9.0825330910978427E-2</v>
      </c>
      <c r="J85" s="219">
        <v>-7.0983649104593788E-2</v>
      </c>
      <c r="K85" s="219"/>
      <c r="L85" s="219">
        <v>0.37366709287426608</v>
      </c>
      <c r="T85" s="149">
        <f>SUM(T81:T84)</f>
        <v>121</v>
      </c>
      <c r="AE85" s="9"/>
    </row>
    <row r="86" spans="1:31">
      <c r="A86" s="193" t="s">
        <v>89</v>
      </c>
      <c r="B86" s="127">
        <v>2007</v>
      </c>
      <c r="C86" s="180" t="s">
        <v>30</v>
      </c>
      <c r="D86" s="208">
        <v>8.9602354838746994</v>
      </c>
      <c r="E86" s="204">
        <v>0.29285633248874937</v>
      </c>
      <c r="F86" s="217">
        <v>0.12714709556527173</v>
      </c>
      <c r="G86" s="204">
        <v>0.47661683895015949</v>
      </c>
      <c r="H86" s="217">
        <v>-3.228450968144906E-2</v>
      </c>
      <c r="I86" s="217">
        <v>5.0749531542793882E-4</v>
      </c>
      <c r="J86" s="217">
        <v>0.12714709556527173</v>
      </c>
      <c r="K86" s="217">
        <v>0.19288725796377271</v>
      </c>
      <c r="L86" s="217">
        <v>0.65744237618439616</v>
      </c>
      <c r="AE86" s="9"/>
    </row>
    <row r="87" spans="1:31" ht="16.8" customHeight="1">
      <c r="A87" s="194" t="s">
        <v>84</v>
      </c>
      <c r="B87" s="127">
        <v>2009</v>
      </c>
      <c r="C87" s="180" t="s">
        <v>30</v>
      </c>
      <c r="D87" s="143">
        <v>8.0524123310865239</v>
      </c>
      <c r="E87" s="204">
        <v>0.30861371326445575</v>
      </c>
      <c r="F87" s="217">
        <v>0.1113477717859598</v>
      </c>
      <c r="G87" s="204">
        <v>0.15106775121028188</v>
      </c>
      <c r="H87" s="217">
        <v>3.574436774487115E-2</v>
      </c>
      <c r="I87" s="217">
        <v>-5.6056308028928489E-3</v>
      </c>
      <c r="J87" s="217">
        <v>0.1113477717859598</v>
      </c>
      <c r="K87" s="217"/>
      <c r="L87" s="217">
        <v>0.10410393797861495</v>
      </c>
      <c r="AE87" s="9"/>
    </row>
    <row r="88" spans="1:31">
      <c r="A88" s="192" t="s">
        <v>195</v>
      </c>
      <c r="B88" s="210">
        <v>2003</v>
      </c>
      <c r="C88" s="161" t="s">
        <v>30</v>
      </c>
      <c r="D88" s="75">
        <v>10.202821180911608</v>
      </c>
      <c r="E88" s="209">
        <v>0.30884067612323579</v>
      </c>
      <c r="F88" s="217">
        <v>9.2745400445788384E-2</v>
      </c>
      <c r="G88" s="209">
        <v>0.32718620416365923</v>
      </c>
      <c r="H88" s="217">
        <v>4.2962586593861068E-2</v>
      </c>
      <c r="I88" s="218">
        <v>4.602996767105675E-2</v>
      </c>
      <c r="J88" s="217">
        <v>9.2745400445788384E-2</v>
      </c>
      <c r="K88" s="217">
        <v>8.9553527784285922E-2</v>
      </c>
      <c r="L88" s="217">
        <v>0.3383300213324153</v>
      </c>
      <c r="AE88" s="9"/>
    </row>
    <row r="89" spans="1:31">
      <c r="A89" s="192" t="s">
        <v>57</v>
      </c>
      <c r="B89" s="210">
        <v>2003</v>
      </c>
      <c r="C89" s="161" t="s">
        <v>30</v>
      </c>
      <c r="D89" s="75">
        <v>11.541219024413911</v>
      </c>
      <c r="E89" s="209">
        <v>0.32070101857399641</v>
      </c>
      <c r="F89" s="217">
        <v>-0.11217245309861548</v>
      </c>
      <c r="G89" s="209">
        <v>0.29259570120059847</v>
      </c>
      <c r="H89" s="217">
        <v>4.33780208603518E-2</v>
      </c>
      <c r="I89" s="217">
        <v>-4.8935110237480579E-3</v>
      </c>
      <c r="J89" s="217">
        <v>-0.11217245309861548</v>
      </c>
      <c r="K89" s="217">
        <v>-7.8208511995699032E-2</v>
      </c>
      <c r="L89" s="217">
        <v>0.2456213607998701</v>
      </c>
      <c r="AE89" s="9"/>
    </row>
    <row r="90" spans="1:31">
      <c r="A90" s="191" t="s">
        <v>82</v>
      </c>
      <c r="B90" s="210">
        <v>2009</v>
      </c>
      <c r="C90" s="161" t="s">
        <v>30</v>
      </c>
      <c r="D90" s="75">
        <v>18.392871045130377</v>
      </c>
      <c r="E90" s="209">
        <v>0.32897833142808147</v>
      </c>
      <c r="F90" s="219">
        <v>0.11143642187022196</v>
      </c>
      <c r="G90" s="209">
        <v>0.16469254700439173</v>
      </c>
      <c r="H90" s="219">
        <v>-1.2729264817434699E-2</v>
      </c>
      <c r="I90" s="219">
        <v>3.2875933970922047E-2</v>
      </c>
      <c r="J90" s="219">
        <v>0.11143642187022196</v>
      </c>
      <c r="K90" s="219"/>
      <c r="L90" s="219">
        <v>0.11281580661086663</v>
      </c>
      <c r="AE90" s="9"/>
    </row>
    <row r="91" spans="1:31">
      <c r="A91" s="195" t="s">
        <v>57</v>
      </c>
      <c r="B91" s="127">
        <v>2008</v>
      </c>
      <c r="C91" s="67" t="s">
        <v>30</v>
      </c>
      <c r="D91" s="208">
        <v>12.315870632634015</v>
      </c>
      <c r="E91" s="204">
        <v>0.33360813410277551</v>
      </c>
      <c r="F91" s="217">
        <v>0.12489744755095354</v>
      </c>
      <c r="G91" s="204">
        <v>0.3759944173063503</v>
      </c>
      <c r="H91" s="217">
        <v>8.4234795664970163E-2</v>
      </c>
      <c r="I91" s="217">
        <v>0.12178145632322962</v>
      </c>
      <c r="J91" s="217">
        <v>0.12489744755095354</v>
      </c>
      <c r="K91" s="217">
        <v>0.25343388412651074</v>
      </c>
      <c r="L91" s="217">
        <v>0.25101327742837176</v>
      </c>
      <c r="AE91" s="9"/>
    </row>
    <row r="92" spans="1:31">
      <c r="A92" s="195" t="s">
        <v>130</v>
      </c>
      <c r="B92" s="127">
        <v>2008</v>
      </c>
      <c r="C92" s="67" t="s">
        <v>30</v>
      </c>
      <c r="D92" s="208">
        <v>22.426993698760079</v>
      </c>
      <c r="E92" s="204">
        <v>0.34231235355902079</v>
      </c>
      <c r="F92" s="217">
        <v>9.380689258679617E-2</v>
      </c>
      <c r="G92" s="204">
        <v>0.42198688199484707</v>
      </c>
      <c r="H92" s="217">
        <v>1.1705899262192981E-2</v>
      </c>
      <c r="I92" s="217">
        <v>2.3411798524385963E-2</v>
      </c>
      <c r="J92" s="217">
        <v>9.380689258679617E-2</v>
      </c>
      <c r="K92" s="217">
        <v>0.1504040371778084</v>
      </c>
      <c r="L92" s="217">
        <v>0.45352957209048789</v>
      </c>
      <c r="AE92" s="9"/>
    </row>
    <row r="93" spans="1:31">
      <c r="A93" s="192" t="s">
        <v>195</v>
      </c>
      <c r="B93" s="210">
        <v>2004</v>
      </c>
      <c r="C93" s="161" t="s">
        <v>30</v>
      </c>
      <c r="D93" s="75">
        <v>11.365490707247785</v>
      </c>
      <c r="E93" s="209">
        <v>0.3451410329111797</v>
      </c>
      <c r="F93" s="217">
        <v>4.8682465844888563E-2</v>
      </c>
      <c r="G93" s="209">
        <v>0.35294876923033275</v>
      </c>
      <c r="H93" s="217">
        <v>3.2050795864695977E-3</v>
      </c>
      <c r="I93" s="218">
        <v>5.2017625596002627E-2</v>
      </c>
      <c r="J93" s="217">
        <v>4.8682465844888563E-2</v>
      </c>
      <c r="K93" s="217">
        <v>6.9809231474188715E-2</v>
      </c>
      <c r="L93" s="217">
        <v>0.32229446130655504</v>
      </c>
      <c r="AE93" s="9"/>
    </row>
    <row r="94" spans="1:31">
      <c r="A94" s="191" t="s">
        <v>82</v>
      </c>
      <c r="B94" s="127">
        <v>2007</v>
      </c>
      <c r="C94" s="67" t="s">
        <v>30</v>
      </c>
      <c r="D94" s="143">
        <v>17.910787200017243</v>
      </c>
      <c r="E94" s="204">
        <v>0.34573039556535773</v>
      </c>
      <c r="F94" s="217">
        <v>-0.11448098809133506</v>
      </c>
      <c r="G94" s="204">
        <v>0.348199267862841</v>
      </c>
      <c r="H94" s="217">
        <v>-3.268422470261613E-2</v>
      </c>
      <c r="I94" s="217">
        <v>-0.10047277866730078</v>
      </c>
      <c r="J94" s="217">
        <v>-0.11448098809133506</v>
      </c>
      <c r="K94" s="217">
        <v>-6.4293708259037491E-2</v>
      </c>
      <c r="L94" s="217">
        <v>0.34165840992176022</v>
      </c>
      <c r="AE94" s="9"/>
    </row>
    <row r="95" spans="1:31">
      <c r="A95" s="195" t="s">
        <v>82</v>
      </c>
      <c r="B95" s="127">
        <v>2008</v>
      </c>
      <c r="C95" s="67" t="s">
        <v>30</v>
      </c>
      <c r="D95" s="208">
        <v>19.348678485259455</v>
      </c>
      <c r="E95" s="204">
        <v>0.35047935069851344</v>
      </c>
      <c r="F95" s="217">
        <v>-3.0609050472833545E-2</v>
      </c>
      <c r="G95" s="204">
        <v>0.3397707714053021</v>
      </c>
      <c r="H95" s="217">
        <v>-6.5643061395854893E-2</v>
      </c>
      <c r="I95" s="217">
        <v>-7.9207914125224557E-2</v>
      </c>
      <c r="J95" s="217">
        <v>-3.0609050472833545E-2</v>
      </c>
      <c r="K95" s="217">
        <v>5.3108388356928431E-2</v>
      </c>
      <c r="L95" s="217">
        <v>0.22699511575037729</v>
      </c>
      <c r="AE95" s="9"/>
    </row>
    <row r="96" spans="1:31">
      <c r="A96" s="192" t="s">
        <v>195</v>
      </c>
      <c r="B96" s="210">
        <v>2005</v>
      </c>
      <c r="C96" s="161" t="s">
        <v>30</v>
      </c>
      <c r="D96" s="75">
        <v>11.304422975693107</v>
      </c>
      <c r="E96" s="209">
        <v>0.36096272439448879</v>
      </c>
      <c r="F96" s="217">
        <v>6.6818309888745944E-2</v>
      </c>
      <c r="G96" s="209">
        <v>0.31059005137430945</v>
      </c>
      <c r="H96" s="217">
        <v>4.8969497145192768E-2</v>
      </c>
      <c r="I96" s="217">
        <v>4.5623613570936146E-2</v>
      </c>
      <c r="J96" s="217">
        <v>6.6818309888745944E-2</v>
      </c>
      <c r="K96" s="217">
        <v>5.2081660910953634E-2</v>
      </c>
      <c r="L96" s="217">
        <v>0.2559580901754589</v>
      </c>
      <c r="AE96" s="9"/>
    </row>
    <row r="97" spans="1:31">
      <c r="A97" s="194" t="s">
        <v>57</v>
      </c>
      <c r="B97" s="127">
        <v>2009</v>
      </c>
      <c r="C97" s="180" t="s">
        <v>30</v>
      </c>
      <c r="D97" s="143">
        <v>14.860258347599517</v>
      </c>
      <c r="E97" s="204">
        <v>0.41973908111174135</v>
      </c>
      <c r="F97" s="217">
        <v>0.18476252172564489</v>
      </c>
      <c r="G97" s="204">
        <v>0.20864171424543596</v>
      </c>
      <c r="H97" s="217">
        <v>4.1000313705436581E-2</v>
      </c>
      <c r="I97" s="217">
        <v>4.4402923034742296E-2</v>
      </c>
      <c r="J97" s="217">
        <v>0.18476252172564489</v>
      </c>
      <c r="K97" s="217"/>
      <c r="L97" s="217">
        <v>0.14599980270296933</v>
      </c>
      <c r="AE97" s="9"/>
    </row>
    <row r="98" spans="1:31">
      <c r="A98" s="198" t="s">
        <v>314</v>
      </c>
      <c r="B98" s="198">
        <v>2003</v>
      </c>
      <c r="C98" s="199" t="s">
        <v>30</v>
      </c>
      <c r="D98" s="199">
        <v>10.385931783311696</v>
      </c>
      <c r="E98" s="206">
        <v>0.49825783972125437</v>
      </c>
      <c r="F98" s="216">
        <v>0.17145833141973277</v>
      </c>
      <c r="G98" s="216">
        <v>0.52456532717697135</v>
      </c>
      <c r="H98" s="216">
        <v>2.675958863106535E-2</v>
      </c>
      <c r="I98" s="216">
        <v>1.8991824326692372E-2</v>
      </c>
      <c r="J98" s="216">
        <v>0.17145833141973277</v>
      </c>
      <c r="K98" s="216">
        <v>0.12957555548994529</v>
      </c>
      <c r="L98" s="216">
        <v>0.58617383175470117</v>
      </c>
      <c r="AE98" s="9"/>
    </row>
    <row r="99" spans="1:31">
      <c r="A99" s="195" t="s">
        <v>94</v>
      </c>
      <c r="B99" s="127">
        <v>2008</v>
      </c>
      <c r="C99" s="67" t="s">
        <v>30</v>
      </c>
      <c r="D99" s="208">
        <v>22.98146655922643</v>
      </c>
      <c r="E99" s="204">
        <v>0.50164165103189495</v>
      </c>
      <c r="F99" s="217">
        <v>-0.25943266317818775</v>
      </c>
      <c r="G99" s="204">
        <v>0.51591526959673761</v>
      </c>
      <c r="H99" s="217">
        <v>-0.17433213990636193</v>
      </c>
      <c r="I99" s="217">
        <v>-0.25695400716056183</v>
      </c>
      <c r="J99" s="217">
        <v>-0.25943266317818775</v>
      </c>
      <c r="K99" s="217">
        <v>-5.4255026163591118E-2</v>
      </c>
      <c r="L99" s="217">
        <v>0.48854563092306547</v>
      </c>
      <c r="AE99" s="9"/>
    </row>
    <row r="100" spans="1:31" ht="16.8" customHeight="1">
      <c r="A100" s="191" t="s">
        <v>130</v>
      </c>
      <c r="B100" s="210">
        <v>2009</v>
      </c>
      <c r="C100" s="161" t="s">
        <v>30</v>
      </c>
      <c r="D100" s="75">
        <v>32.539467443593743</v>
      </c>
      <c r="E100" s="209">
        <v>0.50261643118785981</v>
      </c>
      <c r="F100" s="219">
        <v>0.14034095499717228</v>
      </c>
      <c r="G100" s="209">
        <v>0.51190880097713243</v>
      </c>
      <c r="H100" s="219">
        <v>1.184455037569686E-2</v>
      </c>
      <c r="I100" s="219">
        <v>8.3073442675931211E-2</v>
      </c>
      <c r="J100" s="219">
        <v>0.14034095499717228</v>
      </c>
      <c r="K100" s="219"/>
      <c r="L100" s="219">
        <v>0.56856969186889228</v>
      </c>
      <c r="AE100" s="9"/>
    </row>
    <row r="101" spans="1:31">
      <c r="A101" s="191" t="s">
        <v>75</v>
      </c>
      <c r="B101" s="127">
        <v>2009</v>
      </c>
      <c r="C101" s="67" t="s">
        <v>30</v>
      </c>
      <c r="D101" s="143">
        <v>20.399800793045408</v>
      </c>
      <c r="E101" s="204">
        <v>0.50582258694802662</v>
      </c>
      <c r="F101" s="217">
        <v>-2.9218371549954412E-2</v>
      </c>
      <c r="G101" s="204">
        <v>0.49704282935736116</v>
      </c>
      <c r="H101" s="217">
        <v>1.0693099082184968E-2</v>
      </c>
      <c r="I101" s="217">
        <v>3.5943686122972454E-2</v>
      </c>
      <c r="J101" s="217">
        <v>-2.9218371549954412E-2</v>
      </c>
      <c r="K101" s="217"/>
      <c r="L101" s="217">
        <v>0.48411356007182077</v>
      </c>
      <c r="AE101" s="9"/>
    </row>
    <row r="102" spans="1:31">
      <c r="A102" s="191" t="s">
        <v>73</v>
      </c>
      <c r="B102" s="127">
        <v>2004</v>
      </c>
      <c r="C102" s="67" t="s">
        <v>30</v>
      </c>
      <c r="D102" s="143">
        <v>37.69731992552687</v>
      </c>
      <c r="E102" s="204">
        <v>0.51910460391917779</v>
      </c>
      <c r="F102" s="217">
        <v>0.25874647939531759</v>
      </c>
      <c r="G102" s="204">
        <v>0.83398282427107262</v>
      </c>
      <c r="H102" s="217">
        <v>9.7779669225012134E-2</v>
      </c>
      <c r="I102" s="217">
        <v>7.121943761673688E-2</v>
      </c>
      <c r="J102" s="217">
        <v>0.25874647939531759</v>
      </c>
      <c r="K102" s="217">
        <v>0.32585748872415438</v>
      </c>
      <c r="L102" s="217">
        <v>0.99449617079230257</v>
      </c>
      <c r="AE102" s="9"/>
    </row>
    <row r="103" spans="1:31">
      <c r="A103" s="191" t="s">
        <v>94</v>
      </c>
      <c r="B103" s="127">
        <v>2009</v>
      </c>
      <c r="C103" s="67" t="s">
        <v>30</v>
      </c>
      <c r="D103" s="143">
        <v>25.95218909481601</v>
      </c>
      <c r="E103" s="204">
        <v>0.52925065731814203</v>
      </c>
      <c r="F103" s="217">
        <v>0.1022514071294561</v>
      </c>
      <c r="G103" s="204">
        <v>0.48243405931925137</v>
      </c>
      <c r="H103" s="217">
        <v>-7.0356472795497157E-2</v>
      </c>
      <c r="I103" s="217">
        <v>-7.2467166979361994E-2</v>
      </c>
      <c r="J103" s="217">
        <v>0.1022514071294561</v>
      </c>
      <c r="K103" s="217"/>
      <c r="L103" s="217">
        <v>0.4243733127651369</v>
      </c>
      <c r="AE103" s="9"/>
    </row>
    <row r="104" spans="1:31">
      <c r="A104" s="127" t="s">
        <v>314</v>
      </c>
      <c r="B104" s="127">
        <v>2004</v>
      </c>
      <c r="C104" s="180" t="s">
        <v>30</v>
      </c>
      <c r="D104" s="180">
        <v>11.567573431040508</v>
      </c>
      <c r="E104" s="204">
        <v>0.55055212964290834</v>
      </c>
      <c r="F104" s="217">
        <v>0.10564292815817386</v>
      </c>
      <c r="G104" s="217">
        <v>0.63303696076927951</v>
      </c>
      <c r="H104" s="217">
        <v>-7.9813417256760257E-3</v>
      </c>
      <c r="I104" s="217">
        <v>0.14867728579533387</v>
      </c>
      <c r="J104" s="217">
        <v>0.10564292815817386</v>
      </c>
      <c r="K104" s="217">
        <v>0.14447875949045172</v>
      </c>
      <c r="L104" s="217">
        <v>0.68635687749685081</v>
      </c>
      <c r="AE104" s="9"/>
    </row>
    <row r="105" spans="1:31">
      <c r="A105" s="195" t="s">
        <v>75</v>
      </c>
      <c r="B105" s="127">
        <v>2008</v>
      </c>
      <c r="C105" s="67" t="s">
        <v>30</v>
      </c>
      <c r="D105" s="208">
        <v>23.115450453306284</v>
      </c>
      <c r="E105" s="204">
        <v>0.56702954898911351</v>
      </c>
      <c r="F105" s="217">
        <v>-6.1894679956005789E-2</v>
      </c>
      <c r="G105" s="204">
        <v>0.53650360553498344</v>
      </c>
      <c r="H105" s="217">
        <v>-0.10148615248990345</v>
      </c>
      <c r="I105" s="217">
        <v>-8.9707851923674212E-2</v>
      </c>
      <c r="J105" s="217">
        <v>-6.1894679956005789E-2</v>
      </c>
      <c r="K105" s="217">
        <v>-0.1336697841504832</v>
      </c>
      <c r="L105" s="217">
        <v>0.52069482038209869</v>
      </c>
      <c r="AE105" s="9"/>
    </row>
    <row r="106" spans="1:31">
      <c r="A106" s="191" t="s">
        <v>175</v>
      </c>
      <c r="B106" s="210">
        <v>2010</v>
      </c>
      <c r="C106" s="161" t="s">
        <v>30</v>
      </c>
      <c r="D106" s="75">
        <v>7.2828732262848819</v>
      </c>
      <c r="E106" s="209">
        <v>0.57240166996264552</v>
      </c>
      <c r="F106" s="219">
        <v>0.44827198018687386</v>
      </c>
      <c r="G106" s="209">
        <v>0.65986263559920411</v>
      </c>
      <c r="H106" s="219">
        <v>-2.4653833164471364E-2</v>
      </c>
      <c r="I106" s="219">
        <v>0.27085444106720707</v>
      </c>
      <c r="J106" s="219">
        <v>0.44827198018687386</v>
      </c>
      <c r="K106" s="219"/>
      <c r="L106" s="219">
        <v>0.79960937499999996</v>
      </c>
      <c r="AE106" s="9"/>
    </row>
    <row r="107" spans="1:31">
      <c r="A107" s="191" t="s">
        <v>75</v>
      </c>
      <c r="B107" s="127">
        <v>2005</v>
      </c>
      <c r="C107" s="67" t="s">
        <v>30</v>
      </c>
      <c r="D107" s="143">
        <v>28.064301017295442</v>
      </c>
      <c r="E107" s="204">
        <v>0.65119341563786004</v>
      </c>
      <c r="F107" s="217">
        <v>0.14664073090291482</v>
      </c>
      <c r="G107" s="204">
        <v>0.72978514023290142</v>
      </c>
      <c r="H107" s="217">
        <v>6.2926284823619097E-3</v>
      </c>
      <c r="I107" s="217">
        <v>5.0988677422472359E-2</v>
      </c>
      <c r="J107" s="217">
        <v>0.14664073090291482</v>
      </c>
      <c r="K107" s="217">
        <v>6.0036581990655494E-2</v>
      </c>
      <c r="L107" s="217">
        <v>0.74095627115798901</v>
      </c>
      <c r="AE107" s="9"/>
    </row>
    <row r="108" spans="1:31">
      <c r="A108" s="193" t="s">
        <v>89</v>
      </c>
      <c r="B108" s="127">
        <v>2008</v>
      </c>
      <c r="C108" s="180" t="s">
        <v>30</v>
      </c>
      <c r="D108" s="208">
        <v>19.741675855613398</v>
      </c>
      <c r="E108" s="204">
        <v>0.6664062805140023</v>
      </c>
      <c r="F108" s="217">
        <v>0.21812956169874828</v>
      </c>
      <c r="G108" s="204">
        <v>0.85845043993161252</v>
      </c>
      <c r="H108" s="217">
        <v>3.1766441024089598E-2</v>
      </c>
      <c r="I108" s="217">
        <v>0.15444541088378777</v>
      </c>
      <c r="J108" s="217">
        <v>0.21812956169874828</v>
      </c>
      <c r="K108" s="217">
        <v>0.1049048897628862</v>
      </c>
      <c r="L108" s="217">
        <v>0.94989582878039547</v>
      </c>
      <c r="AE108" s="9"/>
    </row>
    <row r="109" spans="1:31">
      <c r="A109" s="191" t="s">
        <v>73</v>
      </c>
      <c r="B109" s="127">
        <v>2009</v>
      </c>
      <c r="C109" s="67" t="s">
        <v>30</v>
      </c>
      <c r="D109" s="143">
        <v>31.153062128866438</v>
      </c>
      <c r="E109" s="204">
        <v>0.67080152671755722</v>
      </c>
      <c r="F109" s="217">
        <v>9.1701784418386806E-2</v>
      </c>
      <c r="G109" s="204">
        <v>0.62898550724637681</v>
      </c>
      <c r="H109" s="217">
        <v>0.10885168059507515</v>
      </c>
      <c r="I109" s="217">
        <v>0.38074733942723854</v>
      </c>
      <c r="J109" s="217">
        <v>9.1701784418386806E-2</v>
      </c>
      <c r="K109" s="217"/>
      <c r="L109" s="217">
        <v>0.61111111111111116</v>
      </c>
      <c r="AE109" s="9"/>
    </row>
    <row r="110" spans="1:31">
      <c r="A110" s="127" t="s">
        <v>314</v>
      </c>
      <c r="B110" s="127">
        <v>2005</v>
      </c>
      <c r="C110" s="180" t="s">
        <v>30</v>
      </c>
      <c r="D110" s="180">
        <v>12.949163908641012</v>
      </c>
      <c r="E110" s="204">
        <v>0.72971988688193468</v>
      </c>
      <c r="F110" s="217">
        <v>0.15125290013316539</v>
      </c>
      <c r="G110" s="217">
        <v>0.76350911041077785</v>
      </c>
      <c r="H110" s="217">
        <v>0.15541818190087575</v>
      </c>
      <c r="I110" s="217">
        <v>0.11272457651777937</v>
      </c>
      <c r="J110" s="217">
        <v>0.15125290013316539</v>
      </c>
      <c r="K110" s="217">
        <v>0.35935164428080674</v>
      </c>
      <c r="L110" s="217">
        <v>0.84830433811984407</v>
      </c>
      <c r="AE110" s="9"/>
    </row>
    <row r="111" spans="1:31">
      <c r="A111" s="195" t="s">
        <v>75</v>
      </c>
      <c r="B111" s="127">
        <v>2007</v>
      </c>
      <c r="C111" s="67" t="s">
        <v>30</v>
      </c>
      <c r="D111" s="208">
        <v>28.31068087741599</v>
      </c>
      <c r="E111" s="204">
        <v>0.76494936151475124</v>
      </c>
      <c r="F111" s="217">
        <v>2.0125182994353622E-2</v>
      </c>
      <c r="G111" s="204">
        <v>0.65983894280404709</v>
      </c>
      <c r="H111" s="217">
        <v>0.10079126687408765</v>
      </c>
      <c r="I111" s="217">
        <v>9.5340322638184146E-3</v>
      </c>
      <c r="J111" s="217">
        <v>2.0125182994353622E-2</v>
      </c>
      <c r="K111" s="217">
        <v>4.513503012361389E-2</v>
      </c>
      <c r="L111" s="217">
        <v>0.6065928127533099</v>
      </c>
      <c r="AE111" s="9"/>
    </row>
    <row r="112" spans="1:31">
      <c r="A112" s="138" t="s">
        <v>314</v>
      </c>
      <c r="B112" s="127">
        <v>2006</v>
      </c>
      <c r="C112" s="180" t="s">
        <v>30</v>
      </c>
      <c r="D112" s="227">
        <v>14.826123597386403</v>
      </c>
      <c r="E112" s="204">
        <v>0.79528967812193807</v>
      </c>
      <c r="F112" s="217">
        <v>0.24146087212594522</v>
      </c>
      <c r="G112" s="217">
        <v>0.90485868319073748</v>
      </c>
      <c r="H112" s="217">
        <v>-5.0549993462072895E-2</v>
      </c>
      <c r="I112" s="217">
        <v>-4.9317682176547636E-3</v>
      </c>
      <c r="J112" s="217">
        <v>0.24146087212594522</v>
      </c>
      <c r="K112" s="217">
        <v>0.28481619047020057</v>
      </c>
      <c r="L112" s="217">
        <v>1.2479146594104673</v>
      </c>
      <c r="AE112" s="9"/>
    </row>
    <row r="113" spans="1:31">
      <c r="A113" s="195" t="s">
        <v>75</v>
      </c>
      <c r="B113" s="127">
        <v>2006</v>
      </c>
      <c r="C113" s="67" t="s">
        <v>30</v>
      </c>
      <c r="D113" s="208">
        <v>33.248133449922648</v>
      </c>
      <c r="E113" s="204">
        <v>0.80781173394345485</v>
      </c>
      <c r="F113" s="217">
        <v>5.4084285825728766E-2</v>
      </c>
      <c r="G113" s="204">
        <v>0.78718263891832319</v>
      </c>
      <c r="H113" s="217">
        <v>4.4979085615364289E-2</v>
      </c>
      <c r="I113" s="217">
        <v>0.14123685346744133</v>
      </c>
      <c r="J113" s="217">
        <v>5.4084285825728766E-2</v>
      </c>
      <c r="K113" s="217">
        <v>6.4199056280790007E-2</v>
      </c>
      <c r="L113" s="217">
        <v>0.70951636353660874</v>
      </c>
      <c r="AE113" s="9"/>
    </row>
    <row r="114" spans="1:31">
      <c r="A114" s="238" t="s">
        <v>73</v>
      </c>
      <c r="B114" s="198">
        <v>2008</v>
      </c>
      <c r="C114" s="70" t="s">
        <v>30</v>
      </c>
      <c r="D114" s="236">
        <v>48.96907216494845</v>
      </c>
      <c r="E114" s="206">
        <v>0.93964794635373006</v>
      </c>
      <c r="F114" s="216">
        <v>0.40525624878656374</v>
      </c>
      <c r="G114" s="206">
        <v>0.81392235609103081</v>
      </c>
      <c r="H114" s="216">
        <v>3.9578205988903339E-2</v>
      </c>
      <c r="I114" s="216">
        <v>0.14412173234714828</v>
      </c>
      <c r="J114" s="216">
        <v>0.40525624878656374</v>
      </c>
      <c r="K114" s="216">
        <v>0.12765059829402922</v>
      </c>
      <c r="L114" s="216">
        <v>0.75599725839616172</v>
      </c>
      <c r="AE114" s="9"/>
    </row>
    <row r="115" spans="1:31">
      <c r="A115" s="138" t="s">
        <v>314</v>
      </c>
      <c r="B115" s="127">
        <v>2007</v>
      </c>
      <c r="C115" s="180" t="s">
        <v>30</v>
      </c>
      <c r="D115" s="227">
        <v>18.146120204633249</v>
      </c>
      <c r="E115" s="204">
        <v>1.0175638315173199</v>
      </c>
      <c r="F115" s="217">
        <v>0.31922915236720806</v>
      </c>
      <c r="G115" s="217">
        <v>1.5120398560752837</v>
      </c>
      <c r="H115" s="217">
        <v>4.3423183597463937E-2</v>
      </c>
      <c r="I115" s="217">
        <v>0.27795998991509235</v>
      </c>
      <c r="J115" s="217">
        <v>0.31922915236720806</v>
      </c>
      <c r="K115" s="217">
        <v>0.35136224819109135</v>
      </c>
      <c r="L115" s="217">
        <v>1.835436417129781</v>
      </c>
      <c r="AE115" s="9"/>
    </row>
    <row r="116" spans="1:31">
      <c r="A116" s="194" t="s">
        <v>89</v>
      </c>
      <c r="B116" s="127">
        <v>2009</v>
      </c>
      <c r="C116" s="180" t="s">
        <v>30</v>
      </c>
      <c r="D116" s="143">
        <v>27.897757974135189</v>
      </c>
      <c r="E116" s="204">
        <v>1.0783577083053804</v>
      </c>
      <c r="F116" s="217">
        <v>7.5538022887942771E-2</v>
      </c>
      <c r="G116" s="204">
        <v>1.1185574197146442</v>
      </c>
      <c r="H116" s="217">
        <v>0.12670390188649763</v>
      </c>
      <c r="I116" s="217">
        <v>0.19247744404952544</v>
      </c>
      <c r="J116" s="217">
        <v>7.5538022887942771E-2</v>
      </c>
      <c r="K116" s="217"/>
      <c r="L116" s="217">
        <v>0.72164670254711183</v>
      </c>
      <c r="AE116" s="9"/>
    </row>
    <row r="117" spans="1:31">
      <c r="A117" s="195" t="s">
        <v>73</v>
      </c>
      <c r="B117" s="127">
        <v>2007</v>
      </c>
      <c r="C117" s="67" t="s">
        <v>30</v>
      </c>
      <c r="D117" s="208">
        <v>59.390597539543059</v>
      </c>
      <c r="E117" s="204">
        <v>1.0945182186234819</v>
      </c>
      <c r="F117" s="217">
        <v>0.22161054394556484</v>
      </c>
      <c r="G117" s="204">
        <v>1.0184225700164744</v>
      </c>
      <c r="H117" s="217">
        <v>9.053718797057525E-2</v>
      </c>
      <c r="I117" s="217">
        <v>0.12653209448432309</v>
      </c>
      <c r="J117" s="217">
        <v>0.22161054394556484</v>
      </c>
      <c r="K117" s="217">
        <v>0.45910267558449969</v>
      </c>
      <c r="L117" s="217">
        <v>0.91361622554660527</v>
      </c>
      <c r="AE117" s="9"/>
    </row>
    <row r="118" spans="1:31">
      <c r="A118" s="191" t="s">
        <v>73</v>
      </c>
      <c r="B118" s="127">
        <v>2005</v>
      </c>
      <c r="C118" s="67" t="s">
        <v>30</v>
      </c>
      <c r="D118" s="143">
        <v>84.680203045685289</v>
      </c>
      <c r="E118" s="204">
        <v>1.1327283950617284</v>
      </c>
      <c r="F118" s="217">
        <v>0.25279614271519274</v>
      </c>
      <c r="G118" s="204">
        <v>1.2412630867950016</v>
      </c>
      <c r="H118" s="217">
        <v>-2.9438742070310695E-2</v>
      </c>
      <c r="I118" s="217">
        <v>0.17841186313329738</v>
      </c>
      <c r="J118" s="217">
        <v>0.25279614271519274</v>
      </c>
      <c r="K118" s="217">
        <v>0.28236913089451399</v>
      </c>
      <c r="L118" s="217">
        <v>1.1980719733079124</v>
      </c>
      <c r="AE118" s="9"/>
    </row>
    <row r="119" spans="1:31">
      <c r="A119" s="195" t="s">
        <v>73</v>
      </c>
      <c r="B119" s="127">
        <v>2006</v>
      </c>
      <c r="C119" s="67" t="s">
        <v>30</v>
      </c>
      <c r="D119" s="208">
        <v>81.881117636590147</v>
      </c>
      <c r="E119" s="204">
        <v>1.372378821774795</v>
      </c>
      <c r="F119" s="217">
        <v>0.30289113885275576</v>
      </c>
      <c r="G119" s="204">
        <v>1.2391653726708076</v>
      </c>
      <c r="H119" s="217">
        <v>0.2019067251982361</v>
      </c>
      <c r="I119" s="217">
        <v>0.27416384603701538</v>
      </c>
      <c r="J119" s="217">
        <v>0.30289113885275576</v>
      </c>
      <c r="K119" s="217">
        <v>0.37877260994635215</v>
      </c>
      <c r="L119" s="217">
        <v>1.1443592464844787</v>
      </c>
      <c r="AE119" s="9"/>
    </row>
    <row r="120" spans="1:31" ht="16.8" customHeight="1">
      <c r="A120" s="138" t="s">
        <v>314</v>
      </c>
      <c r="B120" s="127">
        <v>2008</v>
      </c>
      <c r="C120" s="180" t="s">
        <v>30</v>
      </c>
      <c r="D120" s="227">
        <v>29.079428858434383</v>
      </c>
      <c r="E120" s="204">
        <v>2.1603411513859276</v>
      </c>
      <c r="F120" s="217">
        <v>0.32191775852535809</v>
      </c>
      <c r="G120" s="217">
        <v>2.3853050513885852</v>
      </c>
      <c r="H120" s="217">
        <v>0.24518345238562966</v>
      </c>
      <c r="I120" s="217">
        <v>0.28832600167646388</v>
      </c>
      <c r="J120" s="217">
        <v>0.32191775852535809</v>
      </c>
      <c r="K120" s="217">
        <v>0.31984508767203795</v>
      </c>
      <c r="L120" s="217">
        <v>2.5687737890887381</v>
      </c>
      <c r="AE120" s="9"/>
    </row>
    <row r="121" spans="1:31">
      <c r="A121" s="127" t="s">
        <v>314</v>
      </c>
      <c r="B121" s="127">
        <v>2009</v>
      </c>
      <c r="C121" s="180" t="s">
        <v>30</v>
      </c>
      <c r="D121" s="143">
        <v>33.277415275598173</v>
      </c>
      <c r="E121" s="204">
        <v>2.6220825852782763</v>
      </c>
      <c r="F121" s="217">
        <v>9.8913617517235888E-2</v>
      </c>
      <c r="G121" s="217">
        <v>2.7887243081869331</v>
      </c>
      <c r="H121" s="217">
        <v>5.71563374268729E-2</v>
      </c>
      <c r="I121" s="217">
        <v>0.10165954413989788</v>
      </c>
      <c r="J121" s="217">
        <v>9.8913617517235888E-2</v>
      </c>
      <c r="K121" s="217"/>
      <c r="L121" s="217">
        <v>2.8180089916506104</v>
      </c>
      <c r="AE121" s="9"/>
    </row>
    <row r="122" spans="1:31">
      <c r="A122" s="194"/>
      <c r="C122" s="180"/>
      <c r="E122" s="204"/>
      <c r="F122" s="217"/>
      <c r="G122" s="204"/>
      <c r="H122" s="217"/>
      <c r="I122" s="217"/>
      <c r="J122" s="217"/>
      <c r="K122" s="217"/>
      <c r="L122" s="217"/>
      <c r="AE122" s="9"/>
    </row>
    <row r="123" spans="1:31">
      <c r="A123" s="194"/>
      <c r="C123" s="180"/>
      <c r="E123" s="204"/>
      <c r="F123" s="217"/>
      <c r="G123" s="204"/>
      <c r="H123" s="217"/>
      <c r="I123" s="217"/>
      <c r="J123" s="217"/>
      <c r="K123" s="217"/>
      <c r="L123" s="217"/>
      <c r="AE123" s="9"/>
    </row>
    <row r="124" spans="1:31" ht="16.8" customHeight="1">
      <c r="B124" s="161"/>
      <c r="C124" s="161"/>
      <c r="D124" s="75"/>
      <c r="E124" s="209"/>
      <c r="F124" s="219"/>
      <c r="G124" s="209"/>
      <c r="H124" s="219"/>
      <c r="I124" s="219"/>
      <c r="J124" s="219"/>
      <c r="K124" s="219"/>
      <c r="L124" s="219"/>
      <c r="AE124" s="9"/>
    </row>
    <row r="125" spans="1:31">
      <c r="A125" s="196"/>
      <c r="C125" s="180"/>
      <c r="E125" s="204"/>
      <c r="F125" s="217"/>
      <c r="G125" s="204"/>
      <c r="H125" s="217"/>
      <c r="I125" s="217"/>
      <c r="J125" s="217"/>
      <c r="K125" s="217"/>
      <c r="L125" s="217"/>
      <c r="AE125" s="9"/>
    </row>
    <row r="126" spans="1:31">
      <c r="A126" s="196"/>
      <c r="C126" s="180"/>
      <c r="E126" s="204"/>
      <c r="F126" s="217"/>
      <c r="G126" s="204"/>
      <c r="H126" s="217"/>
      <c r="I126" s="217"/>
      <c r="J126" s="217"/>
      <c r="K126" s="217"/>
      <c r="L126" s="217"/>
      <c r="AE126" s="9"/>
    </row>
    <row r="127" spans="1:31">
      <c r="B127" s="210"/>
      <c r="C127" s="161"/>
      <c r="D127" s="75"/>
      <c r="E127" s="209"/>
      <c r="F127" s="219"/>
      <c r="G127" s="209"/>
      <c r="H127" s="219"/>
      <c r="I127" s="219"/>
      <c r="J127" s="219"/>
      <c r="K127" s="219"/>
      <c r="L127" s="219"/>
      <c r="AE127" s="9"/>
    </row>
    <row r="128" spans="1:31">
      <c r="A128" s="194"/>
      <c r="C128" s="180"/>
      <c r="E128" s="204"/>
      <c r="F128" s="217"/>
      <c r="G128" s="204"/>
      <c r="H128" s="217"/>
      <c r="I128" s="217"/>
      <c r="J128" s="217"/>
      <c r="K128" s="217"/>
      <c r="L128" s="217"/>
    </row>
    <row r="129" spans="1:47">
      <c r="A129" s="194"/>
      <c r="C129" s="180"/>
      <c r="E129" s="204"/>
      <c r="F129" s="217"/>
      <c r="G129" s="204"/>
      <c r="H129" s="217"/>
      <c r="I129" s="217"/>
      <c r="J129" s="217"/>
      <c r="K129" s="217"/>
      <c r="L129" s="217"/>
      <c r="AE129" s="9"/>
    </row>
    <row r="130" spans="1:47">
      <c r="A130" s="194"/>
      <c r="C130" s="180"/>
      <c r="E130" s="204"/>
      <c r="F130" s="217"/>
      <c r="G130" s="204"/>
      <c r="H130" s="217"/>
      <c r="I130" s="217"/>
      <c r="J130" s="217"/>
      <c r="K130" s="217"/>
      <c r="L130" s="217"/>
    </row>
    <row r="131" spans="1:47">
      <c r="A131" s="194"/>
      <c r="C131" s="180"/>
      <c r="E131" s="204"/>
      <c r="F131" s="217"/>
      <c r="G131" s="204"/>
      <c r="H131" s="217"/>
      <c r="I131" s="217"/>
      <c r="J131" s="217"/>
      <c r="K131" s="217"/>
      <c r="L131" s="217"/>
      <c r="AE131" s="9"/>
    </row>
    <row r="132" spans="1:47">
      <c r="A132" s="196"/>
      <c r="C132" s="180"/>
      <c r="E132" s="204"/>
      <c r="F132" s="217"/>
      <c r="G132" s="204"/>
      <c r="H132" s="217"/>
      <c r="I132" s="217"/>
      <c r="J132" s="217"/>
      <c r="K132" s="217"/>
      <c r="L132" s="217"/>
    </row>
    <row r="133" spans="1:47">
      <c r="A133" s="194"/>
      <c r="C133" s="180"/>
      <c r="E133" s="204"/>
      <c r="F133" s="217"/>
      <c r="G133" s="204"/>
      <c r="H133" s="217"/>
      <c r="I133" s="217"/>
      <c r="J133" s="217"/>
      <c r="K133" s="217"/>
      <c r="L133" s="217"/>
    </row>
    <row r="134" spans="1:47">
      <c r="A134" s="194"/>
      <c r="C134" s="180"/>
      <c r="E134" s="204"/>
      <c r="F134" s="217"/>
      <c r="G134" s="204"/>
      <c r="H134" s="217"/>
      <c r="I134" s="217"/>
      <c r="J134" s="217"/>
      <c r="K134" s="217"/>
      <c r="L134" s="217"/>
    </row>
    <row r="135" spans="1:47">
      <c r="A135" s="194"/>
      <c r="C135" s="180"/>
      <c r="E135" s="204"/>
      <c r="F135" s="217"/>
      <c r="G135" s="204"/>
      <c r="H135" s="217"/>
      <c r="I135" s="217"/>
      <c r="J135" s="217"/>
      <c r="K135" s="217"/>
      <c r="L135" s="217"/>
    </row>
    <row r="136" spans="1:47">
      <c r="E136" s="204"/>
      <c r="F136" s="217"/>
      <c r="G136" s="204"/>
      <c r="H136" s="217"/>
      <c r="I136" s="217"/>
      <c r="J136" s="217"/>
      <c r="K136" s="217"/>
      <c r="L136" s="217"/>
    </row>
    <row r="137" spans="1:47">
      <c r="B137" s="210"/>
      <c r="C137" s="161"/>
      <c r="D137" s="75"/>
      <c r="E137" s="209"/>
      <c r="F137" s="219"/>
      <c r="G137" s="209"/>
      <c r="H137" s="219"/>
      <c r="I137" s="219"/>
      <c r="J137" s="219"/>
      <c r="K137" s="219"/>
      <c r="L137" s="219"/>
    </row>
    <row r="138" spans="1:47">
      <c r="E138" s="204"/>
      <c r="F138" s="217"/>
      <c r="G138" s="204"/>
      <c r="H138" s="217"/>
      <c r="I138" s="217"/>
      <c r="J138" s="217"/>
      <c r="K138" s="217"/>
      <c r="L138" s="217"/>
    </row>
    <row r="139" spans="1:47">
      <c r="B139" s="210"/>
      <c r="C139" s="161"/>
      <c r="D139" s="75"/>
      <c r="E139" s="209"/>
      <c r="F139" s="219"/>
      <c r="G139" s="209"/>
      <c r="H139" s="219"/>
      <c r="I139" s="219"/>
      <c r="J139" s="219"/>
      <c r="K139" s="219"/>
      <c r="L139" s="219"/>
    </row>
    <row r="140" spans="1:47">
      <c r="E140" s="204"/>
      <c r="F140" s="217"/>
      <c r="G140" s="204"/>
      <c r="H140" s="217"/>
      <c r="I140" s="217"/>
      <c r="J140" s="217"/>
      <c r="K140" s="217"/>
      <c r="L140" s="217"/>
    </row>
    <row r="141" spans="1:47">
      <c r="B141" s="210"/>
      <c r="C141" s="161"/>
      <c r="D141" s="75"/>
      <c r="E141" s="209"/>
      <c r="F141" s="219"/>
      <c r="G141" s="209"/>
      <c r="H141" s="219"/>
      <c r="I141" s="219"/>
      <c r="J141" s="219"/>
      <c r="K141" s="219"/>
      <c r="L141" s="219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>
      <c r="B142" s="210"/>
      <c r="C142" s="161"/>
      <c r="D142" s="75"/>
      <c r="E142" s="209"/>
      <c r="F142" s="219"/>
      <c r="G142" s="209"/>
      <c r="H142" s="219"/>
      <c r="I142" s="219"/>
      <c r="J142" s="219"/>
      <c r="K142" s="219"/>
      <c r="L142" s="219"/>
      <c r="AE142" s="9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>
      <c r="A143" s="194"/>
      <c r="C143" s="180"/>
      <c r="E143" s="204"/>
      <c r="F143" s="217"/>
      <c r="G143" s="204"/>
      <c r="H143" s="217"/>
      <c r="I143" s="217"/>
      <c r="J143" s="217"/>
      <c r="K143" s="217"/>
      <c r="L143" s="217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6.8" customHeight="1">
      <c r="A144" s="127"/>
      <c r="C144" s="180"/>
      <c r="E144" s="204"/>
      <c r="F144" s="217"/>
      <c r="G144" s="217"/>
      <c r="H144" s="217"/>
      <c r="I144" s="217"/>
      <c r="J144" s="217"/>
      <c r="K144" s="217"/>
      <c r="L144" s="217"/>
      <c r="AB144" s="9"/>
      <c r="AC144" s="9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>
      <c r="A145" s="192"/>
      <c r="B145" s="210"/>
      <c r="C145" s="161"/>
      <c r="D145" s="75"/>
      <c r="E145" s="209"/>
      <c r="F145" s="217"/>
      <c r="G145" s="209"/>
      <c r="H145" s="217"/>
      <c r="I145" s="218"/>
      <c r="J145" s="217"/>
      <c r="K145" s="217"/>
      <c r="L145" s="217"/>
      <c r="X145" s="67"/>
      <c r="Y145"/>
      <c r="Z145"/>
      <c r="AA145" s="9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>
      <c r="A146" s="192"/>
      <c r="B146" s="210"/>
      <c r="C146" s="161"/>
      <c r="D146" s="75"/>
      <c r="E146" s="209"/>
      <c r="F146" s="217"/>
      <c r="G146" s="209"/>
      <c r="H146" s="217"/>
      <c r="I146" s="218"/>
      <c r="J146" s="217"/>
      <c r="K146" s="217"/>
      <c r="L146" s="217"/>
      <c r="AB146" s="9"/>
      <c r="AC146" s="9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>
      <c r="A147" s="192"/>
      <c r="B147" s="210"/>
      <c r="C147" s="161"/>
      <c r="D147" s="75"/>
      <c r="E147" s="209"/>
      <c r="F147" s="217"/>
      <c r="G147" s="209"/>
      <c r="H147" s="217"/>
      <c r="I147" s="218"/>
      <c r="J147" s="217"/>
      <c r="K147" s="217"/>
      <c r="L147" s="217"/>
      <c r="X147" s="67"/>
      <c r="Y147"/>
      <c r="Z147"/>
      <c r="AA147" s="9"/>
      <c r="AB147" s="9"/>
      <c r="AC147" s="9"/>
      <c r="AE147" s="9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>
      <c r="B148" s="210"/>
      <c r="C148" s="161"/>
      <c r="D148" s="75"/>
      <c r="E148" s="209"/>
      <c r="F148" s="219"/>
      <c r="G148" s="209"/>
      <c r="H148" s="219"/>
      <c r="I148" s="219"/>
      <c r="J148" s="219"/>
      <c r="K148" s="219"/>
      <c r="L148" s="219"/>
      <c r="X148" s="67"/>
      <c r="Y148"/>
      <c r="Z148"/>
      <c r="AA148" s="9"/>
      <c r="AB148" s="9"/>
      <c r="AC148" s="9"/>
      <c r="AE148" s="9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>
      <c r="B149" s="210"/>
      <c r="C149" s="161"/>
      <c r="D149" s="75"/>
      <c r="E149" s="209"/>
      <c r="F149" s="219"/>
      <c r="G149" s="209"/>
      <c r="H149" s="219"/>
      <c r="I149" s="219"/>
      <c r="J149" s="219"/>
      <c r="K149" s="219"/>
      <c r="L149" s="219"/>
      <c r="X149" s="67"/>
      <c r="Y149"/>
      <c r="Z149"/>
      <c r="AA149" s="9"/>
      <c r="AE149" s="9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>
      <c r="AE150" s="9"/>
    </row>
    <row r="151" spans="1:47">
      <c r="A151" s="192"/>
      <c r="B151" s="210"/>
      <c r="C151" s="161"/>
      <c r="D151" s="75"/>
      <c r="E151" s="209"/>
      <c r="F151" s="217"/>
      <c r="G151" s="209"/>
      <c r="H151" s="217"/>
      <c r="I151" s="218"/>
      <c r="J151" s="217"/>
      <c r="K151" s="217"/>
      <c r="L151" s="217"/>
      <c r="AB151" s="9"/>
      <c r="AC151" s="9"/>
      <c r="AE151" s="9"/>
    </row>
    <row r="152" spans="1:47">
      <c r="A152" s="194"/>
      <c r="C152" s="180"/>
      <c r="E152" s="204"/>
      <c r="F152" s="217"/>
      <c r="G152" s="204"/>
      <c r="H152" s="217"/>
      <c r="I152" s="217"/>
      <c r="J152" s="217"/>
      <c r="K152" s="217"/>
      <c r="L152" s="217"/>
      <c r="X152" s="67"/>
      <c r="Y152"/>
      <c r="Z152"/>
      <c r="AA152" s="9"/>
    </row>
    <row r="153" spans="1:47" ht="16.8" customHeight="1">
      <c r="A153" s="193"/>
      <c r="C153" s="180"/>
      <c r="D153" s="208"/>
      <c r="E153" s="204"/>
      <c r="F153" s="217"/>
      <c r="G153" s="204"/>
      <c r="H153" s="217"/>
      <c r="I153" s="217"/>
      <c r="J153" s="217"/>
      <c r="K153" s="217"/>
      <c r="L153" s="217"/>
    </row>
    <row r="154" spans="1:47">
      <c r="A154" s="192"/>
      <c r="B154" s="161"/>
      <c r="C154" s="161"/>
      <c r="D154" s="75"/>
      <c r="E154" s="209"/>
      <c r="F154" s="217"/>
      <c r="G154" s="209"/>
      <c r="H154" s="217"/>
      <c r="I154" s="218"/>
      <c r="J154" s="217"/>
      <c r="K154" s="217"/>
      <c r="L154" s="217"/>
    </row>
    <row r="155" spans="1:47">
      <c r="A155" s="194"/>
      <c r="C155" s="180"/>
      <c r="E155" s="204"/>
      <c r="F155" s="217"/>
      <c r="G155" s="204"/>
      <c r="H155" s="217"/>
      <c r="I155" s="217"/>
      <c r="J155" s="217"/>
      <c r="K155" s="217"/>
      <c r="L155" s="217"/>
    </row>
    <row r="156" spans="1:47">
      <c r="A156" s="192"/>
      <c r="B156" s="210"/>
      <c r="C156" s="161"/>
      <c r="D156" s="75"/>
      <c r="E156" s="209"/>
      <c r="F156" s="217"/>
      <c r="G156" s="209"/>
      <c r="H156" s="217"/>
      <c r="I156" s="217"/>
      <c r="J156" s="217"/>
      <c r="K156" s="217"/>
      <c r="L156" s="217"/>
      <c r="AJ156" s="8"/>
      <c r="AK156" s="8"/>
      <c r="AL156" s="8"/>
      <c r="AM156" s="8"/>
    </row>
    <row r="158" spans="1:47">
      <c r="A158" s="192"/>
      <c r="B158" s="210"/>
      <c r="C158" s="161"/>
      <c r="D158" s="75"/>
      <c r="E158" s="209"/>
      <c r="F158" s="217"/>
      <c r="G158" s="209"/>
      <c r="H158" s="217"/>
      <c r="I158" s="218"/>
      <c r="J158" s="217"/>
      <c r="K158" s="217"/>
      <c r="L158" s="217"/>
    </row>
    <row r="159" spans="1:47">
      <c r="A159" s="194"/>
      <c r="C159" s="180"/>
      <c r="E159" s="204"/>
      <c r="F159" s="217"/>
      <c r="G159" s="204"/>
      <c r="H159" s="217"/>
      <c r="I159" s="217"/>
      <c r="J159" s="217"/>
      <c r="K159" s="217"/>
      <c r="L159" s="217"/>
    </row>
    <row r="160" spans="1:47">
      <c r="A160" s="194"/>
      <c r="C160" s="180"/>
      <c r="E160" s="204"/>
      <c r="F160" s="217"/>
      <c r="G160" s="204"/>
      <c r="H160" s="217"/>
      <c r="I160" s="217"/>
      <c r="J160" s="217"/>
      <c r="K160" s="217"/>
      <c r="L160" s="217"/>
    </row>
    <row r="161" spans="1:48">
      <c r="A161" s="192"/>
      <c r="B161" s="161"/>
      <c r="C161" s="161"/>
      <c r="D161" s="75"/>
      <c r="E161" s="209"/>
      <c r="F161" s="217"/>
      <c r="G161" s="209"/>
      <c r="H161" s="217"/>
      <c r="I161" s="218"/>
      <c r="J161" s="217"/>
      <c r="K161" s="217"/>
      <c r="L161" s="217"/>
    </row>
    <row r="162" spans="1:48" ht="16.8" customHeight="1">
      <c r="A162" s="194"/>
      <c r="C162" s="180"/>
      <c r="E162" s="204"/>
      <c r="F162" s="217"/>
      <c r="G162" s="204"/>
      <c r="H162" s="217"/>
      <c r="I162" s="217"/>
      <c r="J162" s="217"/>
      <c r="K162" s="217"/>
      <c r="L162" s="217"/>
    </row>
    <row r="163" spans="1:48">
      <c r="A163" s="193"/>
      <c r="C163" s="180"/>
      <c r="D163" s="208"/>
      <c r="E163" s="204"/>
      <c r="F163" s="217"/>
      <c r="G163" s="204"/>
      <c r="H163" s="217"/>
      <c r="I163" s="217"/>
      <c r="J163" s="217"/>
      <c r="K163" s="217"/>
      <c r="L163" s="217"/>
      <c r="AB163" s="9"/>
      <c r="AC163" s="9"/>
      <c r="AV163" s="8"/>
    </row>
    <row r="164" spans="1:48" s="8" customFormat="1" ht="16.8" customHeight="1">
      <c r="A164" s="191"/>
      <c r="B164" s="210"/>
      <c r="C164" s="161"/>
      <c r="D164" s="75"/>
      <c r="E164" s="209"/>
      <c r="F164" s="219"/>
      <c r="G164" s="209"/>
      <c r="H164" s="219"/>
      <c r="I164" s="219"/>
      <c r="J164" s="219"/>
      <c r="K164" s="219"/>
      <c r="L164" s="219"/>
      <c r="AA164" s="9"/>
      <c r="AB164" s="9"/>
      <c r="AC164" s="9"/>
      <c r="AD164" s="9"/>
      <c r="AE164" s="9"/>
      <c r="AF164" s="9"/>
      <c r="AG164" s="9"/>
      <c r="AH164" s="9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</row>
    <row r="165" spans="1:48" s="8" customFormat="1">
      <c r="A165" s="191"/>
      <c r="B165" s="127"/>
      <c r="C165" s="67"/>
      <c r="D165" s="143"/>
      <c r="E165" s="204"/>
      <c r="F165" s="217"/>
      <c r="G165" s="204"/>
      <c r="H165" s="217"/>
      <c r="I165" s="217"/>
      <c r="J165" s="217"/>
      <c r="K165" s="217"/>
      <c r="L165" s="217"/>
      <c r="AA165" s="9"/>
      <c r="AB165" s="9"/>
      <c r="AC165" s="9"/>
      <c r="AD165" s="9"/>
      <c r="AE165" s="9"/>
      <c r="AF165" s="9"/>
      <c r="AG165" s="9"/>
      <c r="AH165" s="9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</row>
    <row r="166" spans="1:48" s="8" customFormat="1">
      <c r="A166" s="193"/>
      <c r="B166" s="127"/>
      <c r="C166" s="180"/>
      <c r="D166" s="208"/>
      <c r="E166" s="204"/>
      <c r="F166" s="217"/>
      <c r="G166" s="204"/>
      <c r="H166" s="217"/>
      <c r="I166" s="217"/>
      <c r="J166" s="217"/>
      <c r="K166" s="217"/>
      <c r="L166" s="217"/>
      <c r="AA166" s="9"/>
      <c r="AB166" s="9"/>
      <c r="AC166" s="9"/>
      <c r="AD166" s="9"/>
      <c r="AE166" s="49"/>
      <c r="AF166" s="9"/>
      <c r="AG166" s="9"/>
      <c r="AH166" s="9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</row>
    <row r="167" spans="1:48" s="8" customFormat="1">
      <c r="A167" s="194"/>
      <c r="B167" s="127"/>
      <c r="C167" s="180"/>
      <c r="D167" s="143"/>
      <c r="E167" s="204"/>
      <c r="F167" s="217"/>
      <c r="G167" s="204"/>
      <c r="H167" s="217"/>
      <c r="I167" s="217"/>
      <c r="J167" s="217"/>
      <c r="K167" s="217"/>
      <c r="L167" s="217"/>
      <c r="AA167" s="9"/>
      <c r="AB167" s="9"/>
      <c r="AC167" s="9"/>
      <c r="AD167" s="9"/>
      <c r="AE167" s="49"/>
      <c r="AF167" s="9"/>
      <c r="AG167" s="9"/>
      <c r="AH167" s="9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</row>
    <row r="168" spans="1:48" s="8" customFormat="1">
      <c r="A168" s="194"/>
      <c r="B168" s="127"/>
      <c r="C168" s="180"/>
      <c r="D168" s="143"/>
      <c r="E168" s="204"/>
      <c r="F168" s="217"/>
      <c r="G168" s="204"/>
      <c r="H168" s="217"/>
      <c r="I168" s="217"/>
      <c r="J168" s="217"/>
      <c r="K168" s="217"/>
      <c r="L168" s="217"/>
      <c r="AA168" s="9"/>
      <c r="AB168" s="9"/>
      <c r="AC168" s="9"/>
      <c r="AD168" s="9"/>
      <c r="AE168" s="49"/>
      <c r="AF168" s="9"/>
      <c r="AG168" s="9"/>
      <c r="AH168" s="9"/>
      <c r="AL168"/>
      <c r="AM168"/>
      <c r="AN168"/>
      <c r="AO168"/>
      <c r="AP168"/>
      <c r="AQ168"/>
      <c r="AR168"/>
      <c r="AS168"/>
      <c r="AT168"/>
      <c r="AU168"/>
    </row>
    <row r="169" spans="1:48" s="8" customFormat="1">
      <c r="A169" s="192"/>
      <c r="B169" s="210"/>
      <c r="C169" s="161"/>
      <c r="D169" s="75"/>
      <c r="E169" s="209"/>
      <c r="F169" s="217"/>
      <c r="G169" s="209"/>
      <c r="H169" s="217"/>
      <c r="I169" s="217"/>
      <c r="J169" s="217"/>
      <c r="K169" s="217"/>
      <c r="L169" s="217"/>
      <c r="AA169" s="9"/>
      <c r="AB169" s="9"/>
      <c r="AC169" s="9"/>
      <c r="AD169" s="9"/>
      <c r="AE169" s="9"/>
      <c r="AF169" s="9"/>
      <c r="AG169" s="9"/>
      <c r="AH169" s="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</row>
    <row r="170" spans="1:48" s="8" customFormat="1">
      <c r="A170" s="195"/>
      <c r="B170" s="127"/>
      <c r="C170" s="67"/>
      <c r="D170" s="208"/>
      <c r="E170" s="204"/>
      <c r="F170" s="217"/>
      <c r="G170" s="204"/>
      <c r="H170" s="217"/>
      <c r="I170" s="217"/>
      <c r="J170" s="217"/>
      <c r="K170" s="217"/>
      <c r="L170" s="217"/>
      <c r="AA170" s="9"/>
      <c r="AB170" s="9"/>
      <c r="AC170" s="9"/>
      <c r="AD170" s="9"/>
      <c r="AE170" s="49"/>
      <c r="AF170" s="9"/>
      <c r="AG170" s="9"/>
      <c r="AH170" s="9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</row>
    <row r="171" spans="1:48" s="8" customFormat="1">
      <c r="A171" s="191"/>
      <c r="B171" s="210"/>
      <c r="C171" s="161"/>
      <c r="D171" s="75"/>
      <c r="E171" s="209"/>
      <c r="F171" s="219"/>
      <c r="G171" s="209"/>
      <c r="H171" s="219"/>
      <c r="I171" s="219"/>
      <c r="J171" s="219"/>
      <c r="K171" s="219"/>
      <c r="L171" s="219"/>
      <c r="AA171" s="9"/>
      <c r="AB171" s="9"/>
      <c r="AC171" s="9"/>
      <c r="AD171" s="9"/>
      <c r="AE171" s="9"/>
      <c r="AF171" s="9"/>
      <c r="AG171" s="9"/>
      <c r="AH171" s="9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</row>
    <row r="172" spans="1:48" s="8" customFormat="1">
      <c r="A172" s="194"/>
      <c r="B172" s="127"/>
      <c r="C172" s="180"/>
      <c r="D172" s="143"/>
      <c r="E172" s="204"/>
      <c r="F172" s="217"/>
      <c r="G172" s="204"/>
      <c r="H172" s="217"/>
      <c r="I172" s="217"/>
      <c r="J172" s="217"/>
      <c r="K172" s="217"/>
      <c r="L172" s="217"/>
      <c r="AA172" s="9"/>
      <c r="AB172" s="148"/>
      <c r="AC172" s="148"/>
      <c r="AD172" s="9"/>
      <c r="AE172" s="49"/>
      <c r="AF172" s="9"/>
      <c r="AG172" s="9"/>
      <c r="AH172" s="9"/>
      <c r="AL172"/>
      <c r="AM172"/>
      <c r="AN172"/>
      <c r="AO172"/>
      <c r="AP172"/>
      <c r="AQ172"/>
      <c r="AR172"/>
      <c r="AS172"/>
      <c r="AT172"/>
      <c r="AU172"/>
      <c r="AV172"/>
    </row>
    <row r="173" spans="1:48">
      <c r="A173" s="194"/>
      <c r="C173" s="180"/>
      <c r="E173" s="204"/>
      <c r="F173" s="217"/>
      <c r="G173" s="204"/>
      <c r="H173" s="217"/>
      <c r="I173" s="217"/>
      <c r="J173" s="217"/>
      <c r="K173" s="217"/>
      <c r="L173" s="217"/>
    </row>
    <row r="174" spans="1:48">
      <c r="AE174" s="9"/>
    </row>
    <row r="175" spans="1:48">
      <c r="B175" s="161"/>
      <c r="C175" s="161"/>
      <c r="D175" s="75"/>
      <c r="E175" s="209"/>
      <c r="F175" s="219"/>
      <c r="G175" s="209"/>
      <c r="H175" s="219"/>
      <c r="I175" s="219"/>
      <c r="J175" s="219"/>
      <c r="K175" s="219"/>
      <c r="L175" s="219"/>
      <c r="AB175" s="9"/>
      <c r="AC175" s="9"/>
    </row>
    <row r="176" spans="1:48">
      <c r="A176" s="193"/>
      <c r="C176" s="180"/>
      <c r="D176" s="208"/>
      <c r="E176" s="204"/>
      <c r="F176" s="217"/>
      <c r="G176" s="204"/>
      <c r="H176" s="217"/>
      <c r="I176" s="217"/>
      <c r="J176" s="217"/>
      <c r="K176" s="217"/>
      <c r="L176" s="217"/>
      <c r="M176" s="67"/>
      <c r="N176"/>
      <c r="O176"/>
      <c r="P176" s="9"/>
      <c r="Q176" s="9"/>
      <c r="R176" s="9"/>
      <c r="S176" s="9"/>
      <c r="T176" s="9"/>
      <c r="U176" s="9"/>
      <c r="V176" s="9"/>
      <c r="W176" s="9"/>
      <c r="X176" s="67"/>
      <c r="Y176"/>
      <c r="Z176"/>
      <c r="AA176" s="9"/>
      <c r="AE176" s="9"/>
    </row>
    <row r="177" spans="1:47">
      <c r="E177" s="204"/>
      <c r="F177" s="217"/>
      <c r="G177" s="204"/>
      <c r="H177" s="217"/>
      <c r="I177" s="217"/>
      <c r="J177" s="217"/>
      <c r="K177" s="217"/>
      <c r="L177" s="217"/>
      <c r="AB177" s="9"/>
      <c r="AC177" s="9"/>
    </row>
    <row r="178" spans="1:47">
      <c r="A178" s="192"/>
      <c r="B178" s="161"/>
      <c r="C178" s="161"/>
      <c r="D178" s="75"/>
      <c r="E178" s="209"/>
      <c r="F178" s="217"/>
      <c r="G178" s="209"/>
      <c r="H178" s="217"/>
      <c r="I178" s="218"/>
      <c r="J178" s="217"/>
      <c r="K178" s="217"/>
      <c r="L178" s="217"/>
      <c r="X178" s="67"/>
      <c r="Y178"/>
      <c r="Z178"/>
      <c r="AA178" s="9"/>
      <c r="AB178" s="9"/>
      <c r="AC178" s="9"/>
    </row>
    <row r="179" spans="1:47">
      <c r="A179" s="194"/>
      <c r="C179" s="180"/>
      <c r="E179" s="204"/>
      <c r="F179" s="217"/>
      <c r="G179" s="204"/>
      <c r="H179" s="217"/>
      <c r="I179" s="217"/>
      <c r="J179" s="217"/>
      <c r="K179" s="217"/>
      <c r="L179" s="217"/>
      <c r="M179" s="67"/>
      <c r="N179"/>
      <c r="O179" s="128"/>
      <c r="P179" s="9"/>
      <c r="Q179" s="9"/>
      <c r="R179" s="9"/>
      <c r="S179" s="9"/>
      <c r="T179" s="9"/>
      <c r="U179" s="9"/>
      <c r="V179" s="9"/>
      <c r="W179" s="9"/>
      <c r="X179" s="67"/>
      <c r="Y179"/>
      <c r="Z179"/>
      <c r="AA179" s="9"/>
    </row>
    <row r="180" spans="1:47">
      <c r="A180" s="192"/>
      <c r="B180" s="210"/>
      <c r="C180" s="161"/>
      <c r="D180" s="75"/>
      <c r="E180" s="209"/>
      <c r="F180" s="217"/>
      <c r="G180" s="209"/>
      <c r="H180" s="217"/>
      <c r="I180" s="217"/>
      <c r="J180" s="217"/>
      <c r="K180" s="217"/>
      <c r="L180" s="217"/>
    </row>
    <row r="181" spans="1:47">
      <c r="A181" s="192"/>
      <c r="B181" s="210"/>
      <c r="C181" s="161"/>
      <c r="D181" s="75"/>
      <c r="E181" s="209"/>
      <c r="F181" s="217"/>
      <c r="G181" s="209"/>
      <c r="H181" s="217"/>
      <c r="I181" s="217"/>
      <c r="J181" s="217"/>
      <c r="K181" s="217"/>
      <c r="L181" s="217"/>
      <c r="AE181" s="148"/>
      <c r="AF181" s="148"/>
      <c r="AH181" s="49"/>
    </row>
    <row r="182" spans="1:47">
      <c r="A182" s="193"/>
      <c r="C182" s="180"/>
      <c r="D182" s="208"/>
      <c r="E182" s="204"/>
      <c r="F182" s="217"/>
      <c r="G182" s="204"/>
      <c r="H182" s="217"/>
      <c r="I182" s="217"/>
      <c r="J182" s="217"/>
      <c r="K182" s="217"/>
      <c r="L182" s="217"/>
      <c r="AB182" s="9"/>
      <c r="AC182" s="9"/>
      <c r="AE182" s="148"/>
      <c r="AF182" s="148"/>
      <c r="AH182" s="49"/>
    </row>
    <row r="183" spans="1:47">
      <c r="A183" s="193"/>
      <c r="C183" s="180"/>
      <c r="D183" s="208"/>
      <c r="E183" s="204"/>
      <c r="F183" s="217"/>
      <c r="G183" s="204"/>
      <c r="H183" s="217"/>
      <c r="I183" s="217"/>
      <c r="J183" s="217"/>
      <c r="K183" s="217"/>
      <c r="L183" s="217"/>
      <c r="X183" s="67"/>
      <c r="Y183"/>
      <c r="Z183"/>
      <c r="AA183" s="9"/>
      <c r="AB183" s="9"/>
      <c r="AC183" s="9"/>
    </row>
    <row r="184" spans="1:47">
      <c r="A184" s="194"/>
      <c r="C184" s="180"/>
      <c r="E184" s="204"/>
      <c r="F184" s="217"/>
      <c r="G184" s="204"/>
      <c r="H184" s="217"/>
      <c r="I184" s="217"/>
      <c r="J184" s="217"/>
      <c r="K184" s="217"/>
      <c r="L184" s="217"/>
      <c r="X184" s="67"/>
      <c r="Y184"/>
      <c r="Z184"/>
      <c r="AA184" s="9"/>
      <c r="AB184" s="9"/>
      <c r="AC184" s="9"/>
      <c r="AE184" s="9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>
      <c r="X185" s="67"/>
      <c r="Y185"/>
      <c r="Z185"/>
      <c r="AA185" s="9"/>
      <c r="AE185" s="9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>
      <c r="B186" s="210"/>
      <c r="C186" s="161"/>
      <c r="D186" s="75"/>
      <c r="E186" s="209"/>
      <c r="F186" s="219"/>
      <c r="G186" s="209"/>
      <c r="H186" s="219"/>
      <c r="I186" s="219"/>
      <c r="J186" s="219"/>
      <c r="K186" s="219"/>
      <c r="L186" s="219"/>
      <c r="AE186" s="9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>
      <c r="B187" s="210"/>
      <c r="C187" s="161"/>
      <c r="D187" s="75"/>
      <c r="E187" s="209"/>
      <c r="F187" s="219"/>
      <c r="G187" s="209"/>
      <c r="H187" s="219"/>
      <c r="I187" s="219"/>
      <c r="J187" s="219"/>
      <c r="K187" s="219"/>
      <c r="L187" s="219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>
      <c r="A188" s="193"/>
      <c r="C188" s="180"/>
      <c r="D188" s="208"/>
      <c r="E188" s="204"/>
      <c r="F188" s="217"/>
      <c r="G188" s="204"/>
      <c r="H188" s="217"/>
      <c r="I188" s="217"/>
      <c r="J188" s="217"/>
      <c r="K188" s="217"/>
      <c r="L188" s="217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>
      <c r="A191" s="193"/>
      <c r="C191" s="180"/>
      <c r="D191" s="208"/>
      <c r="E191" s="204"/>
      <c r="F191" s="217"/>
      <c r="G191" s="204"/>
      <c r="H191" s="217"/>
      <c r="I191" s="217"/>
      <c r="J191" s="217"/>
      <c r="K191" s="217"/>
      <c r="L191" s="217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6.8" customHeight="1">
      <c r="A192" s="194"/>
      <c r="C192" s="180"/>
      <c r="E192" s="204"/>
      <c r="F192" s="217"/>
      <c r="G192" s="204"/>
      <c r="H192" s="217"/>
      <c r="I192" s="217"/>
      <c r="J192" s="217"/>
      <c r="K192" s="217"/>
      <c r="L192" s="217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8">
      <c r="A193" s="196"/>
      <c r="C193" s="180"/>
      <c r="E193" s="204"/>
      <c r="F193" s="217"/>
      <c r="G193" s="204"/>
      <c r="H193" s="217"/>
      <c r="I193" s="217"/>
      <c r="J193" s="217"/>
      <c r="K193" s="217"/>
      <c r="L193" s="217"/>
    </row>
    <row r="194" spans="1:48">
      <c r="A194" s="194"/>
      <c r="C194" s="180"/>
      <c r="E194" s="204"/>
      <c r="F194" s="217"/>
      <c r="G194" s="204"/>
      <c r="H194" s="217"/>
      <c r="I194" s="217"/>
      <c r="J194" s="217"/>
      <c r="K194" s="217"/>
      <c r="L194" s="217"/>
    </row>
    <row r="195" spans="1:48">
      <c r="A195" s="196"/>
      <c r="C195" s="180"/>
      <c r="E195" s="204"/>
      <c r="F195" s="217"/>
      <c r="G195" s="204"/>
      <c r="H195" s="217"/>
      <c r="I195" s="217"/>
      <c r="J195" s="217"/>
      <c r="K195" s="217"/>
      <c r="L195" s="217"/>
    </row>
    <row r="196" spans="1:48">
      <c r="A196" s="194"/>
      <c r="C196" s="180"/>
      <c r="E196" s="204"/>
      <c r="F196" s="217"/>
      <c r="G196" s="204"/>
      <c r="H196" s="217"/>
      <c r="I196" s="217"/>
      <c r="J196" s="217"/>
      <c r="K196" s="217"/>
      <c r="L196" s="217"/>
    </row>
    <row r="197" spans="1:48">
      <c r="B197" s="161"/>
      <c r="C197" s="161"/>
      <c r="D197" s="75"/>
      <c r="E197" s="209"/>
      <c r="F197" s="219"/>
      <c r="G197" s="209"/>
      <c r="H197" s="219"/>
      <c r="I197" s="219"/>
      <c r="J197" s="219"/>
      <c r="K197" s="219"/>
      <c r="L197" s="219"/>
      <c r="X197" s="89"/>
      <c r="AB197" s="9"/>
      <c r="AC197" s="9"/>
      <c r="AD197" s="148"/>
    </row>
    <row r="198" spans="1:48">
      <c r="A198" s="194"/>
      <c r="C198" s="180"/>
      <c r="E198" s="204"/>
      <c r="F198" s="217"/>
      <c r="G198" s="204"/>
      <c r="H198" s="217"/>
      <c r="I198" s="217"/>
      <c r="J198" s="217"/>
      <c r="K198" s="217"/>
      <c r="L198" s="217"/>
      <c r="X198" s="62"/>
      <c r="Y198"/>
      <c r="Z198"/>
      <c r="AA198" s="9"/>
      <c r="AD198" s="148"/>
    </row>
    <row r="199" spans="1:48">
      <c r="A199" s="194"/>
      <c r="C199" s="180"/>
      <c r="E199" s="204"/>
      <c r="F199" s="217"/>
      <c r="G199" s="204"/>
      <c r="H199" s="217"/>
      <c r="I199" s="217"/>
      <c r="J199" s="217"/>
      <c r="K199" s="217"/>
      <c r="L199" s="217"/>
      <c r="X199" s="89"/>
    </row>
    <row r="200" spans="1:48">
      <c r="A200" s="196"/>
      <c r="C200" s="180"/>
      <c r="E200" s="204"/>
      <c r="F200" s="217"/>
      <c r="G200" s="204"/>
      <c r="H200" s="217"/>
      <c r="I200" s="217"/>
      <c r="J200" s="217"/>
      <c r="K200" s="217"/>
      <c r="L200" s="217"/>
    </row>
    <row r="201" spans="1:48">
      <c r="A201" s="194"/>
      <c r="C201" s="180"/>
      <c r="E201" s="204"/>
      <c r="F201" s="217"/>
      <c r="G201" s="204"/>
      <c r="H201" s="217"/>
      <c r="I201" s="217"/>
      <c r="J201" s="217"/>
      <c r="K201" s="217"/>
      <c r="L201" s="217"/>
    </row>
    <row r="202" spans="1:48">
      <c r="A202" s="194"/>
      <c r="C202" s="180"/>
      <c r="E202" s="204"/>
      <c r="F202" s="217"/>
      <c r="G202" s="204"/>
      <c r="H202" s="217"/>
      <c r="I202" s="217"/>
      <c r="J202" s="217"/>
      <c r="K202" s="217"/>
      <c r="L202" s="217"/>
    </row>
    <row r="203" spans="1:48">
      <c r="E203" s="204"/>
      <c r="F203" s="217"/>
      <c r="G203" s="204"/>
      <c r="H203" s="217"/>
      <c r="I203" s="217"/>
      <c r="J203" s="217"/>
      <c r="K203" s="217"/>
      <c r="L203" s="217"/>
    </row>
    <row r="204" spans="1:48">
      <c r="A204" s="193"/>
      <c r="C204" s="180"/>
      <c r="D204" s="208"/>
      <c r="E204" s="204"/>
      <c r="F204" s="217"/>
      <c r="G204" s="204"/>
      <c r="H204" s="217"/>
      <c r="I204" s="217"/>
      <c r="J204" s="217"/>
      <c r="K204" s="217"/>
      <c r="L204" s="217"/>
    </row>
    <row r="205" spans="1:48">
      <c r="A205" s="193"/>
      <c r="C205" s="180"/>
      <c r="D205" s="208"/>
      <c r="E205" s="204"/>
      <c r="F205" s="217"/>
      <c r="G205" s="204"/>
      <c r="H205" s="217"/>
      <c r="I205" s="217"/>
      <c r="J205" s="217"/>
      <c r="K205" s="217"/>
      <c r="L205" s="217"/>
    </row>
    <row r="206" spans="1:48">
      <c r="B206" s="210"/>
      <c r="C206" s="161"/>
      <c r="D206" s="75"/>
      <c r="E206" s="209"/>
      <c r="F206" s="219"/>
      <c r="G206" s="209"/>
      <c r="H206" s="219"/>
      <c r="I206" s="219"/>
      <c r="J206" s="219"/>
      <c r="K206" s="219"/>
      <c r="L206" s="219"/>
      <c r="AB206" s="9"/>
      <c r="AC206" s="9"/>
      <c r="AV206" s="8"/>
    </row>
    <row r="207" spans="1:48" s="8" customFormat="1" ht="16.8" customHeight="1">
      <c r="A207" s="194"/>
      <c r="B207" s="127"/>
      <c r="C207" s="180"/>
      <c r="D207" s="143"/>
      <c r="E207" s="204"/>
      <c r="F207" s="217"/>
      <c r="G207" s="204"/>
      <c r="H207" s="217"/>
      <c r="I207" s="217"/>
      <c r="J207" s="217"/>
      <c r="K207" s="217"/>
      <c r="L207" s="217"/>
      <c r="P207" s="9"/>
      <c r="Q207" s="9"/>
      <c r="R207" s="9"/>
      <c r="S207" s="9"/>
      <c r="T207" s="9"/>
      <c r="U207" s="9"/>
      <c r="V207" s="9"/>
      <c r="W207" s="9"/>
      <c r="AA207" s="9"/>
      <c r="AB207" s="9"/>
      <c r="AC207" s="9"/>
      <c r="AD207" s="9"/>
      <c r="AE207" s="49"/>
      <c r="AF207" s="9"/>
      <c r="AG207" s="9"/>
      <c r="AH207" s="9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</row>
    <row r="208" spans="1:48" s="8" customFormat="1">
      <c r="A208" s="191"/>
      <c r="B208" s="127"/>
      <c r="C208" s="67"/>
      <c r="D208" s="143"/>
      <c r="E208" s="204"/>
      <c r="F208" s="217"/>
      <c r="G208" s="204"/>
      <c r="H208" s="217"/>
      <c r="I208" s="217"/>
      <c r="J208" s="217"/>
      <c r="K208" s="217"/>
      <c r="L208" s="217"/>
      <c r="P208" s="9"/>
      <c r="Q208" s="9"/>
      <c r="R208" s="9"/>
      <c r="S208" s="9"/>
      <c r="T208" s="9"/>
      <c r="U208" s="9"/>
      <c r="V208" s="9"/>
      <c r="W208" s="9"/>
      <c r="AA208" s="9"/>
      <c r="AB208" s="9"/>
      <c r="AC208" s="9"/>
      <c r="AD208" s="9"/>
      <c r="AE208" s="49"/>
      <c r="AF208" s="9"/>
      <c r="AG208" s="9"/>
      <c r="AH208" s="9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</row>
    <row r="209" spans="1:48" s="8" customFormat="1">
      <c r="A209" s="193"/>
      <c r="B209" s="127"/>
      <c r="C209" s="180"/>
      <c r="D209" s="208"/>
      <c r="E209" s="204"/>
      <c r="F209" s="217"/>
      <c r="G209" s="204"/>
      <c r="H209" s="217"/>
      <c r="I209" s="217"/>
      <c r="J209" s="217"/>
      <c r="K209" s="217"/>
      <c r="L209" s="217"/>
      <c r="P209" s="9"/>
      <c r="Q209" s="9"/>
      <c r="R209" s="9"/>
      <c r="S209" s="9"/>
      <c r="T209" s="9"/>
      <c r="U209" s="9"/>
      <c r="V209" s="9"/>
      <c r="W209" s="9"/>
      <c r="AA209" s="9"/>
      <c r="AB209" s="9"/>
      <c r="AC209" s="9"/>
      <c r="AD209" s="9"/>
      <c r="AE209" s="49"/>
      <c r="AF209" s="9"/>
      <c r="AG209" s="9"/>
      <c r="AH209" s="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</row>
    <row r="210" spans="1:48" s="8" customFormat="1">
      <c r="A210" s="196"/>
      <c r="B210" s="127"/>
      <c r="C210" s="180"/>
      <c r="D210" s="143"/>
      <c r="E210" s="204"/>
      <c r="F210" s="217"/>
      <c r="G210" s="204"/>
      <c r="H210" s="217"/>
      <c r="I210" s="217"/>
      <c r="J210" s="217"/>
      <c r="K210" s="217"/>
      <c r="L210" s="217"/>
      <c r="P210" s="9"/>
      <c r="Q210" s="9"/>
      <c r="R210" s="9"/>
      <c r="S210" s="9"/>
      <c r="T210" s="9"/>
      <c r="U210" s="9"/>
      <c r="V210" s="9"/>
      <c r="W210" s="9"/>
      <c r="AA210" s="9"/>
      <c r="AB210" s="9"/>
      <c r="AC210" s="9"/>
      <c r="AD210" s="9"/>
      <c r="AE210" s="49"/>
      <c r="AF210" s="9"/>
      <c r="AG210" s="9"/>
      <c r="AH210" s="9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</row>
    <row r="211" spans="1:48" s="8" customFormat="1">
      <c r="A211" s="193"/>
      <c r="B211" s="127"/>
      <c r="C211" s="180"/>
      <c r="D211" s="208"/>
      <c r="E211" s="204"/>
      <c r="F211" s="217"/>
      <c r="G211" s="204"/>
      <c r="H211" s="217"/>
      <c r="I211" s="217"/>
      <c r="J211" s="217"/>
      <c r="K211" s="217"/>
      <c r="L211" s="217"/>
      <c r="P211" s="9"/>
      <c r="Q211" s="9"/>
      <c r="R211" s="9"/>
      <c r="S211" s="9"/>
      <c r="T211" s="9"/>
      <c r="U211" s="9"/>
      <c r="V211" s="9"/>
      <c r="W211" s="9"/>
      <c r="AA211" s="9"/>
      <c r="AB211" s="9"/>
      <c r="AC211" s="9"/>
      <c r="AD211" s="9"/>
      <c r="AE211" s="49"/>
      <c r="AF211" s="9"/>
      <c r="AG211" s="9"/>
      <c r="AH211" s="9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</row>
    <row r="212" spans="1:48" s="8" customFormat="1">
      <c r="A212" s="191"/>
      <c r="B212" s="127"/>
      <c r="C212" s="67"/>
      <c r="D212" s="143"/>
      <c r="E212" s="204"/>
      <c r="F212" s="217"/>
      <c r="G212" s="204"/>
      <c r="H212" s="217"/>
      <c r="I212" s="217"/>
      <c r="J212" s="217"/>
      <c r="K212" s="217"/>
      <c r="L212" s="217"/>
      <c r="P212" s="9"/>
      <c r="Q212" s="9"/>
      <c r="R212" s="9"/>
      <c r="S212" s="9"/>
      <c r="T212" s="9"/>
      <c r="U212" s="9"/>
      <c r="V212" s="9"/>
      <c r="W212" s="9"/>
      <c r="AA212" s="9"/>
      <c r="AB212" s="9"/>
      <c r="AC212" s="9"/>
      <c r="AD212" s="9"/>
      <c r="AE212" s="49"/>
      <c r="AF212" s="9"/>
      <c r="AG212" s="9"/>
      <c r="AH212" s="9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</row>
    <row r="213" spans="1:48" s="8" customFormat="1">
      <c r="A213" s="194"/>
      <c r="B213" s="127"/>
      <c r="C213" s="180"/>
      <c r="D213" s="143"/>
      <c r="E213" s="204"/>
      <c r="F213" s="217"/>
      <c r="G213" s="204"/>
      <c r="H213" s="217"/>
      <c r="I213" s="217"/>
      <c r="J213" s="217"/>
      <c r="K213" s="217"/>
      <c r="L213" s="217"/>
      <c r="P213" s="9"/>
      <c r="Q213" s="9"/>
      <c r="R213" s="9"/>
      <c r="S213" s="9"/>
      <c r="T213" s="9"/>
      <c r="U213" s="9"/>
      <c r="V213" s="9"/>
      <c r="W213" s="9"/>
      <c r="AA213" s="9"/>
      <c r="AB213" s="9"/>
      <c r="AC213" s="9"/>
      <c r="AD213" s="9"/>
      <c r="AE213" s="49"/>
      <c r="AF213" s="9"/>
      <c r="AG213" s="9"/>
      <c r="AH213" s="9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</row>
    <row r="214" spans="1:48" s="8" customFormat="1">
      <c r="A214" s="191"/>
      <c r="B214" s="127"/>
      <c r="C214" s="67"/>
      <c r="D214" s="143"/>
      <c r="E214" s="204"/>
      <c r="F214" s="217"/>
      <c r="G214" s="204"/>
      <c r="H214" s="217"/>
      <c r="I214" s="217"/>
      <c r="J214" s="217"/>
      <c r="K214" s="217"/>
      <c r="L214" s="217"/>
      <c r="P214" s="9"/>
      <c r="Q214" s="9"/>
      <c r="R214" s="9"/>
      <c r="S214" s="9"/>
      <c r="T214" s="9"/>
      <c r="U214" s="9"/>
      <c r="V214" s="9"/>
      <c r="W214" s="9"/>
      <c r="AA214" s="9"/>
      <c r="AB214" s="148"/>
      <c r="AC214" s="148"/>
      <c r="AD214" s="9"/>
      <c r="AE214" s="49"/>
      <c r="AF214" s="9"/>
      <c r="AG214" s="9"/>
      <c r="AH214" s="9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>
      <c r="B215" s="210"/>
      <c r="C215" s="161"/>
      <c r="D215" s="75"/>
      <c r="E215" s="209"/>
      <c r="F215" s="219"/>
      <c r="G215" s="209"/>
      <c r="H215" s="219"/>
      <c r="I215" s="219"/>
      <c r="J215" s="219"/>
      <c r="K215" s="219"/>
      <c r="L215" s="219"/>
    </row>
    <row r="216" spans="1:48">
      <c r="A216" s="192"/>
      <c r="B216" s="210"/>
      <c r="C216" s="161"/>
      <c r="D216" s="75"/>
      <c r="E216" s="209"/>
      <c r="F216" s="217"/>
      <c r="G216" s="209"/>
      <c r="H216" s="217"/>
      <c r="I216" s="217"/>
      <c r="J216" s="217"/>
      <c r="K216" s="217"/>
      <c r="L216" s="217"/>
    </row>
    <row r="217" spans="1:48">
      <c r="E217" s="204"/>
      <c r="F217" s="217"/>
      <c r="G217" s="204"/>
      <c r="H217" s="217"/>
      <c r="I217" s="217"/>
      <c r="J217" s="217"/>
      <c r="K217" s="217"/>
      <c r="L217" s="217"/>
    </row>
    <row r="218" spans="1:48">
      <c r="A218" s="192"/>
      <c r="B218" s="210"/>
      <c r="C218" s="161"/>
      <c r="D218" s="75"/>
      <c r="E218" s="209"/>
      <c r="F218" s="217"/>
      <c r="G218" s="209"/>
      <c r="H218" s="217"/>
      <c r="I218" s="218"/>
      <c r="J218" s="217"/>
      <c r="K218" s="217"/>
      <c r="L218" s="217"/>
    </row>
    <row r="219" spans="1:48">
      <c r="A219" s="193"/>
      <c r="C219" s="180"/>
      <c r="D219" s="208"/>
      <c r="E219" s="204"/>
      <c r="F219" s="217"/>
      <c r="G219" s="204"/>
      <c r="H219" s="217"/>
      <c r="I219" s="217"/>
      <c r="J219" s="217"/>
      <c r="K219" s="217"/>
      <c r="L219" s="217"/>
    </row>
    <row r="220" spans="1:48">
      <c r="A220" s="196"/>
      <c r="C220" s="180"/>
      <c r="E220" s="204"/>
      <c r="F220" s="217"/>
      <c r="G220" s="204"/>
      <c r="H220" s="217"/>
      <c r="I220" s="217"/>
      <c r="J220" s="217"/>
      <c r="K220" s="217"/>
      <c r="L220" s="217"/>
    </row>
    <row r="221" spans="1:48">
      <c r="A221" s="194"/>
      <c r="C221" s="180"/>
      <c r="E221" s="204"/>
      <c r="F221" s="217"/>
      <c r="G221" s="204"/>
      <c r="H221" s="217"/>
      <c r="I221" s="217"/>
      <c r="J221" s="217"/>
      <c r="K221" s="217"/>
      <c r="L221" s="217"/>
    </row>
    <row r="222" spans="1:48">
      <c r="A222" s="193"/>
      <c r="C222" s="180"/>
      <c r="D222" s="208"/>
      <c r="E222" s="204"/>
      <c r="F222" s="217"/>
      <c r="G222" s="204"/>
      <c r="H222" s="217"/>
      <c r="I222" s="217"/>
      <c r="J222" s="217"/>
      <c r="K222" s="217"/>
      <c r="L222" s="217"/>
    </row>
    <row r="223" spans="1:48">
      <c r="A223" s="194"/>
      <c r="C223" s="180"/>
      <c r="E223" s="204"/>
      <c r="F223" s="217"/>
      <c r="G223" s="204"/>
      <c r="H223" s="217"/>
      <c r="I223" s="217"/>
      <c r="J223" s="217"/>
      <c r="K223" s="217"/>
      <c r="L223" s="217"/>
    </row>
    <row r="224" spans="1:48">
      <c r="E224" s="204"/>
      <c r="F224" s="217"/>
      <c r="G224" s="204"/>
      <c r="H224" s="217"/>
      <c r="I224" s="217"/>
      <c r="J224" s="217"/>
      <c r="K224" s="217"/>
      <c r="L224" s="217"/>
    </row>
    <row r="225" spans="1:48">
      <c r="A225" s="194"/>
      <c r="C225" s="180"/>
      <c r="E225" s="204"/>
      <c r="F225" s="217"/>
      <c r="G225" s="204"/>
      <c r="H225" s="217"/>
      <c r="I225" s="217"/>
      <c r="J225" s="217"/>
      <c r="K225" s="217"/>
      <c r="L225" s="217"/>
    </row>
    <row r="226" spans="1:48" ht="16.8" customHeight="1">
      <c r="A226" s="194"/>
      <c r="C226" s="180"/>
      <c r="E226" s="204"/>
      <c r="F226" s="217"/>
      <c r="G226" s="204"/>
      <c r="H226" s="217"/>
      <c r="I226" s="217"/>
      <c r="J226" s="217"/>
      <c r="K226" s="217"/>
      <c r="L226" s="217"/>
    </row>
    <row r="227" spans="1:48">
      <c r="A227" s="192"/>
      <c r="B227" s="210"/>
      <c r="C227" s="161"/>
      <c r="D227" s="75"/>
      <c r="E227" s="209"/>
      <c r="F227" s="217"/>
      <c r="G227" s="209"/>
      <c r="H227" s="217"/>
      <c r="I227" s="218"/>
      <c r="J227" s="217"/>
      <c r="K227" s="217"/>
      <c r="L227" s="217"/>
    </row>
    <row r="228" spans="1:48">
      <c r="A228" s="192"/>
      <c r="B228" s="210"/>
      <c r="C228" s="161"/>
      <c r="D228" s="75"/>
      <c r="E228" s="209"/>
      <c r="F228" s="217"/>
      <c r="G228" s="209"/>
      <c r="H228" s="217"/>
      <c r="I228" s="218"/>
      <c r="J228" s="217"/>
      <c r="K228" s="217"/>
      <c r="L228" s="217"/>
    </row>
    <row r="229" spans="1:48">
      <c r="A229" s="193"/>
      <c r="C229" s="180"/>
      <c r="D229" s="208"/>
      <c r="E229" s="204"/>
      <c r="F229" s="217"/>
      <c r="G229" s="204"/>
      <c r="H229" s="217"/>
      <c r="I229" s="217"/>
      <c r="J229" s="217"/>
      <c r="K229" s="217"/>
      <c r="L229" s="217"/>
    </row>
    <row r="230" spans="1:48" ht="16.8" customHeight="1">
      <c r="A230" s="194"/>
      <c r="C230" s="180"/>
      <c r="E230" s="204"/>
      <c r="F230" s="217"/>
      <c r="G230" s="204"/>
      <c r="H230" s="217"/>
      <c r="I230" s="217"/>
      <c r="J230" s="217"/>
      <c r="K230" s="217"/>
      <c r="L230" s="217"/>
    </row>
    <row r="231" spans="1:48">
      <c r="A231" s="194"/>
      <c r="C231" s="180"/>
      <c r="E231" s="204"/>
      <c r="F231" s="217"/>
      <c r="G231" s="204"/>
      <c r="H231" s="217"/>
      <c r="I231" s="217"/>
      <c r="J231" s="217"/>
      <c r="K231" s="217"/>
      <c r="L231" s="217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</row>
    <row r="232" spans="1:48" s="8" customFormat="1" ht="16.8" customHeight="1">
      <c r="A232" s="193"/>
      <c r="B232" s="127"/>
      <c r="C232" s="180"/>
      <c r="D232" s="208"/>
      <c r="E232" s="204"/>
      <c r="F232" s="217"/>
      <c r="G232" s="204"/>
      <c r="H232" s="217"/>
      <c r="I232" s="217"/>
      <c r="J232" s="217"/>
      <c r="K232" s="217"/>
      <c r="L232" s="217"/>
    </row>
    <row r="233" spans="1:48" s="8" customFormat="1">
      <c r="A233" s="195"/>
      <c r="B233" s="127"/>
      <c r="C233" s="67"/>
      <c r="D233" s="208"/>
      <c r="E233" s="204"/>
      <c r="F233" s="217"/>
      <c r="G233" s="204"/>
      <c r="H233" s="217"/>
      <c r="I233" s="217"/>
      <c r="J233" s="217"/>
      <c r="K233" s="217"/>
      <c r="L233" s="217"/>
      <c r="N233" s="8" t="s">
        <v>303</v>
      </c>
    </row>
    <row r="234" spans="1:48" s="8" customFormat="1">
      <c r="A234" s="191"/>
      <c r="B234" s="127"/>
      <c r="C234" s="67"/>
      <c r="D234" s="143"/>
      <c r="E234" s="204"/>
      <c r="F234" s="217"/>
      <c r="G234" s="204"/>
      <c r="H234" s="217"/>
      <c r="I234" s="217"/>
      <c r="J234" s="217"/>
      <c r="K234" s="217"/>
      <c r="L234" s="217"/>
      <c r="N234"/>
      <c r="O234"/>
      <c r="P234" s="183" t="s">
        <v>283</v>
      </c>
      <c r="Q234" s="141"/>
      <c r="R234" s="141"/>
      <c r="S234" s="141"/>
      <c r="T234" s="148"/>
      <c r="U234" s="148"/>
    </row>
    <row r="235" spans="1:48" s="8" customFormat="1">
      <c r="A235" s="191"/>
      <c r="B235" s="127"/>
      <c r="C235" s="67"/>
      <c r="D235" s="143"/>
      <c r="E235" s="204"/>
      <c r="F235" s="217"/>
      <c r="G235" s="204"/>
      <c r="H235" s="217"/>
      <c r="I235" s="217"/>
      <c r="J235" s="217"/>
      <c r="K235" s="217"/>
      <c r="L235" s="217"/>
      <c r="N235"/>
      <c r="O235" s="213" t="s">
        <v>227</v>
      </c>
      <c r="P235" s="141" t="s">
        <v>284</v>
      </c>
      <c r="Q235" s="141" t="s">
        <v>285</v>
      </c>
      <c r="R235" s="141" t="s">
        <v>286</v>
      </c>
      <c r="S235" s="141" t="s">
        <v>287</v>
      </c>
      <c r="T235" s="148"/>
      <c r="U235" s="148"/>
    </row>
    <row r="236" spans="1:48" s="8" customFormat="1">
      <c r="A236" s="195"/>
      <c r="B236" s="127"/>
      <c r="C236" s="67"/>
      <c r="D236" s="208"/>
      <c r="E236" s="204"/>
      <c r="F236" s="217"/>
      <c r="G236" s="204"/>
      <c r="H236" s="217"/>
      <c r="I236" s="217"/>
      <c r="J236" s="217"/>
      <c r="K236" s="217"/>
      <c r="L236" s="217"/>
      <c r="N236"/>
      <c r="O236" s="49" t="s">
        <v>288</v>
      </c>
      <c r="P236" s="184">
        <v>-1.5951719268424504E-2</v>
      </c>
      <c r="Q236" s="184">
        <v>-2.7848094513085637E-2</v>
      </c>
      <c r="R236" s="184">
        <v>-4.3580754250995578E-2</v>
      </c>
      <c r="S236" s="184">
        <v>-3.6303693761050158E-2</v>
      </c>
      <c r="T236" s="185">
        <v>47</v>
      </c>
      <c r="U236" s="148" t="s">
        <v>179</v>
      </c>
    </row>
    <row r="237" spans="1:48" s="8" customFormat="1">
      <c r="A237" s="191"/>
      <c r="B237" s="127"/>
      <c r="C237" s="67"/>
      <c r="D237" s="143"/>
      <c r="E237" s="204"/>
      <c r="F237" s="217"/>
      <c r="G237" s="204"/>
      <c r="H237" s="217"/>
      <c r="I237" s="217"/>
      <c r="J237" s="217"/>
      <c r="K237" s="217"/>
      <c r="L237" s="217"/>
      <c r="N237"/>
      <c r="O237" s="33" t="s">
        <v>300</v>
      </c>
      <c r="P237" s="184">
        <v>-4.3768927328528585E-3</v>
      </c>
      <c r="Q237" s="184">
        <v>2.8934855046546165E-2</v>
      </c>
      <c r="R237" s="184">
        <v>5.1769849752080641E-2</v>
      </c>
      <c r="S237" s="184">
        <v>0.10054984449711415</v>
      </c>
      <c r="T237" s="185">
        <v>36</v>
      </c>
      <c r="U237" s="148" t="s">
        <v>179</v>
      </c>
    </row>
    <row r="238" spans="1:48" s="8" customFormat="1">
      <c r="A238" s="195"/>
      <c r="B238" s="127"/>
      <c r="C238" s="67"/>
      <c r="D238" s="208"/>
      <c r="E238" s="204"/>
      <c r="F238" s="217"/>
      <c r="G238" s="204"/>
      <c r="H238" s="217"/>
      <c r="I238" s="217"/>
      <c r="J238" s="217"/>
      <c r="K238" s="217"/>
      <c r="L238" s="217"/>
      <c r="N238"/>
      <c r="O238" s="33" t="s">
        <v>301</v>
      </c>
      <c r="P238" s="184">
        <v>3.2267583429767828E-2</v>
      </c>
      <c r="Q238" s="184">
        <v>5.4616698454274623E-2</v>
      </c>
      <c r="R238" s="184">
        <v>8.1494544756331347E-2</v>
      </c>
      <c r="S238" s="184">
        <v>9.3923785985671068E-2</v>
      </c>
      <c r="T238" s="185">
        <v>30</v>
      </c>
      <c r="U238" s="148" t="s">
        <v>179</v>
      </c>
    </row>
    <row r="239" spans="1:48" s="8" customFormat="1">
      <c r="A239" s="195"/>
      <c r="B239" s="127"/>
      <c r="C239" s="67"/>
      <c r="D239" s="208"/>
      <c r="E239" s="204"/>
      <c r="F239" s="217"/>
      <c r="G239" s="204"/>
      <c r="H239" s="217"/>
      <c r="I239" s="217"/>
      <c r="J239" s="217"/>
      <c r="K239" s="217"/>
      <c r="L239" s="217"/>
      <c r="N239"/>
      <c r="O239" s="33" t="s">
        <v>302</v>
      </c>
      <c r="P239" s="184">
        <v>5.8758481993583626E-2</v>
      </c>
      <c r="Q239" s="184">
        <v>0.10423271603185631</v>
      </c>
      <c r="R239" s="184">
        <v>0.14292229287658159</v>
      </c>
      <c r="S239" s="184">
        <v>0.15091847738976552</v>
      </c>
      <c r="T239" s="185">
        <v>27</v>
      </c>
      <c r="U239" s="148" t="s">
        <v>179</v>
      </c>
    </row>
    <row r="240" spans="1:48" s="8" customFormat="1">
      <c r="A240" s="194"/>
      <c r="B240" s="127"/>
      <c r="C240" s="180"/>
      <c r="D240" s="143"/>
      <c r="E240" s="204"/>
      <c r="F240" s="217"/>
      <c r="G240" s="204"/>
      <c r="H240" s="217"/>
      <c r="I240" s="217"/>
      <c r="J240" s="217"/>
      <c r="K240" s="217"/>
      <c r="L240" s="217"/>
      <c r="N240"/>
      <c r="O240" s="81"/>
      <c r="P240" s="81"/>
      <c r="Q240" s="148"/>
      <c r="R240" s="148"/>
      <c r="S240" s="148"/>
      <c r="T240" s="149">
        <v>140</v>
      </c>
      <c r="U240" s="148"/>
      <c r="AB240" s="148"/>
      <c r="AC240" s="148"/>
      <c r="AD240" s="9"/>
      <c r="AE240" s="9"/>
      <c r="AF240" s="9"/>
      <c r="AG240" s="9"/>
      <c r="AH240" s="9"/>
      <c r="AV240"/>
    </row>
    <row r="241" spans="1:48">
      <c r="A241" s="195"/>
      <c r="D241" s="208"/>
      <c r="E241" s="204"/>
      <c r="F241" s="217"/>
      <c r="G241" s="204"/>
      <c r="H241" s="217"/>
      <c r="I241" s="217"/>
      <c r="J241" s="217"/>
      <c r="K241" s="217"/>
      <c r="L241" s="217"/>
      <c r="AE241" s="9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8">
      <c r="A242" s="127"/>
      <c r="C242" s="180"/>
      <c r="D242" s="180"/>
      <c r="E242" s="204"/>
      <c r="F242" s="217"/>
      <c r="G242" s="217"/>
      <c r="H242" s="217"/>
      <c r="I242" s="217"/>
      <c r="J242" s="217"/>
      <c r="K242" s="217"/>
      <c r="L242" s="217"/>
      <c r="AE242" s="9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8">
      <c r="E243" s="204"/>
      <c r="F243" s="217"/>
      <c r="G243" s="204"/>
      <c r="H243" s="217"/>
      <c r="I243" s="217"/>
      <c r="J243" s="217"/>
      <c r="K243" s="217"/>
      <c r="L243" s="217"/>
    </row>
    <row r="244" spans="1:48">
      <c r="A244" s="192"/>
      <c r="B244" s="210"/>
      <c r="C244" s="161"/>
      <c r="D244" s="75"/>
      <c r="E244" s="209"/>
      <c r="F244" s="217"/>
      <c r="G244" s="209"/>
      <c r="H244" s="217"/>
      <c r="I244" s="218"/>
      <c r="J244" s="217"/>
      <c r="K244" s="217"/>
      <c r="L244" s="217"/>
      <c r="N244"/>
      <c r="O244" s="183" t="s">
        <v>283</v>
      </c>
      <c r="P244" s="141"/>
      <c r="Q244" s="141"/>
      <c r="R244" s="141"/>
    </row>
    <row r="245" spans="1:48">
      <c r="A245" s="192"/>
      <c r="B245" s="210"/>
      <c r="C245" s="161"/>
      <c r="D245" s="75"/>
      <c r="E245" s="209"/>
      <c r="F245" s="217"/>
      <c r="G245" s="209"/>
      <c r="H245" s="217"/>
      <c r="I245" s="218"/>
      <c r="J245" s="217"/>
      <c r="K245" s="217"/>
      <c r="L245" s="217"/>
      <c r="N245" s="213" t="s">
        <v>227</v>
      </c>
      <c r="O245" s="141" t="s">
        <v>284</v>
      </c>
      <c r="P245" s="141" t="s">
        <v>285</v>
      </c>
      <c r="Q245" s="141" t="s">
        <v>286</v>
      </c>
      <c r="R245" s="141" t="s">
        <v>287</v>
      </c>
    </row>
    <row r="246" spans="1:48">
      <c r="B246" s="210"/>
      <c r="C246" s="161"/>
      <c r="D246" s="75"/>
      <c r="E246" s="209"/>
      <c r="F246" s="219"/>
      <c r="G246" s="209"/>
      <c r="H246" s="219"/>
      <c r="I246" s="219"/>
      <c r="J246" s="219"/>
      <c r="K246" s="219"/>
      <c r="L246" s="219"/>
      <c r="N246" s="49" t="s">
        <v>288</v>
      </c>
      <c r="O246" s="184" t="e">
        <f>AVERAGE(H243:H289)</f>
        <v>#DIV/0!</v>
      </c>
      <c r="P246" s="184" t="e">
        <f t="shared" ref="P246:R246" si="4">AVERAGE(I243:I289)</f>
        <v>#DIV/0!</v>
      </c>
      <c r="Q246" s="184" t="e">
        <f t="shared" si="4"/>
        <v>#DIV/0!</v>
      </c>
      <c r="R246" s="184" t="e">
        <f t="shared" si="4"/>
        <v>#DIV/0!</v>
      </c>
      <c r="S246" s="185">
        <f>COUNT(G243:G289)</f>
        <v>0</v>
      </c>
      <c r="T246" s="148" t="s">
        <v>179</v>
      </c>
    </row>
    <row r="247" spans="1:48">
      <c r="E247" s="204"/>
      <c r="F247" s="217"/>
      <c r="G247" s="204"/>
      <c r="H247" s="217"/>
      <c r="I247" s="217"/>
      <c r="J247" s="217"/>
      <c r="K247" s="217"/>
      <c r="L247" s="217"/>
      <c r="N247" s="33" t="s">
        <v>300</v>
      </c>
      <c r="O247" s="184" t="e">
        <f>AVERAGE(H290:H325)</f>
        <v>#DIV/0!</v>
      </c>
      <c r="P247" s="184" t="e">
        <f t="shared" ref="P247:R247" si="5">AVERAGE(I290:I325)</f>
        <v>#DIV/0!</v>
      </c>
      <c r="Q247" s="184" t="e">
        <f t="shared" si="5"/>
        <v>#DIV/0!</v>
      </c>
      <c r="R247" s="184" t="e">
        <f t="shared" si="5"/>
        <v>#DIV/0!</v>
      </c>
      <c r="S247" s="185">
        <f>COUNT(G290:G325)</f>
        <v>0</v>
      </c>
      <c r="T247" s="148" t="s">
        <v>179</v>
      </c>
    </row>
    <row r="248" spans="1:48">
      <c r="A248" s="192"/>
      <c r="B248" s="210"/>
      <c r="C248" s="161"/>
      <c r="D248" s="75"/>
      <c r="E248" s="209"/>
      <c r="F248" s="217"/>
      <c r="G248" s="209"/>
      <c r="H248" s="217"/>
      <c r="I248" s="218"/>
      <c r="J248" s="217"/>
      <c r="K248" s="217"/>
      <c r="L248" s="217"/>
      <c r="N248" s="33" t="s">
        <v>301</v>
      </c>
      <c r="O248" s="184" t="e">
        <f>AVERAGE(H326:H355)</f>
        <v>#DIV/0!</v>
      </c>
      <c r="P248" s="184" t="e">
        <f t="shared" ref="P248:R248" si="6">AVERAGE(I326:I355)</f>
        <v>#DIV/0!</v>
      </c>
      <c r="Q248" s="184" t="e">
        <f t="shared" si="6"/>
        <v>#DIV/0!</v>
      </c>
      <c r="R248" s="184" t="e">
        <f t="shared" si="6"/>
        <v>#DIV/0!</v>
      </c>
      <c r="S248" s="185">
        <f>COUNT(G326:G355)</f>
        <v>0</v>
      </c>
      <c r="T248" s="148" t="s">
        <v>179</v>
      </c>
    </row>
    <row r="249" spans="1:48">
      <c r="A249" s="195"/>
      <c r="D249" s="208"/>
      <c r="E249" s="204"/>
      <c r="F249" s="217"/>
      <c r="G249" s="204"/>
      <c r="H249" s="217"/>
      <c r="I249" s="217"/>
      <c r="J249" s="217"/>
      <c r="K249" s="217"/>
      <c r="L249" s="217"/>
      <c r="N249" s="33" t="s">
        <v>302</v>
      </c>
      <c r="O249" s="184" t="e">
        <f>AVERAGE(H351:H377)</f>
        <v>#DIV/0!</v>
      </c>
      <c r="P249" s="184" t="e">
        <f t="shared" ref="P249:R249" si="7">AVERAGE(I351:I377)</f>
        <v>#DIV/0!</v>
      </c>
      <c r="Q249" s="184" t="e">
        <f t="shared" si="7"/>
        <v>#DIV/0!</v>
      </c>
      <c r="R249" s="184" t="e">
        <f t="shared" si="7"/>
        <v>#DIV/0!</v>
      </c>
      <c r="S249" s="185">
        <f>COUNT(G351:G377)</f>
        <v>0</v>
      </c>
      <c r="T249" s="148" t="s">
        <v>179</v>
      </c>
    </row>
    <row r="250" spans="1:48">
      <c r="E250" s="204"/>
      <c r="F250" s="217"/>
      <c r="G250" s="204"/>
      <c r="H250" s="217"/>
      <c r="I250" s="217"/>
      <c r="J250" s="217"/>
      <c r="K250" s="217"/>
      <c r="L250" s="217"/>
      <c r="S250" s="149">
        <f>SUM(S246:S249)</f>
        <v>0</v>
      </c>
      <c r="AB250" s="9"/>
      <c r="AC250" s="9"/>
      <c r="AV250" s="8"/>
    </row>
    <row r="251" spans="1:48" s="8" customFormat="1" ht="16.8" customHeight="1">
      <c r="A251" s="191"/>
      <c r="B251" s="127"/>
      <c r="C251" s="67"/>
      <c r="D251" s="143"/>
      <c r="E251" s="204"/>
      <c r="F251" s="217"/>
      <c r="G251" s="204"/>
      <c r="H251" s="217"/>
      <c r="I251" s="217"/>
      <c r="J251" s="217"/>
      <c r="K251" s="217"/>
      <c r="L251" s="217"/>
      <c r="P251" s="9"/>
      <c r="Q251" s="9"/>
      <c r="R251" s="9"/>
      <c r="S251" s="9"/>
      <c r="T251" s="9"/>
      <c r="U251" s="9"/>
      <c r="V251" s="9"/>
      <c r="W251" s="9"/>
      <c r="AA251" s="9"/>
      <c r="AB251" s="9"/>
      <c r="AC251" s="9"/>
      <c r="AD251" s="9"/>
      <c r="AE251" s="49"/>
      <c r="AF251" s="9"/>
      <c r="AG251" s="9"/>
      <c r="AH251" s="9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</row>
    <row r="252" spans="1:48" s="8" customFormat="1">
      <c r="A252" s="191"/>
      <c r="B252" s="210"/>
      <c r="C252" s="161"/>
      <c r="D252" s="75"/>
      <c r="E252" s="209"/>
      <c r="F252" s="219"/>
      <c r="G252" s="209"/>
      <c r="H252" s="219"/>
      <c r="I252" s="219"/>
      <c r="J252" s="219"/>
      <c r="K252" s="219"/>
      <c r="L252" s="219"/>
      <c r="P252" s="9"/>
      <c r="Q252" s="9"/>
      <c r="R252" s="9"/>
      <c r="S252" s="9"/>
      <c r="T252" s="9"/>
      <c r="U252" s="9"/>
      <c r="V252" s="9"/>
      <c r="W252" s="9"/>
      <c r="AA252" s="9"/>
      <c r="AB252" s="9"/>
      <c r="AC252" s="9"/>
      <c r="AD252" s="9"/>
      <c r="AE252" s="49"/>
      <c r="AF252" s="9"/>
      <c r="AG252" s="9"/>
      <c r="AH252" s="9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</row>
    <row r="253" spans="1:48" s="8" customFormat="1">
      <c r="A253" s="191"/>
      <c r="B253" s="210"/>
      <c r="C253" s="161"/>
      <c r="D253" s="75"/>
      <c r="E253" s="209"/>
      <c r="F253" s="219"/>
      <c r="G253" s="209"/>
      <c r="H253" s="219"/>
      <c r="I253" s="219"/>
      <c r="J253" s="219"/>
      <c r="K253" s="219"/>
      <c r="L253" s="219"/>
      <c r="P253" s="9"/>
      <c r="Q253" s="9"/>
      <c r="R253" s="9"/>
      <c r="S253" s="9"/>
      <c r="T253" s="9"/>
      <c r="U253" s="9"/>
      <c r="V253" s="9"/>
      <c r="W253" s="9"/>
      <c r="AA253" s="9"/>
      <c r="AB253" s="9"/>
      <c r="AC253" s="9"/>
      <c r="AD253" s="9"/>
      <c r="AE253" s="49"/>
      <c r="AF253" s="9"/>
      <c r="AG253" s="9"/>
      <c r="AH253" s="9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</row>
    <row r="254" spans="1:48" s="8" customFormat="1">
      <c r="A254" s="194"/>
      <c r="B254" s="127"/>
      <c r="C254" s="180"/>
      <c r="D254" s="143"/>
      <c r="E254" s="204"/>
      <c r="F254" s="217"/>
      <c r="G254" s="204"/>
      <c r="H254" s="217"/>
      <c r="I254" s="217"/>
      <c r="J254" s="217"/>
      <c r="K254" s="217"/>
      <c r="L254" s="217"/>
      <c r="P254" s="9"/>
      <c r="Q254" s="9"/>
      <c r="R254" s="9"/>
      <c r="S254" s="9"/>
      <c r="T254" s="9"/>
      <c r="U254" s="9"/>
      <c r="V254" s="9"/>
      <c r="W254" s="9"/>
      <c r="AA254" s="9"/>
      <c r="AB254" s="9"/>
      <c r="AC254" s="9"/>
      <c r="AD254" s="9"/>
      <c r="AE254" s="49"/>
      <c r="AF254" s="9"/>
      <c r="AG254" s="9"/>
      <c r="AH254" s="9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</row>
    <row r="255" spans="1:48" s="8" customFormat="1">
      <c r="A255" s="191"/>
      <c r="B255" s="210"/>
      <c r="C255" s="161"/>
      <c r="D255" s="75"/>
      <c r="E255" s="209"/>
      <c r="F255" s="219"/>
      <c r="G255" s="209"/>
      <c r="H255" s="219"/>
      <c r="I255" s="219"/>
      <c r="J255" s="219"/>
      <c r="K255" s="219"/>
      <c r="L255" s="219"/>
      <c r="P255" s="9"/>
      <c r="Q255" s="9"/>
      <c r="R255" s="9"/>
      <c r="S255" s="9"/>
      <c r="T255" s="9"/>
      <c r="U255" s="9"/>
      <c r="V255" s="9"/>
      <c r="W255" s="9"/>
      <c r="AA255" s="9"/>
      <c r="AB255" s="9"/>
      <c r="AC255" s="9"/>
      <c r="AD255" s="9"/>
      <c r="AE255" s="49"/>
      <c r="AF255" s="9"/>
      <c r="AG255" s="9"/>
      <c r="AH255" s="9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</row>
    <row r="256" spans="1:48" s="8" customFormat="1">
      <c r="A256" s="191"/>
      <c r="B256" s="210"/>
      <c r="C256" s="161"/>
      <c r="D256" s="75"/>
      <c r="E256" s="209"/>
      <c r="F256" s="219"/>
      <c r="G256" s="209"/>
      <c r="H256" s="219"/>
      <c r="I256" s="219"/>
      <c r="J256" s="219"/>
      <c r="K256" s="219"/>
      <c r="L256" s="219"/>
      <c r="P256" s="9"/>
      <c r="Q256" s="9"/>
      <c r="R256" s="9"/>
      <c r="S256" s="9"/>
      <c r="T256" s="9"/>
      <c r="U256" s="9"/>
      <c r="V256" s="9"/>
      <c r="W256" s="9"/>
      <c r="AA256" s="9"/>
      <c r="AB256" s="9"/>
      <c r="AC256" s="9"/>
      <c r="AD256" s="9"/>
      <c r="AE256" s="49"/>
      <c r="AF256" s="9"/>
      <c r="AG256" s="9"/>
      <c r="AH256" s="9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</row>
    <row r="257" spans="1:48" s="8" customFormat="1">
      <c r="A257" s="127"/>
      <c r="B257" s="127"/>
      <c r="C257" s="180"/>
      <c r="D257" s="180"/>
      <c r="E257" s="204"/>
      <c r="F257" s="217"/>
      <c r="G257" s="217"/>
      <c r="H257" s="217"/>
      <c r="I257" s="217"/>
      <c r="J257" s="217"/>
      <c r="K257" s="217"/>
      <c r="L257" s="217"/>
      <c r="P257" s="9"/>
      <c r="Q257" s="9"/>
      <c r="R257" s="9"/>
      <c r="S257" s="9"/>
      <c r="T257" s="9"/>
      <c r="U257" s="9"/>
      <c r="V257" s="9"/>
      <c r="W257" s="9"/>
      <c r="AA257" s="9"/>
      <c r="AB257" s="9"/>
      <c r="AC257" s="9"/>
      <c r="AD257" s="9"/>
      <c r="AE257" s="49"/>
      <c r="AF257" s="9"/>
      <c r="AG257" s="9"/>
      <c r="AH257" s="9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</row>
    <row r="258" spans="1:48" s="8" customFormat="1">
      <c r="A258" s="194"/>
      <c r="B258" s="127"/>
      <c r="C258" s="180"/>
      <c r="D258" s="143"/>
      <c r="E258" s="204"/>
      <c r="F258" s="217"/>
      <c r="G258" s="204"/>
      <c r="H258" s="217"/>
      <c r="I258" s="217"/>
      <c r="J258" s="217"/>
      <c r="K258" s="217"/>
      <c r="L258" s="217"/>
      <c r="P258" s="9"/>
      <c r="Q258" s="9"/>
      <c r="R258" s="9"/>
      <c r="S258" s="9"/>
      <c r="T258" s="9"/>
      <c r="U258" s="9"/>
      <c r="V258" s="9"/>
      <c r="W258" s="9"/>
      <c r="AA258" s="9"/>
      <c r="AB258" s="9"/>
      <c r="AC258" s="9"/>
      <c r="AD258" s="9"/>
      <c r="AE258" s="49"/>
      <c r="AF258" s="9"/>
      <c r="AG258" s="9"/>
      <c r="AH258" s="9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</row>
    <row r="259" spans="1:48" s="8" customFormat="1">
      <c r="A259" s="196"/>
      <c r="B259" s="210"/>
      <c r="C259" s="161"/>
      <c r="D259" s="75"/>
      <c r="E259" s="209"/>
      <c r="F259" s="219"/>
      <c r="G259" s="209"/>
      <c r="H259" s="219"/>
      <c r="I259" s="219"/>
      <c r="J259" s="219"/>
      <c r="K259" s="219"/>
      <c r="L259" s="219"/>
      <c r="AA259" s="9"/>
      <c r="AB259" s="148"/>
      <c r="AC259" s="148"/>
      <c r="AD259" s="9"/>
      <c r="AE259" s="49"/>
      <c r="AF259" s="9"/>
      <c r="AG259" s="9"/>
      <c r="AH259" s="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>
      <c r="A260" s="138"/>
      <c r="C260" s="180"/>
      <c r="D260" s="227"/>
      <c r="E260" s="204"/>
      <c r="F260" s="217"/>
      <c r="G260" s="217"/>
      <c r="H260" s="217"/>
      <c r="I260" s="217"/>
      <c r="J260" s="217"/>
      <c r="K260" s="217"/>
      <c r="L260" s="217"/>
    </row>
    <row r="261" spans="1:48">
      <c r="A261" s="194"/>
      <c r="C261" s="180"/>
      <c r="E261" s="204"/>
      <c r="F261" s="217"/>
      <c r="G261" s="204"/>
      <c r="H261" s="217"/>
      <c r="I261" s="217"/>
      <c r="J261" s="217"/>
      <c r="K261" s="217"/>
      <c r="L261" s="217"/>
    </row>
    <row r="262" spans="1:48">
      <c r="A262" s="195"/>
      <c r="D262" s="208"/>
      <c r="E262" s="204"/>
      <c r="F262" s="217"/>
      <c r="G262" s="204"/>
      <c r="H262" s="217"/>
      <c r="I262" s="217"/>
      <c r="J262" s="217"/>
      <c r="K262" s="217"/>
      <c r="L262" s="217"/>
    </row>
    <row r="263" spans="1:48">
      <c r="A263" s="127"/>
      <c r="C263" s="180"/>
      <c r="D263" s="180"/>
      <c r="E263" s="204"/>
      <c r="F263" s="217"/>
      <c r="G263" s="217"/>
      <c r="H263" s="217"/>
      <c r="I263" s="217"/>
      <c r="J263" s="217"/>
      <c r="K263" s="217"/>
      <c r="L263" s="217"/>
    </row>
    <row r="264" spans="1:48">
      <c r="A264" s="138"/>
      <c r="C264" s="180"/>
      <c r="D264" s="227"/>
      <c r="E264" s="204"/>
      <c r="F264" s="217"/>
      <c r="G264" s="217"/>
      <c r="H264" s="217"/>
      <c r="I264" s="217"/>
      <c r="J264" s="217"/>
      <c r="K264" s="217"/>
      <c r="L264" s="217"/>
      <c r="AE264" s="9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8">
      <c r="A265" s="195"/>
      <c r="D265" s="208"/>
      <c r="E265" s="204"/>
      <c r="F265" s="217"/>
      <c r="G265" s="204"/>
      <c r="H265" s="217"/>
      <c r="I265" s="217"/>
      <c r="J265" s="217"/>
      <c r="K265" s="217"/>
      <c r="L265" s="217"/>
      <c r="AE265" s="9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8">
      <c r="E266" s="204"/>
      <c r="F266" s="217"/>
      <c r="G266" s="204"/>
      <c r="H266" s="217"/>
      <c r="I266" s="217"/>
      <c r="J266" s="217"/>
      <c r="K266" s="217"/>
      <c r="L266" s="217"/>
      <c r="AE266" s="9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8">
      <c r="E267" s="204"/>
      <c r="F267" s="217"/>
      <c r="G267" s="204"/>
      <c r="H267" s="217"/>
      <c r="I267" s="217"/>
      <c r="J267" s="217"/>
      <c r="K267" s="217"/>
      <c r="L267" s="217"/>
      <c r="AE267" s="9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8">
      <c r="A268" s="195"/>
      <c r="D268" s="208"/>
      <c r="E268" s="204"/>
      <c r="F268" s="217"/>
      <c r="G268" s="204"/>
      <c r="H268" s="217"/>
      <c r="I268" s="217"/>
      <c r="J268" s="217"/>
      <c r="K268" s="217"/>
      <c r="L268" s="217"/>
      <c r="AE268" s="9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8">
      <c r="A269" s="138"/>
      <c r="C269" s="180"/>
      <c r="D269" s="227"/>
      <c r="E269" s="204"/>
      <c r="F269" s="217"/>
      <c r="G269" s="217"/>
      <c r="H269" s="217"/>
      <c r="I269" s="217"/>
      <c r="J269" s="217"/>
      <c r="K269" s="217"/>
      <c r="L269" s="217"/>
      <c r="AE269" s="9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8">
      <c r="A270" s="127"/>
      <c r="C270" s="180"/>
      <c r="E270" s="204"/>
      <c r="F270" s="217"/>
      <c r="G270" s="217"/>
      <c r="H270" s="217"/>
      <c r="I270" s="217"/>
      <c r="J270" s="217"/>
      <c r="K270" s="217"/>
      <c r="L270" s="217"/>
      <c r="AE270" s="9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</row>
    <row r="271" spans="1:48">
      <c r="A271" s="127"/>
      <c r="C271" s="180"/>
      <c r="E271" s="204"/>
      <c r="F271" s="217"/>
      <c r="G271" s="217"/>
      <c r="H271" s="217"/>
      <c r="I271" s="217"/>
      <c r="J271" s="217"/>
      <c r="K271" s="217"/>
      <c r="L271" s="217"/>
      <c r="AE271" s="9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</row>
    <row r="272" spans="1:48">
      <c r="B272" s="210"/>
      <c r="C272" s="161"/>
      <c r="D272" s="75"/>
      <c r="E272" s="209"/>
      <c r="F272" s="219"/>
      <c r="G272" s="209"/>
      <c r="H272" s="219"/>
      <c r="I272" s="219"/>
      <c r="J272" s="219"/>
      <c r="K272" s="219"/>
      <c r="L272" s="219"/>
      <c r="AE272" s="9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</row>
    <row r="273" spans="1:48">
      <c r="B273" s="161"/>
      <c r="C273" s="161"/>
      <c r="D273" s="75"/>
      <c r="E273" s="209"/>
      <c r="F273" s="219"/>
      <c r="G273" s="209"/>
      <c r="H273" s="219"/>
      <c r="I273" s="219"/>
      <c r="J273" s="219"/>
      <c r="K273" s="219"/>
      <c r="L273" s="219"/>
      <c r="AB273"/>
      <c r="AC273"/>
      <c r="AD273"/>
      <c r="AE273"/>
      <c r="AF273"/>
      <c r="AG273"/>
      <c r="AH273"/>
    </row>
    <row r="274" spans="1:48">
      <c r="E274" s="204"/>
      <c r="F274" s="217"/>
      <c r="G274" s="204"/>
      <c r="H274" s="217"/>
      <c r="I274" s="218"/>
      <c r="J274" s="217"/>
      <c r="K274" s="217"/>
      <c r="L274" s="217"/>
      <c r="X274"/>
      <c r="Y274"/>
      <c r="Z274"/>
      <c r="AA274"/>
      <c r="AB274"/>
      <c r="AC274"/>
      <c r="AD274"/>
      <c r="AE274"/>
      <c r="AF274"/>
      <c r="AG274"/>
      <c r="AH274"/>
    </row>
    <row r="275" spans="1:48">
      <c r="A275" s="192"/>
      <c r="B275" s="161"/>
      <c r="C275" s="161"/>
      <c r="D275" s="75"/>
      <c r="E275" s="209"/>
      <c r="F275" s="217"/>
      <c r="G275" s="209"/>
      <c r="H275" s="217"/>
      <c r="I275" s="218"/>
      <c r="J275" s="217"/>
      <c r="K275" s="217"/>
      <c r="L275" s="217"/>
      <c r="X275"/>
      <c r="Y275"/>
      <c r="Z275"/>
      <c r="AA275"/>
      <c r="AB275"/>
      <c r="AC275"/>
      <c r="AD275"/>
      <c r="AE275"/>
      <c r="AF275"/>
      <c r="AG275"/>
      <c r="AH275"/>
    </row>
    <row r="276" spans="1:48">
      <c r="A276" s="194"/>
      <c r="C276" s="180"/>
      <c r="E276" s="204"/>
      <c r="F276" s="217"/>
      <c r="G276" s="204"/>
      <c r="H276" s="217"/>
      <c r="I276" s="217"/>
      <c r="J276" s="217"/>
      <c r="K276" s="217"/>
      <c r="L276" s="217"/>
      <c r="X276"/>
      <c r="Y276"/>
      <c r="Z276"/>
      <c r="AA276"/>
    </row>
    <row r="277" spans="1:48">
      <c r="A277" s="192"/>
      <c r="B277" s="210"/>
      <c r="C277" s="161"/>
      <c r="D277" s="75"/>
      <c r="E277" s="209"/>
      <c r="F277" s="217"/>
      <c r="G277" s="209"/>
      <c r="H277" s="217"/>
      <c r="I277" s="217"/>
      <c r="J277" s="217"/>
      <c r="K277" s="217"/>
      <c r="L277" s="217"/>
    </row>
    <row r="278" spans="1:48">
      <c r="A278" s="193"/>
      <c r="C278" s="180"/>
      <c r="D278" s="208"/>
      <c r="E278" s="204"/>
      <c r="F278" s="217"/>
      <c r="G278" s="204"/>
      <c r="H278" s="217"/>
      <c r="I278" s="217"/>
      <c r="J278" s="217"/>
      <c r="K278" s="217"/>
      <c r="L278" s="217"/>
    </row>
    <row r="279" spans="1:48">
      <c r="A279" s="192"/>
      <c r="B279" s="161"/>
      <c r="C279" s="161"/>
      <c r="D279" s="75"/>
      <c r="E279" s="209"/>
      <c r="F279" s="217"/>
      <c r="G279" s="209"/>
      <c r="H279" s="217"/>
      <c r="I279" s="218"/>
      <c r="J279" s="217"/>
      <c r="K279" s="217"/>
      <c r="L279" s="217"/>
    </row>
    <row r="280" spans="1:48">
      <c r="A280" s="192"/>
      <c r="B280" s="210"/>
      <c r="C280" s="161"/>
      <c r="D280" s="75"/>
      <c r="E280" s="209"/>
      <c r="F280" s="217"/>
      <c r="G280" s="209"/>
      <c r="H280" s="217"/>
      <c r="I280" s="217"/>
      <c r="J280" s="217"/>
      <c r="K280" s="217"/>
      <c r="L280" s="217"/>
      <c r="AB280" s="9"/>
      <c r="AC280" s="9"/>
      <c r="AV280" s="8"/>
    </row>
    <row r="281" spans="1:48" s="8" customFormat="1" ht="16.8" customHeight="1">
      <c r="A281" s="194"/>
      <c r="B281" s="127"/>
      <c r="C281" s="180"/>
      <c r="D281" s="143"/>
      <c r="E281" s="204"/>
      <c r="F281" s="217"/>
      <c r="G281" s="204"/>
      <c r="H281" s="217"/>
      <c r="I281" s="217"/>
      <c r="J281" s="217"/>
      <c r="K281" s="217"/>
      <c r="L281" s="217"/>
      <c r="AA281" s="9"/>
      <c r="AB281" s="9"/>
      <c r="AC281" s="9"/>
      <c r="AD281" s="9"/>
      <c r="AE281" s="49"/>
      <c r="AF281" s="9"/>
      <c r="AG281" s="9"/>
      <c r="AH281" s="9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</row>
    <row r="282" spans="1:48" s="8" customFormat="1">
      <c r="A282" s="194"/>
      <c r="B282" s="127"/>
      <c r="C282" s="180"/>
      <c r="D282" s="143"/>
      <c r="E282" s="204"/>
      <c r="F282" s="217"/>
      <c r="G282" s="204"/>
      <c r="H282" s="217"/>
      <c r="I282" s="217"/>
      <c r="J282" s="217"/>
      <c r="K282" s="217"/>
      <c r="L282" s="217"/>
      <c r="AA282" s="9"/>
      <c r="AB282" s="9"/>
      <c r="AC282" s="9"/>
      <c r="AD282" s="9"/>
      <c r="AE282" s="49"/>
      <c r="AF282" s="9"/>
      <c r="AG282" s="9"/>
      <c r="AH282" s="9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</row>
    <row r="283" spans="1:48" s="8" customFormat="1">
      <c r="A283" s="194"/>
      <c r="B283" s="127"/>
      <c r="C283" s="180"/>
      <c r="D283" s="143"/>
      <c r="E283" s="204"/>
      <c r="F283" s="217"/>
      <c r="G283" s="204"/>
      <c r="H283" s="217"/>
      <c r="I283" s="217"/>
      <c r="J283" s="217"/>
      <c r="K283" s="217"/>
      <c r="L283" s="217"/>
      <c r="P283" s="9"/>
      <c r="Q283" s="9"/>
      <c r="R283" s="9"/>
      <c r="S283" s="9"/>
      <c r="T283" s="9"/>
      <c r="U283" s="9"/>
      <c r="V283" s="9"/>
      <c r="W283" s="9"/>
      <c r="AA283" s="9"/>
      <c r="AB283" s="9"/>
      <c r="AC283" s="9"/>
      <c r="AD283" s="9"/>
      <c r="AE283" s="49"/>
      <c r="AF283" s="9"/>
      <c r="AG283" s="9"/>
      <c r="AH283" s="9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</row>
    <row r="284" spans="1:48" s="8" customFormat="1">
      <c r="A284" s="191"/>
      <c r="B284" s="127"/>
      <c r="C284" s="67"/>
      <c r="D284" s="143"/>
      <c r="E284" s="205"/>
      <c r="F284" s="220"/>
      <c r="G284" s="205"/>
      <c r="H284" s="220"/>
      <c r="I284" s="220"/>
      <c r="J284" s="220"/>
      <c r="K284" s="220"/>
      <c r="L284" s="220"/>
      <c r="P284" s="9"/>
      <c r="Q284" s="9"/>
      <c r="R284" s="9"/>
      <c r="S284" s="9"/>
      <c r="T284" s="9"/>
      <c r="U284" s="9"/>
      <c r="V284" s="9"/>
      <c r="W284" s="9"/>
      <c r="AA284" s="9"/>
      <c r="AB284" s="9"/>
      <c r="AC284" s="9"/>
      <c r="AD284" s="9"/>
      <c r="AE284" s="49"/>
      <c r="AF284" s="9"/>
      <c r="AG284" s="9"/>
      <c r="AH284" s="9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</row>
    <row r="285" spans="1:48" s="8" customFormat="1">
      <c r="A285" s="191"/>
      <c r="B285" s="127"/>
      <c r="C285" s="67"/>
      <c r="D285" s="143"/>
      <c r="E285" s="204"/>
      <c r="F285" s="217"/>
      <c r="G285" s="204"/>
      <c r="H285" s="217"/>
      <c r="I285" s="217"/>
      <c r="J285" s="217"/>
      <c r="K285" s="217"/>
      <c r="L285" s="217"/>
      <c r="P285" s="9"/>
      <c r="Q285" s="9"/>
      <c r="R285" s="9"/>
      <c r="S285" s="9"/>
      <c r="T285" s="9"/>
      <c r="U285" s="9"/>
      <c r="V285" s="9"/>
      <c r="W285" s="9"/>
      <c r="AA285" s="9"/>
      <c r="AB285" s="9"/>
      <c r="AC285" s="9"/>
      <c r="AD285" s="9"/>
      <c r="AE285" s="49"/>
      <c r="AF285" s="9"/>
      <c r="AG285" s="9"/>
      <c r="AH285" s="9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</row>
    <row r="286" spans="1:48" s="8" customFormat="1">
      <c r="A286" s="192"/>
      <c r="B286" s="210"/>
      <c r="C286" s="161"/>
      <c r="D286" s="75"/>
      <c r="E286" s="209"/>
      <c r="F286" s="217"/>
      <c r="G286" s="209"/>
      <c r="H286" s="217"/>
      <c r="I286" s="218"/>
      <c r="J286" s="217"/>
      <c r="K286" s="217"/>
      <c r="L286" s="217"/>
      <c r="P286" s="9"/>
      <c r="Q286" s="9"/>
      <c r="R286" s="9"/>
      <c r="S286" s="9"/>
      <c r="T286" s="9"/>
      <c r="U286" s="9"/>
      <c r="V286" s="9"/>
      <c r="W286" s="9"/>
      <c r="AA286" s="9"/>
      <c r="AB286" s="9"/>
      <c r="AC286" s="9"/>
      <c r="AD286" s="9"/>
      <c r="AE286" s="49"/>
      <c r="AF286" s="9"/>
      <c r="AG286" s="9"/>
      <c r="AH286" s="9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</row>
    <row r="287" spans="1:48" s="8" customFormat="1">
      <c r="A287" s="193"/>
      <c r="B287" s="127"/>
      <c r="C287" s="180"/>
      <c r="D287" s="208"/>
      <c r="E287" s="204"/>
      <c r="F287" s="217"/>
      <c r="G287" s="204"/>
      <c r="H287" s="217"/>
      <c r="I287" s="217"/>
      <c r="J287" s="217"/>
      <c r="K287" s="217"/>
      <c r="L287" s="217"/>
      <c r="P287" s="9"/>
      <c r="Q287" s="9"/>
      <c r="R287" s="9"/>
      <c r="S287" s="9"/>
      <c r="T287" s="9"/>
      <c r="U287" s="9"/>
      <c r="V287" s="9"/>
      <c r="W287" s="9"/>
      <c r="AA287" s="9"/>
      <c r="AB287" s="9"/>
      <c r="AC287" s="9"/>
      <c r="AD287" s="9"/>
      <c r="AE287" s="49"/>
      <c r="AF287" s="9"/>
      <c r="AG287" s="9"/>
      <c r="AH287" s="9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</row>
    <row r="288" spans="1:48" s="8" customFormat="1">
      <c r="A288" s="191"/>
      <c r="B288" s="210"/>
      <c r="C288" s="161"/>
      <c r="D288" s="75"/>
      <c r="E288" s="209"/>
      <c r="F288" s="219"/>
      <c r="G288" s="209"/>
      <c r="H288" s="219"/>
      <c r="I288" s="219"/>
      <c r="J288" s="219"/>
      <c r="K288" s="219"/>
      <c r="L288" s="219"/>
      <c r="P288" s="9"/>
      <c r="Q288" s="9"/>
      <c r="R288" s="9"/>
      <c r="S288" s="9"/>
      <c r="T288" s="9"/>
      <c r="U288" s="9"/>
      <c r="V288" s="9"/>
      <c r="W288" s="9"/>
      <c r="AA288" s="9"/>
      <c r="AB288" s="9"/>
      <c r="AC288" s="9"/>
      <c r="AD288" s="9"/>
      <c r="AE288" s="49"/>
      <c r="AF288" s="9"/>
      <c r="AG288" s="9"/>
      <c r="AH288" s="9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</row>
    <row r="289" spans="1:48" s="8" customFormat="1">
      <c r="A289" s="192"/>
      <c r="B289" s="210"/>
      <c r="C289" s="161"/>
      <c r="D289" s="75"/>
      <c r="E289" s="209"/>
      <c r="F289" s="217"/>
      <c r="G289" s="209"/>
      <c r="H289" s="217"/>
      <c r="I289" s="217"/>
      <c r="J289" s="217"/>
      <c r="K289" s="217"/>
      <c r="L289" s="217"/>
      <c r="P289" s="9"/>
      <c r="Q289" s="9"/>
      <c r="R289" s="9"/>
      <c r="S289" s="9"/>
      <c r="T289" s="9"/>
      <c r="U289" s="9"/>
      <c r="V289" s="9"/>
      <c r="W289" s="9"/>
      <c r="AA289" s="9"/>
      <c r="AB289" s="148"/>
      <c r="AC289" s="148"/>
      <c r="AD289" s="9"/>
      <c r="AE289" s="49"/>
      <c r="AF289" s="9"/>
      <c r="AG289" s="9"/>
      <c r="AH289" s="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1" spans="1:48">
      <c r="A291" s="195"/>
      <c r="D291" s="208"/>
      <c r="E291" s="204"/>
      <c r="F291" s="217"/>
      <c r="G291" s="204"/>
      <c r="H291" s="217"/>
      <c r="I291" s="217"/>
      <c r="J291" s="217"/>
      <c r="K291" s="217"/>
      <c r="L291" s="217"/>
    </row>
    <row r="292" spans="1:48">
      <c r="A292" s="194"/>
      <c r="C292" s="180"/>
      <c r="E292" s="204"/>
      <c r="F292" s="217"/>
      <c r="G292" s="204"/>
      <c r="H292" s="217"/>
      <c r="I292" s="217"/>
      <c r="J292" s="217"/>
      <c r="K292" s="217"/>
      <c r="L292" s="217"/>
    </row>
    <row r="293" spans="1:48">
      <c r="A293" s="194"/>
      <c r="C293" s="180"/>
      <c r="E293" s="204"/>
      <c r="F293" s="217"/>
      <c r="G293" s="204"/>
      <c r="H293" s="217"/>
      <c r="I293" s="217"/>
      <c r="J293" s="217"/>
      <c r="K293" s="217"/>
      <c r="L293" s="217"/>
    </row>
    <row r="295" spans="1:48">
      <c r="A295" s="193"/>
      <c r="C295" s="180"/>
      <c r="D295" s="208"/>
      <c r="E295" s="204"/>
      <c r="F295" s="217"/>
      <c r="G295" s="204"/>
      <c r="H295" s="217"/>
      <c r="I295" s="217"/>
      <c r="J295" s="217"/>
      <c r="K295" s="217"/>
      <c r="L295" s="217"/>
    </row>
    <row r="296" spans="1:48">
      <c r="A296" s="193"/>
      <c r="C296" s="180"/>
      <c r="D296" s="208"/>
      <c r="E296" s="204"/>
      <c r="F296" s="217"/>
      <c r="G296" s="204"/>
      <c r="H296" s="217"/>
      <c r="I296" s="217"/>
      <c r="J296" s="217"/>
      <c r="K296" s="217"/>
      <c r="L296" s="217"/>
    </row>
    <row r="297" spans="1:48">
      <c r="A297" s="194"/>
      <c r="C297" s="180"/>
      <c r="E297" s="204"/>
      <c r="F297" s="217"/>
      <c r="G297" s="204"/>
      <c r="H297" s="217"/>
      <c r="I297" s="217"/>
      <c r="J297" s="217"/>
      <c r="K297" s="217"/>
      <c r="L297" s="217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</row>
    <row r="298" spans="1:48" s="8" customFormat="1" ht="16.8" customHeight="1">
      <c r="A298" s="194"/>
      <c r="B298" s="127"/>
      <c r="C298" s="180"/>
      <c r="D298" s="143"/>
      <c r="E298" s="204"/>
      <c r="F298" s="217"/>
      <c r="G298" s="204"/>
      <c r="H298" s="217"/>
      <c r="I298" s="217"/>
      <c r="J298" s="217"/>
      <c r="K298" s="217"/>
      <c r="L298" s="217"/>
    </row>
    <row r="299" spans="1:48" s="8" customFormat="1">
      <c r="A299" s="191"/>
      <c r="B299" s="127"/>
      <c r="C299" s="67"/>
      <c r="D299" s="143"/>
      <c r="E299" s="205"/>
      <c r="F299" s="220"/>
      <c r="G299" s="205"/>
      <c r="H299" s="220"/>
      <c r="I299" s="220"/>
      <c r="J299" s="220"/>
      <c r="K299" s="220"/>
      <c r="L299" s="220"/>
    </row>
    <row r="300" spans="1:48" s="8" customFormat="1">
      <c r="A300" s="194"/>
      <c r="B300" s="127"/>
      <c r="C300" s="180"/>
      <c r="D300" s="143"/>
      <c r="E300" s="204"/>
      <c r="F300" s="217"/>
      <c r="G300" s="204"/>
      <c r="H300" s="217"/>
      <c r="I300" s="217"/>
      <c r="J300" s="217"/>
      <c r="K300" s="217"/>
      <c r="L300" s="217"/>
    </row>
    <row r="301" spans="1:48" s="8" customFormat="1">
      <c r="A301" s="194"/>
      <c r="B301" s="127"/>
      <c r="C301" s="180"/>
      <c r="D301" s="143"/>
      <c r="E301" s="204"/>
      <c r="F301" s="217"/>
      <c r="G301" s="204"/>
      <c r="H301" s="217"/>
      <c r="I301" s="217"/>
      <c r="J301" s="217"/>
      <c r="K301" s="217"/>
      <c r="L301" s="217"/>
    </row>
    <row r="302" spans="1:48" s="8" customFormat="1">
      <c r="A302" s="194"/>
      <c r="B302" s="127"/>
      <c r="C302" s="180"/>
      <c r="D302" s="143"/>
      <c r="E302" s="204"/>
      <c r="F302" s="217"/>
      <c r="G302" s="204"/>
      <c r="H302" s="217"/>
      <c r="I302" s="217"/>
      <c r="J302" s="217"/>
      <c r="K302" s="217"/>
      <c r="L302" s="217"/>
    </row>
    <row r="303" spans="1:48" s="8" customFormat="1">
      <c r="A303" s="193"/>
      <c r="B303" s="127"/>
      <c r="C303" s="180"/>
      <c r="D303" s="208"/>
      <c r="E303" s="204"/>
      <c r="F303" s="217"/>
      <c r="G303" s="204"/>
      <c r="H303" s="217"/>
      <c r="I303" s="217"/>
      <c r="J303" s="217"/>
      <c r="K303" s="217"/>
      <c r="L303" s="217"/>
    </row>
    <row r="304" spans="1:48" s="8" customFormat="1">
      <c r="A304" s="192"/>
      <c r="B304" s="210"/>
      <c r="C304" s="161"/>
      <c r="D304" s="75"/>
      <c r="E304" s="209"/>
      <c r="F304" s="217"/>
      <c r="G304" s="209"/>
      <c r="H304" s="217"/>
      <c r="I304" s="218"/>
      <c r="J304" s="217"/>
      <c r="K304" s="217"/>
      <c r="L304" s="217"/>
    </row>
    <row r="305" spans="1:48" s="8" customFormat="1">
      <c r="A305" s="192"/>
      <c r="B305" s="161"/>
      <c r="C305" s="161"/>
      <c r="D305" s="75"/>
      <c r="E305" s="209"/>
      <c r="F305" s="217"/>
      <c r="G305" s="209"/>
      <c r="H305" s="217"/>
      <c r="I305" s="218"/>
      <c r="J305" s="217"/>
      <c r="K305" s="217"/>
      <c r="L305" s="217"/>
    </row>
    <row r="306" spans="1:48" s="8" customFormat="1">
      <c r="A306" s="191"/>
      <c r="B306" s="127"/>
      <c r="C306" s="67"/>
      <c r="D306" s="143"/>
      <c r="E306" s="205"/>
      <c r="F306" s="220"/>
      <c r="G306" s="205"/>
      <c r="H306" s="220"/>
      <c r="I306" s="220"/>
      <c r="J306" s="220"/>
      <c r="K306" s="220"/>
      <c r="L306" s="220"/>
      <c r="AB306" s="148"/>
      <c r="AC306" s="148"/>
      <c r="AD306" s="9"/>
      <c r="AE306" s="49"/>
      <c r="AF306" s="9"/>
      <c r="AG306" s="9"/>
      <c r="AH306" s="9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>
      <c r="A307" s="193"/>
      <c r="C307" s="180"/>
      <c r="D307" s="208"/>
      <c r="E307" s="204"/>
      <c r="F307" s="217"/>
      <c r="G307" s="204"/>
      <c r="H307" s="217"/>
      <c r="I307" s="217"/>
      <c r="J307" s="217"/>
      <c r="K307" s="217"/>
      <c r="L307" s="217"/>
    </row>
    <row r="308" spans="1:48">
      <c r="A308" s="193"/>
      <c r="C308" s="180"/>
      <c r="D308" s="208"/>
      <c r="E308" s="204"/>
      <c r="F308" s="217"/>
      <c r="G308" s="204"/>
      <c r="H308" s="217"/>
      <c r="I308" s="217"/>
      <c r="J308" s="217"/>
      <c r="K308" s="217"/>
      <c r="L308" s="217"/>
    </row>
    <row r="309" spans="1:48">
      <c r="A309" s="194"/>
      <c r="C309" s="180"/>
      <c r="E309" s="204"/>
      <c r="F309" s="217"/>
      <c r="G309" s="204"/>
      <c r="H309" s="217"/>
      <c r="I309" s="217"/>
      <c r="J309" s="217"/>
      <c r="K309" s="217"/>
      <c r="L309" s="217"/>
    </row>
    <row r="310" spans="1:48">
      <c r="A310" s="194"/>
      <c r="C310" s="180"/>
      <c r="E310" s="204"/>
      <c r="F310" s="217"/>
      <c r="G310" s="204"/>
      <c r="H310" s="217"/>
      <c r="I310" s="217"/>
      <c r="J310" s="217"/>
      <c r="K310" s="217"/>
      <c r="L310" s="217"/>
    </row>
    <row r="311" spans="1:48">
      <c r="A311" s="194"/>
      <c r="C311" s="180"/>
      <c r="E311" s="204"/>
      <c r="F311" s="217"/>
      <c r="G311" s="204"/>
      <c r="H311" s="217"/>
      <c r="I311" s="217"/>
      <c r="J311" s="217"/>
      <c r="K311" s="217"/>
      <c r="L311" s="217"/>
    </row>
    <row r="312" spans="1:48">
      <c r="B312" s="161"/>
      <c r="C312" s="161"/>
      <c r="D312" s="75"/>
      <c r="E312" s="209"/>
      <c r="F312" s="219"/>
      <c r="G312" s="209"/>
      <c r="H312" s="219"/>
      <c r="I312" s="219"/>
      <c r="J312" s="219"/>
      <c r="K312" s="219"/>
      <c r="L312" s="219"/>
    </row>
    <row r="313" spans="1:48">
      <c r="A313" s="196"/>
      <c r="C313" s="180"/>
      <c r="E313" s="204"/>
      <c r="F313" s="217"/>
      <c r="G313" s="204"/>
      <c r="H313" s="217"/>
      <c r="I313" s="217"/>
      <c r="J313" s="217"/>
      <c r="K313" s="217"/>
      <c r="L313" s="217"/>
    </row>
    <row r="314" spans="1:48">
      <c r="A314" s="194"/>
      <c r="C314" s="180"/>
      <c r="E314" s="204"/>
      <c r="F314" s="217"/>
      <c r="G314" s="204"/>
      <c r="H314" s="217"/>
      <c r="I314" s="217"/>
      <c r="J314" s="217"/>
      <c r="K314" s="217"/>
      <c r="L314" s="217"/>
    </row>
    <row r="315" spans="1:48">
      <c r="E315" s="204"/>
      <c r="F315" s="217"/>
      <c r="G315" s="204"/>
      <c r="H315" s="217"/>
      <c r="I315" s="217"/>
      <c r="J315" s="217"/>
      <c r="K315" s="217"/>
      <c r="L315" s="217"/>
    </row>
    <row r="316" spans="1:48">
      <c r="A316" s="193"/>
      <c r="C316" s="180"/>
      <c r="D316" s="208"/>
      <c r="E316" s="204"/>
      <c r="F316" s="217"/>
      <c r="G316" s="204"/>
      <c r="H316" s="217"/>
      <c r="I316" s="217"/>
      <c r="J316" s="217"/>
      <c r="K316" s="217"/>
      <c r="L316" s="217"/>
    </row>
    <row r="318" spans="1:48">
      <c r="B318" s="210"/>
      <c r="C318" s="161"/>
      <c r="D318" s="75"/>
      <c r="E318" s="209"/>
      <c r="F318" s="219"/>
      <c r="G318" s="209"/>
      <c r="H318" s="219"/>
      <c r="I318" s="219"/>
      <c r="J318" s="219"/>
      <c r="K318" s="219"/>
      <c r="L318" s="219"/>
    </row>
    <row r="319" spans="1:48">
      <c r="E319" s="204"/>
      <c r="F319" s="217"/>
      <c r="G319" s="204"/>
      <c r="H319" s="217"/>
      <c r="I319" s="217"/>
      <c r="J319" s="217"/>
      <c r="K319" s="217"/>
      <c r="L319" s="217"/>
    </row>
    <row r="320" spans="1:48">
      <c r="A320" s="193"/>
      <c r="C320" s="180"/>
      <c r="D320" s="208"/>
      <c r="E320" s="204"/>
      <c r="F320" s="217"/>
      <c r="G320" s="204"/>
      <c r="H320" s="217"/>
      <c r="I320" s="217"/>
      <c r="J320" s="217"/>
      <c r="K320" s="217"/>
      <c r="L320" s="217"/>
    </row>
    <row r="321" spans="1:12">
      <c r="A321" s="194"/>
      <c r="C321" s="180"/>
      <c r="E321" s="204"/>
      <c r="F321" s="217"/>
      <c r="G321" s="204"/>
      <c r="H321" s="217"/>
      <c r="I321" s="217"/>
      <c r="J321" s="217"/>
      <c r="K321" s="217"/>
      <c r="L321" s="217"/>
    </row>
    <row r="322" spans="1:12">
      <c r="E322" s="204"/>
      <c r="F322" s="217"/>
      <c r="G322" s="204"/>
      <c r="H322" s="217"/>
      <c r="I322" s="217"/>
      <c r="J322" s="217"/>
      <c r="K322" s="217"/>
      <c r="L322" s="217"/>
    </row>
    <row r="323" spans="1:12">
      <c r="B323" s="210"/>
      <c r="C323" s="161"/>
      <c r="D323" s="75"/>
      <c r="E323" s="209"/>
      <c r="F323" s="219"/>
      <c r="G323" s="209"/>
      <c r="H323" s="219"/>
      <c r="I323" s="219"/>
      <c r="J323" s="219"/>
      <c r="K323" s="219"/>
      <c r="L323" s="219"/>
    </row>
    <row r="324" spans="1:12">
      <c r="E324" s="204"/>
      <c r="F324" s="217"/>
      <c r="G324" s="204"/>
      <c r="H324" s="217"/>
      <c r="I324" s="217"/>
      <c r="J324" s="217"/>
      <c r="K324" s="217"/>
      <c r="L324" s="217"/>
    </row>
    <row r="325" spans="1:12">
      <c r="A325" s="193"/>
      <c r="C325" s="180"/>
      <c r="D325" s="208"/>
      <c r="E325" s="204"/>
      <c r="F325" s="217"/>
      <c r="G325" s="204"/>
      <c r="H325" s="217"/>
      <c r="I325" s="217"/>
      <c r="J325" s="217"/>
      <c r="K325" s="217"/>
      <c r="L325" s="217"/>
    </row>
    <row r="326" spans="1:12">
      <c r="B326" s="210"/>
      <c r="C326" s="161"/>
      <c r="D326" s="75"/>
      <c r="E326" s="209"/>
      <c r="F326" s="219"/>
      <c r="G326" s="209"/>
      <c r="H326" s="219"/>
      <c r="I326" s="219"/>
      <c r="J326" s="219"/>
      <c r="K326" s="219"/>
      <c r="L326" s="219"/>
    </row>
    <row r="327" spans="1:12">
      <c r="A327" s="194"/>
      <c r="C327" s="180"/>
      <c r="E327" s="204"/>
      <c r="F327" s="217"/>
      <c r="G327" s="204"/>
      <c r="H327" s="217"/>
      <c r="I327" s="217"/>
      <c r="J327" s="217"/>
      <c r="K327" s="217"/>
      <c r="L327" s="217"/>
    </row>
    <row r="328" spans="1:12">
      <c r="B328" s="210"/>
      <c r="C328" s="161"/>
      <c r="D328" s="75"/>
      <c r="E328" s="209"/>
      <c r="F328" s="219"/>
      <c r="G328" s="209"/>
      <c r="H328" s="219"/>
      <c r="I328" s="219"/>
      <c r="J328" s="219"/>
      <c r="K328" s="219"/>
      <c r="L328" s="219"/>
    </row>
    <row r="329" spans="1:12">
      <c r="A329" s="192"/>
      <c r="B329" s="210"/>
      <c r="C329" s="161"/>
      <c r="D329" s="75"/>
      <c r="E329" s="209"/>
      <c r="F329" s="217"/>
      <c r="G329" s="209"/>
      <c r="H329" s="217"/>
      <c r="I329" s="218"/>
      <c r="J329" s="217"/>
      <c r="K329" s="217"/>
      <c r="L329" s="217"/>
    </row>
    <row r="330" spans="1:12">
      <c r="E330" s="204"/>
      <c r="F330" s="217"/>
      <c r="G330" s="204"/>
      <c r="H330" s="217"/>
      <c r="I330" s="217"/>
      <c r="J330" s="217"/>
      <c r="K330" s="217"/>
      <c r="L330" s="217"/>
    </row>
    <row r="331" spans="1:12">
      <c r="A331" s="193"/>
      <c r="C331" s="180"/>
      <c r="D331" s="208"/>
      <c r="E331" s="204"/>
      <c r="F331" s="217"/>
      <c r="G331" s="204"/>
      <c r="H331" s="217"/>
      <c r="I331" s="217"/>
      <c r="J331" s="217"/>
      <c r="K331" s="217"/>
      <c r="L331" s="217"/>
    </row>
    <row r="332" spans="1:12">
      <c r="B332" s="210"/>
      <c r="C332" s="161"/>
      <c r="D332" s="75"/>
      <c r="E332" s="209"/>
      <c r="F332" s="219"/>
      <c r="G332" s="209"/>
      <c r="H332" s="219"/>
      <c r="I332" s="219"/>
      <c r="J332" s="219"/>
      <c r="K332" s="219"/>
      <c r="L332" s="219"/>
    </row>
    <row r="333" spans="1:12">
      <c r="A333" s="195"/>
      <c r="D333" s="208"/>
      <c r="E333" s="204"/>
      <c r="F333" s="217"/>
      <c r="G333" s="204"/>
      <c r="H333" s="217"/>
      <c r="I333" s="217"/>
      <c r="J333" s="217"/>
      <c r="K333" s="217"/>
      <c r="L333" s="217"/>
    </row>
    <row r="334" spans="1:12">
      <c r="A334" s="192"/>
      <c r="B334" s="210"/>
      <c r="C334" s="161"/>
      <c r="D334" s="75"/>
      <c r="E334" s="209"/>
      <c r="F334" s="217"/>
      <c r="G334" s="209"/>
      <c r="H334" s="217"/>
      <c r="I334" s="218"/>
      <c r="J334" s="217"/>
      <c r="K334" s="217"/>
      <c r="L334" s="217"/>
    </row>
    <row r="335" spans="1:12">
      <c r="A335" s="194"/>
      <c r="C335" s="180"/>
      <c r="E335" s="204"/>
      <c r="F335" s="217"/>
      <c r="G335" s="204"/>
      <c r="H335" s="217"/>
      <c r="I335" s="217"/>
      <c r="J335" s="217"/>
      <c r="K335" s="217"/>
      <c r="L335" s="217"/>
    </row>
    <row r="336" spans="1:12">
      <c r="A336" s="193"/>
      <c r="C336" s="180"/>
      <c r="D336" s="208"/>
      <c r="E336" s="204"/>
      <c r="F336" s="217"/>
      <c r="G336" s="204"/>
      <c r="H336" s="217"/>
      <c r="I336" s="217"/>
      <c r="J336" s="217"/>
      <c r="K336" s="217"/>
      <c r="L336" s="217"/>
    </row>
    <row r="337" spans="1:12">
      <c r="A337" s="192"/>
      <c r="B337" s="210"/>
      <c r="C337" s="161"/>
      <c r="D337" s="75"/>
      <c r="E337" s="209"/>
      <c r="F337" s="217"/>
      <c r="G337" s="209"/>
      <c r="H337" s="217"/>
      <c r="I337" s="218"/>
      <c r="J337" s="217"/>
      <c r="K337" s="217"/>
      <c r="L337" s="217"/>
    </row>
    <row r="338" spans="1:12">
      <c r="E338" s="204"/>
      <c r="F338" s="217"/>
      <c r="G338" s="204"/>
      <c r="H338" s="217"/>
      <c r="I338" s="217"/>
      <c r="J338" s="217"/>
      <c r="K338" s="217"/>
      <c r="L338" s="217"/>
    </row>
    <row r="339" spans="1:12">
      <c r="A339" s="196"/>
      <c r="C339" s="180"/>
      <c r="E339" s="204"/>
      <c r="F339" s="217"/>
      <c r="G339" s="204"/>
      <c r="H339" s="217"/>
      <c r="I339" s="217"/>
      <c r="J339" s="217"/>
      <c r="K339" s="217"/>
      <c r="L339" s="217"/>
    </row>
    <row r="340" spans="1:12">
      <c r="A340" s="192"/>
      <c r="B340" s="210"/>
      <c r="C340" s="161"/>
      <c r="D340" s="75"/>
      <c r="E340" s="209"/>
      <c r="F340" s="217"/>
      <c r="G340" s="209"/>
      <c r="H340" s="217"/>
      <c r="I340" s="218"/>
      <c r="J340" s="217"/>
      <c r="K340" s="217"/>
      <c r="L340" s="217"/>
    </row>
    <row r="341" spans="1:12">
      <c r="A341" s="194"/>
      <c r="C341" s="180"/>
      <c r="E341" s="204"/>
      <c r="F341" s="217"/>
      <c r="G341" s="204"/>
      <c r="H341" s="217"/>
      <c r="I341" s="217"/>
      <c r="J341" s="217"/>
      <c r="K341" s="217"/>
      <c r="L341" s="217"/>
    </row>
    <row r="342" spans="1:12">
      <c r="A342" s="194"/>
      <c r="C342" s="180"/>
      <c r="E342" s="204"/>
      <c r="F342" s="217"/>
      <c r="G342" s="204"/>
      <c r="H342" s="217"/>
      <c r="I342" s="217"/>
      <c r="J342" s="217"/>
      <c r="K342" s="217"/>
      <c r="L342" s="217"/>
    </row>
    <row r="343" spans="1:12">
      <c r="B343" s="210"/>
      <c r="C343" s="161"/>
      <c r="D343" s="75"/>
      <c r="E343" s="209"/>
      <c r="F343" s="219"/>
      <c r="G343" s="209"/>
      <c r="H343" s="219"/>
      <c r="I343" s="219"/>
      <c r="J343" s="219"/>
      <c r="K343" s="219"/>
      <c r="L343" s="219"/>
    </row>
    <row r="344" spans="1:12">
      <c r="A344" s="194"/>
      <c r="C344" s="180"/>
      <c r="E344" s="204"/>
      <c r="F344" s="217"/>
      <c r="G344" s="204"/>
      <c r="H344" s="217"/>
      <c r="I344" s="217"/>
      <c r="J344" s="217"/>
      <c r="K344" s="217"/>
      <c r="L344" s="217"/>
    </row>
    <row r="345" spans="1:12">
      <c r="A345" s="193"/>
      <c r="C345" s="180"/>
      <c r="D345" s="208"/>
      <c r="E345" s="204"/>
      <c r="F345" s="217"/>
      <c r="G345" s="204"/>
      <c r="H345" s="217"/>
      <c r="I345" s="217"/>
      <c r="J345" s="217"/>
      <c r="K345" s="217"/>
      <c r="L345" s="217"/>
    </row>
    <row r="346" spans="1:12">
      <c r="A346" s="192"/>
      <c r="B346" s="210"/>
      <c r="C346" s="161"/>
      <c r="D346" s="75"/>
      <c r="E346" s="209"/>
      <c r="F346" s="217"/>
      <c r="G346" s="209"/>
      <c r="H346" s="217"/>
      <c r="I346" s="218"/>
      <c r="J346" s="217"/>
      <c r="K346" s="217"/>
      <c r="L346" s="217"/>
    </row>
    <row r="347" spans="1:12">
      <c r="A347" s="194"/>
      <c r="C347" s="180"/>
      <c r="E347" s="204"/>
      <c r="F347" s="217"/>
      <c r="G347" s="204"/>
      <c r="H347" s="217"/>
      <c r="I347" s="217"/>
      <c r="J347" s="217"/>
      <c r="K347" s="217"/>
      <c r="L347" s="217"/>
    </row>
    <row r="348" spans="1:12">
      <c r="A348" s="192"/>
      <c r="B348" s="210"/>
      <c r="C348" s="161"/>
      <c r="D348" s="75"/>
      <c r="E348" s="209"/>
      <c r="F348" s="217"/>
      <c r="G348" s="209"/>
      <c r="H348" s="217"/>
      <c r="I348" s="218"/>
      <c r="J348" s="217"/>
      <c r="K348" s="217"/>
      <c r="L348" s="217"/>
    </row>
    <row r="349" spans="1:12">
      <c r="E349" s="204"/>
      <c r="F349" s="217"/>
      <c r="G349" s="204"/>
      <c r="H349" s="217"/>
      <c r="I349" s="217"/>
      <c r="J349" s="217"/>
      <c r="K349" s="217"/>
      <c r="L349" s="217"/>
    </row>
    <row r="350" spans="1:12">
      <c r="A350" s="194"/>
      <c r="C350" s="180"/>
      <c r="E350" s="204"/>
      <c r="F350" s="217"/>
      <c r="G350" s="204"/>
      <c r="H350" s="217"/>
      <c r="I350" s="217"/>
      <c r="J350" s="217"/>
      <c r="K350" s="217"/>
      <c r="L350" s="217"/>
    </row>
    <row r="351" spans="1:12">
      <c r="A351" s="193"/>
      <c r="C351" s="180"/>
      <c r="D351" s="208"/>
      <c r="E351" s="204"/>
      <c r="F351" s="217"/>
      <c r="G351" s="204"/>
      <c r="H351" s="217"/>
      <c r="I351" s="217"/>
      <c r="J351" s="217"/>
      <c r="K351" s="217"/>
      <c r="L351" s="217"/>
    </row>
    <row r="352" spans="1:12">
      <c r="A352" s="192"/>
      <c r="B352" s="210"/>
      <c r="C352" s="161"/>
      <c r="D352" s="75"/>
      <c r="E352" s="209"/>
      <c r="F352" s="217"/>
      <c r="G352" s="209"/>
      <c r="H352" s="217"/>
      <c r="I352" s="218"/>
      <c r="J352" s="217"/>
      <c r="K352" s="217"/>
      <c r="L352" s="217"/>
    </row>
    <row r="353" spans="1:48">
      <c r="E353" s="204"/>
      <c r="F353" s="217"/>
      <c r="G353" s="204"/>
      <c r="H353" s="217"/>
      <c r="I353" s="217"/>
      <c r="J353" s="217"/>
      <c r="K353" s="217"/>
      <c r="L353" s="217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</row>
    <row r="354" spans="1:48" s="8" customFormat="1" ht="16.8" customHeight="1">
      <c r="A354" s="194"/>
      <c r="B354" s="127"/>
      <c r="C354" s="180"/>
      <c r="D354" s="143"/>
      <c r="E354" s="204"/>
      <c r="F354" s="217"/>
      <c r="G354" s="204"/>
      <c r="H354" s="217"/>
      <c r="I354" s="217"/>
      <c r="J354" s="217"/>
      <c r="K354" s="217"/>
      <c r="L354" s="217"/>
    </row>
    <row r="355" spans="1:48" s="8" customFormat="1">
      <c r="A355" s="194"/>
      <c r="B355" s="127"/>
      <c r="C355" s="180"/>
      <c r="D355" s="143"/>
      <c r="E355" s="204"/>
      <c r="F355" s="217"/>
      <c r="G355" s="204"/>
      <c r="H355" s="217"/>
      <c r="I355" s="217"/>
      <c r="J355" s="217"/>
      <c r="K355" s="217"/>
      <c r="L355" s="217"/>
    </row>
    <row r="356" spans="1:48" s="8" customFormat="1">
      <c r="A356" s="194"/>
      <c r="B356" s="127"/>
      <c r="C356" s="180"/>
      <c r="D356" s="143"/>
      <c r="E356" s="204"/>
      <c r="F356" s="217"/>
      <c r="G356" s="204"/>
      <c r="H356" s="217"/>
      <c r="I356" s="217"/>
      <c r="J356" s="217"/>
      <c r="K356" s="217"/>
      <c r="L356" s="217"/>
    </row>
    <row r="357" spans="1:48" s="8" customFormat="1">
      <c r="A357" s="194"/>
      <c r="B357" s="127"/>
      <c r="C357" s="180"/>
      <c r="D357" s="143"/>
      <c r="E357" s="204"/>
      <c r="F357" s="217"/>
      <c r="G357" s="204"/>
      <c r="H357" s="217"/>
      <c r="I357" s="217"/>
      <c r="J357" s="217"/>
      <c r="K357" s="217"/>
      <c r="L357" s="217"/>
    </row>
    <row r="358" spans="1:48" s="8" customFormat="1">
      <c r="A358" s="191"/>
      <c r="B358" s="210"/>
      <c r="C358" s="161"/>
      <c r="D358" s="75"/>
      <c r="E358" s="209"/>
      <c r="F358" s="219"/>
      <c r="G358" s="209"/>
      <c r="H358" s="219"/>
      <c r="I358" s="219"/>
      <c r="J358" s="219"/>
      <c r="K358" s="219"/>
      <c r="L358" s="219"/>
    </row>
    <row r="359" spans="1:48" s="8" customFormat="1">
      <c r="A359" s="194"/>
      <c r="B359" s="127"/>
      <c r="C359" s="180"/>
      <c r="D359" s="143"/>
      <c r="E359" s="204"/>
      <c r="F359" s="217"/>
      <c r="G359" s="204"/>
      <c r="H359" s="217"/>
      <c r="I359" s="217"/>
      <c r="J359" s="217"/>
      <c r="K359" s="217"/>
      <c r="L359" s="217"/>
    </row>
    <row r="360" spans="1:48" s="8" customFormat="1">
      <c r="A360" s="192"/>
      <c r="B360" s="210"/>
      <c r="C360" s="161"/>
      <c r="D360" s="75"/>
      <c r="E360" s="209"/>
      <c r="F360" s="217"/>
      <c r="G360" s="209"/>
      <c r="H360" s="217"/>
      <c r="I360" s="217"/>
      <c r="J360" s="217"/>
      <c r="K360" s="217"/>
      <c r="L360" s="217"/>
    </row>
    <row r="361" spans="1:48" s="8" customFormat="1">
      <c r="A361" s="195"/>
      <c r="B361" s="127"/>
      <c r="C361" s="67"/>
      <c r="D361" s="208"/>
      <c r="E361" s="204"/>
      <c r="F361" s="217"/>
      <c r="G361" s="204"/>
      <c r="H361" s="217"/>
      <c r="I361" s="217"/>
      <c r="J361" s="217"/>
      <c r="K361" s="217"/>
      <c r="L361" s="217"/>
    </row>
    <row r="362" spans="1:48" s="8" customFormat="1">
      <c r="A362" s="194"/>
      <c r="B362" s="127"/>
      <c r="C362" s="180"/>
      <c r="D362" s="143"/>
      <c r="E362" s="204"/>
      <c r="F362" s="217"/>
      <c r="G362" s="204"/>
      <c r="H362" s="217"/>
      <c r="I362" s="217"/>
      <c r="J362" s="217"/>
      <c r="K362" s="217"/>
      <c r="L362" s="217"/>
    </row>
    <row r="363" spans="1:48" s="8" customFormat="1">
      <c r="A363" s="191"/>
      <c r="B363" s="127"/>
      <c r="C363" s="67"/>
      <c r="D363" s="143"/>
      <c r="E363" s="204"/>
      <c r="F363" s="217"/>
      <c r="G363" s="204"/>
      <c r="H363" s="217"/>
      <c r="I363" s="217"/>
      <c r="J363" s="217"/>
      <c r="K363" s="217"/>
      <c r="L363" s="217"/>
      <c r="AB363" s="148"/>
      <c r="AC363" s="148"/>
      <c r="AD363" s="9"/>
      <c r="AE363" s="49"/>
      <c r="AF363" s="9"/>
      <c r="AG363" s="9"/>
      <c r="AH363" s="9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>
      <c r="A364" s="192"/>
      <c r="B364" s="210"/>
      <c r="C364" s="161"/>
      <c r="D364" s="75"/>
      <c r="E364" s="209"/>
      <c r="F364" s="217"/>
      <c r="G364" s="209"/>
      <c r="H364" s="217"/>
      <c r="I364" s="218"/>
      <c r="J364" s="217"/>
      <c r="K364" s="217"/>
      <c r="L364" s="217"/>
    </row>
    <row r="365" spans="1:48">
      <c r="A365" s="193"/>
      <c r="C365" s="180"/>
      <c r="D365" s="208"/>
      <c r="E365" s="204"/>
      <c r="F365" s="217"/>
      <c r="G365" s="204"/>
      <c r="H365" s="217"/>
      <c r="I365" s="217"/>
      <c r="J365" s="217"/>
      <c r="K365" s="217"/>
      <c r="L365" s="217"/>
    </row>
    <row r="366" spans="1:48">
      <c r="A366" s="193"/>
      <c r="C366" s="180"/>
      <c r="D366" s="208"/>
      <c r="E366" s="204"/>
      <c r="F366" s="217"/>
      <c r="G366" s="204"/>
      <c r="H366" s="217"/>
      <c r="I366" s="217"/>
      <c r="J366" s="217"/>
      <c r="K366" s="217"/>
      <c r="L366" s="217"/>
    </row>
    <row r="367" spans="1:48">
      <c r="A367" s="192"/>
      <c r="B367" s="210"/>
      <c r="C367" s="161"/>
      <c r="D367" s="75"/>
      <c r="E367" s="209"/>
      <c r="F367" s="217"/>
      <c r="G367" s="209"/>
      <c r="H367" s="217"/>
      <c r="I367" s="218"/>
      <c r="J367" s="217"/>
      <c r="K367" s="217"/>
      <c r="L367" s="217"/>
    </row>
    <row r="368" spans="1:48">
      <c r="B368" s="210"/>
      <c r="C368" s="161"/>
      <c r="D368" s="75"/>
      <c r="E368" s="209"/>
      <c r="F368" s="219"/>
      <c r="G368" s="209"/>
      <c r="H368" s="219"/>
      <c r="I368" s="219"/>
      <c r="J368" s="219"/>
      <c r="K368" s="219"/>
      <c r="L368" s="219"/>
    </row>
    <row r="369" spans="1:48">
      <c r="E369" s="204"/>
      <c r="F369" s="217"/>
      <c r="G369" s="204"/>
      <c r="H369" s="217"/>
      <c r="I369" s="217"/>
      <c r="J369" s="217"/>
      <c r="K369" s="217"/>
      <c r="L369" s="217"/>
    </row>
    <row r="370" spans="1:48">
      <c r="E370" s="204"/>
      <c r="F370" s="217"/>
      <c r="G370" s="204"/>
      <c r="H370" s="217"/>
      <c r="I370" s="217"/>
      <c r="J370" s="217"/>
      <c r="K370" s="217"/>
      <c r="L370" s="217"/>
    </row>
    <row r="371" spans="1:48">
      <c r="A371" s="194"/>
      <c r="C371" s="180"/>
      <c r="E371" s="204"/>
      <c r="F371" s="217"/>
      <c r="G371" s="204"/>
      <c r="H371" s="217"/>
      <c r="I371" s="217"/>
      <c r="J371" s="217"/>
      <c r="K371" s="217"/>
      <c r="L371" s="217"/>
      <c r="N371" s="148"/>
    </row>
    <row r="372" spans="1:48">
      <c r="A372" s="194"/>
      <c r="C372" s="180"/>
      <c r="E372" s="204"/>
      <c r="F372" s="217"/>
      <c r="G372" s="204"/>
      <c r="H372" s="217"/>
      <c r="I372" s="217"/>
      <c r="J372" s="217"/>
      <c r="K372" s="217"/>
      <c r="L372" s="217"/>
    </row>
    <row r="373" spans="1:48">
      <c r="B373" s="210"/>
      <c r="C373" s="161"/>
      <c r="D373" s="75"/>
      <c r="E373" s="209"/>
      <c r="F373" s="219"/>
      <c r="G373" s="209"/>
      <c r="H373" s="219"/>
      <c r="I373" s="219"/>
      <c r="J373" s="219"/>
      <c r="K373" s="219"/>
      <c r="L373" s="219"/>
    </row>
    <row r="374" spans="1:48">
      <c r="B374" s="210"/>
      <c r="C374" s="161"/>
      <c r="D374" s="75"/>
      <c r="E374" s="209"/>
      <c r="F374" s="219"/>
      <c r="G374" s="209"/>
      <c r="H374" s="219"/>
      <c r="I374" s="219"/>
      <c r="J374" s="219"/>
      <c r="K374" s="219"/>
      <c r="L374" s="219"/>
    </row>
    <row r="375" spans="1:48">
      <c r="A375" s="127"/>
      <c r="C375" s="180"/>
      <c r="D375" s="180"/>
      <c r="E375" s="204"/>
      <c r="F375" s="217"/>
      <c r="G375" s="217"/>
      <c r="H375" s="217"/>
      <c r="I375" s="217"/>
      <c r="J375" s="217"/>
      <c r="K375" s="217"/>
      <c r="L375" s="217"/>
    </row>
    <row r="376" spans="1:48">
      <c r="B376" s="228"/>
      <c r="C376" s="181"/>
      <c r="D376" s="56"/>
      <c r="E376" s="231"/>
      <c r="F376" s="230"/>
      <c r="G376" s="231"/>
      <c r="H376" s="230"/>
      <c r="I376" s="230"/>
      <c r="J376" s="230"/>
      <c r="K376" s="230"/>
      <c r="L376" s="230"/>
    </row>
    <row r="377" spans="1:48">
      <c r="B377" s="210"/>
      <c r="C377" s="161"/>
      <c r="D377" s="75"/>
      <c r="E377" s="209"/>
      <c r="F377" s="219"/>
      <c r="G377" s="209"/>
      <c r="H377" s="219"/>
      <c r="I377" s="219"/>
      <c r="J377" s="219"/>
      <c r="K377" s="219"/>
      <c r="L377" s="219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</row>
    <row r="378" spans="1:48" s="8" customFormat="1" ht="16.8" customHeight="1">
      <c r="A378" s="191"/>
      <c r="B378" s="127"/>
      <c r="C378" s="67"/>
      <c r="D378" s="143"/>
      <c r="E378" s="204"/>
      <c r="F378" s="217"/>
      <c r="G378" s="204"/>
      <c r="H378" s="217"/>
      <c r="I378" s="217"/>
      <c r="J378" s="217"/>
      <c r="K378" s="217"/>
      <c r="L378" s="217"/>
    </row>
    <row r="379" spans="1:48" s="8" customFormat="1">
      <c r="A379" s="191"/>
      <c r="B379" s="127"/>
      <c r="C379" s="67"/>
      <c r="D379" s="143"/>
      <c r="E379" s="204"/>
      <c r="F379" s="217"/>
      <c r="G379" s="204"/>
      <c r="H379" s="217"/>
      <c r="I379" s="217"/>
      <c r="J379" s="217"/>
      <c r="K379" s="217"/>
      <c r="L379" s="217"/>
    </row>
    <row r="380" spans="1:48" s="8" customFormat="1">
      <c r="A380" s="191"/>
      <c r="B380" s="210"/>
      <c r="C380" s="161"/>
      <c r="D380" s="75"/>
      <c r="E380" s="209"/>
      <c r="F380" s="219"/>
      <c r="G380" s="209"/>
      <c r="H380" s="219"/>
      <c r="I380" s="219"/>
      <c r="J380" s="219"/>
      <c r="K380" s="219"/>
      <c r="L380" s="219"/>
    </row>
    <row r="381" spans="1:48" s="8" customFormat="1">
      <c r="A381" s="127"/>
      <c r="B381" s="127"/>
      <c r="C381" s="180"/>
      <c r="D381" s="180"/>
      <c r="E381" s="204"/>
      <c r="F381" s="217"/>
      <c r="G381" s="217"/>
      <c r="H381" s="217"/>
      <c r="I381" s="217"/>
      <c r="J381" s="217"/>
      <c r="K381" s="217"/>
      <c r="L381" s="217"/>
    </row>
    <row r="382" spans="1:48" s="8" customFormat="1">
      <c r="A382" s="191"/>
      <c r="B382" s="127"/>
      <c r="C382" s="67"/>
      <c r="D382" s="143"/>
      <c r="E382" s="204"/>
      <c r="F382" s="217"/>
      <c r="G382" s="204"/>
      <c r="H382" s="217"/>
      <c r="I382" s="217"/>
      <c r="J382" s="217"/>
      <c r="K382" s="217"/>
      <c r="L382" s="217"/>
    </row>
    <row r="383" spans="1:48" s="8" customFormat="1">
      <c r="A383" s="127"/>
      <c r="B383" s="127"/>
      <c r="C383" s="180"/>
      <c r="D383" s="180"/>
      <c r="E383" s="204"/>
      <c r="F383" s="217"/>
      <c r="G383" s="217"/>
      <c r="H383" s="217"/>
      <c r="I383" s="217"/>
      <c r="J383" s="217"/>
      <c r="K383" s="217"/>
      <c r="L383" s="217"/>
    </row>
    <row r="384" spans="1:48" s="8" customFormat="1">
      <c r="A384" s="191"/>
      <c r="B384" s="127"/>
      <c r="C384" s="67"/>
      <c r="D384" s="143"/>
      <c r="E384" s="204"/>
      <c r="F384" s="217"/>
      <c r="G384" s="204"/>
      <c r="H384" s="217"/>
      <c r="I384" s="217"/>
      <c r="J384" s="217"/>
      <c r="K384" s="217"/>
      <c r="L384" s="217"/>
    </row>
    <row r="385" spans="1:48" s="8" customFormat="1">
      <c r="A385" s="195"/>
      <c r="B385" s="127"/>
      <c r="C385" s="67"/>
      <c r="D385" s="208"/>
      <c r="E385" s="204"/>
      <c r="F385" s="217"/>
      <c r="G385" s="204"/>
      <c r="H385" s="217"/>
      <c r="I385" s="217"/>
      <c r="J385" s="217"/>
      <c r="K385" s="217"/>
      <c r="L385" s="217"/>
    </row>
    <row r="386" spans="1:48" s="8" customFormat="1">
      <c r="A386" s="191"/>
      <c r="B386" s="127"/>
      <c r="C386" s="67"/>
      <c r="D386" s="143"/>
      <c r="E386" s="204"/>
      <c r="F386" s="217"/>
      <c r="G386" s="204"/>
      <c r="H386" s="217"/>
      <c r="I386" s="217"/>
      <c r="J386" s="217"/>
      <c r="K386" s="217"/>
      <c r="L386" s="217"/>
      <c r="AB386" s="148"/>
      <c r="AC386" s="148"/>
      <c r="AD386" s="9"/>
      <c r="AE386" s="49"/>
      <c r="AF386" s="9"/>
      <c r="AG386" s="9"/>
      <c r="AH386" s="9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>
      <c r="A387" s="138"/>
      <c r="C387" s="180"/>
      <c r="D387" s="227"/>
      <c r="E387" s="204"/>
      <c r="F387" s="217"/>
      <c r="G387" s="217"/>
      <c r="H387" s="217"/>
      <c r="I387" s="217"/>
      <c r="J387" s="217"/>
      <c r="K387" s="217"/>
      <c r="L387" s="217"/>
    </row>
    <row r="388" spans="1:48">
      <c r="E388" s="204"/>
      <c r="F388" s="217"/>
      <c r="G388" s="204"/>
      <c r="H388" s="217"/>
      <c r="I388" s="217"/>
      <c r="J388" s="217"/>
      <c r="K388" s="217"/>
      <c r="L388" s="217"/>
    </row>
    <row r="389" spans="1:48">
      <c r="A389" s="195"/>
      <c r="D389" s="208"/>
      <c r="E389" s="204"/>
      <c r="F389" s="217"/>
      <c r="G389" s="204"/>
      <c r="H389" s="217"/>
      <c r="I389" s="217"/>
      <c r="J389" s="217"/>
      <c r="K389" s="217"/>
      <c r="L389" s="217"/>
    </row>
    <row r="390" spans="1:48">
      <c r="A390" s="195"/>
      <c r="D390" s="208"/>
      <c r="E390" s="204"/>
      <c r="F390" s="217"/>
      <c r="G390" s="204"/>
      <c r="H390" s="217"/>
      <c r="I390" s="217"/>
      <c r="J390" s="217"/>
      <c r="K390" s="217"/>
      <c r="L390" s="217"/>
    </row>
    <row r="391" spans="1:48">
      <c r="A391" s="138"/>
      <c r="C391" s="180"/>
      <c r="D391" s="227"/>
      <c r="E391" s="204"/>
      <c r="F391" s="217"/>
      <c r="G391" s="217"/>
      <c r="H391" s="217"/>
      <c r="I391" s="217"/>
      <c r="J391" s="217"/>
      <c r="K391" s="217"/>
      <c r="L391" s="217"/>
    </row>
    <row r="392" spans="1:48">
      <c r="A392" s="194"/>
      <c r="C392" s="180"/>
      <c r="E392" s="204"/>
      <c r="F392" s="217"/>
      <c r="G392" s="204"/>
      <c r="H392" s="217"/>
      <c r="I392" s="217"/>
      <c r="J392" s="217"/>
      <c r="K392" s="217"/>
      <c r="L392" s="217"/>
    </row>
    <row r="393" spans="1:48">
      <c r="A393" s="194"/>
      <c r="C393" s="180"/>
      <c r="E393" s="204"/>
      <c r="F393" s="217"/>
      <c r="G393" s="204"/>
      <c r="H393" s="217"/>
      <c r="I393" s="217"/>
      <c r="J393" s="217"/>
      <c r="K393" s="217"/>
      <c r="L393" s="217"/>
    </row>
    <row r="394" spans="1:48">
      <c r="A394" s="194"/>
      <c r="C394" s="180"/>
      <c r="E394" s="204"/>
      <c r="F394" s="217"/>
      <c r="G394" s="204"/>
      <c r="H394" s="217"/>
      <c r="I394" s="217"/>
      <c r="J394" s="217"/>
      <c r="K394" s="217"/>
      <c r="L394" s="217"/>
    </row>
    <row r="395" spans="1:48">
      <c r="A395" s="195"/>
      <c r="D395" s="208"/>
      <c r="E395" s="204"/>
      <c r="F395" s="217"/>
      <c r="G395" s="204"/>
      <c r="H395" s="217"/>
      <c r="I395" s="217"/>
      <c r="J395" s="217"/>
      <c r="K395" s="217"/>
      <c r="L395" s="217"/>
    </row>
    <row r="396" spans="1:48">
      <c r="A396" s="195"/>
      <c r="D396" s="208"/>
      <c r="E396" s="204"/>
      <c r="F396" s="217"/>
      <c r="G396" s="204"/>
      <c r="H396" s="217"/>
      <c r="I396" s="217"/>
      <c r="J396" s="217"/>
      <c r="K396" s="217"/>
      <c r="L396" s="217"/>
    </row>
    <row r="397" spans="1:48">
      <c r="E397" s="204"/>
      <c r="F397" s="217"/>
      <c r="G397" s="204"/>
      <c r="H397" s="217"/>
      <c r="I397" s="217"/>
      <c r="J397" s="217"/>
      <c r="K397" s="217"/>
      <c r="L397" s="217"/>
    </row>
    <row r="398" spans="1:48">
      <c r="A398" s="195"/>
      <c r="D398" s="208"/>
      <c r="E398" s="204"/>
      <c r="F398" s="217"/>
      <c r="G398" s="204"/>
      <c r="H398" s="217"/>
      <c r="I398" s="217"/>
      <c r="J398" s="217"/>
      <c r="K398" s="217"/>
      <c r="L398" s="217"/>
    </row>
    <row r="399" spans="1:48">
      <c r="A399" s="138"/>
      <c r="C399" s="180"/>
      <c r="D399" s="227"/>
      <c r="E399" s="204"/>
      <c r="F399" s="217"/>
      <c r="G399" s="217"/>
      <c r="H399" s="217"/>
      <c r="I399" s="217"/>
      <c r="J399" s="217"/>
      <c r="K399" s="217"/>
      <c r="L399" s="217"/>
    </row>
    <row r="400" spans="1:48">
      <c r="A400" s="127"/>
      <c r="C400" s="180"/>
      <c r="E400" s="204"/>
      <c r="F400" s="217"/>
      <c r="G400" s="217"/>
      <c r="H400" s="217"/>
      <c r="I400" s="217"/>
      <c r="J400" s="217"/>
      <c r="K400" s="217"/>
      <c r="L400" s="217"/>
    </row>
    <row r="401" spans="1:12">
      <c r="A401" s="127"/>
      <c r="C401" s="180"/>
      <c r="E401" s="204"/>
      <c r="F401" s="217"/>
      <c r="G401" s="217"/>
      <c r="H401" s="217"/>
      <c r="I401" s="217"/>
      <c r="J401" s="217"/>
      <c r="K401" s="217"/>
      <c r="L401" s="217"/>
    </row>
  </sheetData>
  <sortState ref="A2:L401">
    <sortCondition ref="E2:E401"/>
    <sortCondition descending="1" ref="J2:J401"/>
    <sortCondition ref="I2:I401"/>
  </sortState>
  <conditionalFormatting sqref="AN13:AO13">
    <cfRule type="cellIs" dxfId="100" priority="175" operator="between">
      <formula>0.5</formula>
      <formula>0.99</formula>
    </cfRule>
    <cfRule type="top10" dxfId="99" priority="176" percent="1" bottom="1" rank="10"/>
  </conditionalFormatting>
  <conditionalFormatting sqref="AM20:AO20 AN19:AO19">
    <cfRule type="cellIs" dxfId="98" priority="177" operator="between">
      <formula>0.5</formula>
      <formula>0.99</formula>
    </cfRule>
    <cfRule type="top10" dxfId="97" priority="178" percent="1" bottom="1" rank="10"/>
  </conditionalFormatting>
  <conditionalFormatting sqref="AI2">
    <cfRule type="cellIs" dxfId="96" priority="170" operator="between">
      <formula>0.5</formula>
      <formula>0.99</formula>
    </cfRule>
  </conditionalFormatting>
  <conditionalFormatting sqref="N346:Q353 B363:E363 N364:Q377 N387:Q1048576 B387:E392 B381:E381 N241:Q243 N1:P1 N26:Q43 N98:Q99 N143:Q143 N180:Q184 N206:Q206 N268:Q273 N290:Q297 N307:Q319 N329:Q342 N45:Q46 N85:Q86 N250:Q250">
    <cfRule type="top10" dxfId="95" priority="169" percent="1" rank="25"/>
  </conditionalFormatting>
  <conditionalFormatting sqref="AG8:AI8">
    <cfRule type="top10" dxfId="94" priority="168" percent="1" rank="25"/>
  </conditionalFormatting>
  <conditionalFormatting sqref="AD2:AD5">
    <cfRule type="top10" dxfId="93" priority="164" percent="1" rank="10"/>
  </conditionalFormatting>
  <conditionalFormatting sqref="AN25:AO25">
    <cfRule type="cellIs" dxfId="92" priority="185" operator="between">
      <formula>0.5</formula>
      <formula>0.99</formula>
    </cfRule>
    <cfRule type="top10" dxfId="91" priority="186" percent="1" bottom="1" rank="10"/>
  </conditionalFormatting>
  <conditionalFormatting sqref="R1:T1">
    <cfRule type="top10" dxfId="90" priority="121" percent="1" rank="25"/>
  </conditionalFormatting>
  <conditionalFormatting sqref="V1:X1">
    <cfRule type="top10" dxfId="89" priority="120" percent="1" rank="25"/>
  </conditionalFormatting>
  <conditionalFormatting sqref="Z1:AB1">
    <cfRule type="top10" dxfId="88" priority="119" percent="1" rank="25"/>
  </conditionalFormatting>
  <conditionalFormatting sqref="AF1:AH1">
    <cfRule type="top10" dxfId="87" priority="118" percent="1" rank="25"/>
  </conditionalFormatting>
  <conditionalFormatting sqref="AJ1:AL1">
    <cfRule type="top10" dxfId="86" priority="117" percent="1" rank="25"/>
  </conditionalFormatting>
  <conditionalFormatting sqref="AN1:AP1">
    <cfRule type="top10" dxfId="85" priority="116" percent="1" rank="25"/>
  </conditionalFormatting>
  <conditionalFormatting sqref="AR1:AT1">
    <cfRule type="top10" dxfId="84" priority="115" percent="1" rank="25"/>
  </conditionalFormatting>
  <conditionalFormatting sqref="AF3:AU6">
    <cfRule type="top10" dxfId="83" priority="91" percent="1" rank="10"/>
  </conditionalFormatting>
  <conditionalFormatting sqref="AF4:AU4">
    <cfRule type="top10" dxfId="82" priority="90" rank="1"/>
  </conditionalFormatting>
  <conditionalFormatting sqref="AF9:AU12">
    <cfRule type="top10" dxfId="81" priority="89" percent="1" rank="10"/>
  </conditionalFormatting>
  <conditionalFormatting sqref="AF10:AU10">
    <cfRule type="top10" dxfId="80" priority="88" rank="1"/>
  </conditionalFormatting>
  <conditionalFormatting sqref="AF15:AU18">
    <cfRule type="top10" dxfId="79" priority="87" percent="1" rank="10"/>
  </conditionalFormatting>
  <conditionalFormatting sqref="AF16:AU16">
    <cfRule type="top10" dxfId="78" priority="86" rank="1"/>
  </conditionalFormatting>
  <conditionalFormatting sqref="AF21:AU24">
    <cfRule type="top10" dxfId="77" priority="85" percent="1" rank="10"/>
  </conditionalFormatting>
  <conditionalFormatting sqref="AF22:AU22">
    <cfRule type="top10" dxfId="76" priority="84" rank="1"/>
  </conditionalFormatting>
  <conditionalFormatting sqref="AF27:AU30">
    <cfRule type="top10" dxfId="75" priority="53" percent="1" rank="10"/>
  </conditionalFormatting>
  <conditionalFormatting sqref="AF28:AP30 AQ28:AU28 AQ29:AQ30 AS29:AU30">
    <cfRule type="top10" dxfId="74" priority="52" rank="1"/>
  </conditionalFormatting>
  <conditionalFormatting sqref="AF33:AU36">
    <cfRule type="top10" dxfId="73" priority="49" percent="1" rank="10"/>
  </conditionalFormatting>
  <conditionalFormatting sqref="AF34:AQ34 AI35:AQ36">
    <cfRule type="top10" dxfId="72" priority="45" rank="1"/>
  </conditionalFormatting>
  <conditionalFormatting sqref="AF38:AU41">
    <cfRule type="top10" dxfId="71" priority="44" percent="1" rank="10"/>
  </conditionalFormatting>
  <conditionalFormatting sqref="AF39:AQ39 AI40:AQ41">
    <cfRule type="top10" dxfId="70" priority="43" rank="1"/>
  </conditionalFormatting>
  <conditionalFormatting sqref="AF44:AU47">
    <cfRule type="top10" dxfId="69" priority="42" percent="1" rank="10"/>
  </conditionalFormatting>
  <conditionalFormatting sqref="AF45:AQ45 AI46:AQ47">
    <cfRule type="top10" dxfId="68" priority="41" rank="1"/>
  </conditionalFormatting>
  <conditionalFormatting sqref="AF50:AU53">
    <cfRule type="top10" dxfId="67" priority="40" percent="1" rank="10"/>
  </conditionalFormatting>
  <conditionalFormatting sqref="AF51:AQ51 AI52:AQ53">
    <cfRule type="top10" dxfId="66" priority="39" rank="1"/>
  </conditionalFormatting>
  <conditionalFormatting sqref="N2:AC5">
    <cfRule type="top10" dxfId="65" priority="38" percent="1" rank="10"/>
  </conditionalFormatting>
  <conditionalFormatting sqref="N3:AC3">
    <cfRule type="top10" dxfId="64" priority="37" rank="1"/>
  </conditionalFormatting>
  <conditionalFormatting sqref="P80:S80 P79">
    <cfRule type="cellIs" dxfId="63" priority="35" operator="equal">
      <formula>1</formula>
    </cfRule>
    <cfRule type="cellIs" dxfId="62" priority="36" operator="equal">
      <formula>0</formula>
    </cfRule>
  </conditionalFormatting>
  <conditionalFormatting sqref="S80">
    <cfRule type="top10" dxfId="61" priority="34" percent="1" rank="10"/>
  </conditionalFormatting>
  <conditionalFormatting sqref="P81:S84">
    <cfRule type="top10" dxfId="60" priority="32" bottom="1" rank="2"/>
    <cfRule type="top10" dxfId="59" priority="33" rank="2"/>
  </conditionalFormatting>
  <conditionalFormatting sqref="O245:R245 O244">
    <cfRule type="cellIs" dxfId="58" priority="30" operator="equal">
      <formula>1</formula>
    </cfRule>
    <cfRule type="cellIs" dxfId="57" priority="31" operator="equal">
      <formula>0</formula>
    </cfRule>
  </conditionalFormatting>
  <conditionalFormatting sqref="R245">
    <cfRule type="top10" dxfId="56" priority="29" percent="1" rank="10"/>
  </conditionalFormatting>
  <conditionalFormatting sqref="O246:R249">
    <cfRule type="top10" dxfId="55" priority="27" bottom="1" rank="2"/>
    <cfRule type="top10" dxfId="54" priority="28" rank="2"/>
  </conditionalFormatting>
  <conditionalFormatting sqref="O240:R240">
    <cfRule type="top10" dxfId="53" priority="26" percent="1" rank="25"/>
  </conditionalFormatting>
  <conditionalFormatting sqref="P235:S235 P234">
    <cfRule type="cellIs" dxfId="52" priority="24" operator="equal">
      <formula>1</formula>
    </cfRule>
    <cfRule type="cellIs" dxfId="51" priority="25" operator="equal">
      <formula>0</formula>
    </cfRule>
  </conditionalFormatting>
  <conditionalFormatting sqref="S235">
    <cfRule type="top10" dxfId="50" priority="23" percent="1" rank="10"/>
  </conditionalFormatting>
  <conditionalFormatting sqref="P236:S239">
    <cfRule type="top10" dxfId="49" priority="21" bottom="1" rank="2"/>
    <cfRule type="top10" dxfId="48" priority="22" rank="2"/>
  </conditionalFormatting>
  <conditionalFormatting sqref="AF56:AU59">
    <cfRule type="top10" dxfId="47" priority="20" percent="1" rank="10"/>
  </conditionalFormatting>
  <conditionalFormatting sqref="AF57:AU57">
    <cfRule type="top10" dxfId="46" priority="19" rank="1"/>
  </conditionalFormatting>
  <conditionalFormatting sqref="N78:Q78">
    <cfRule type="top10" dxfId="45" priority="18" percent="1" rank="25"/>
  </conditionalFormatting>
  <conditionalFormatting sqref="P73:S73 P72">
    <cfRule type="cellIs" dxfId="44" priority="16" operator="equal">
      <formula>1</formula>
    </cfRule>
    <cfRule type="cellIs" dxfId="43" priority="17" operator="equal">
      <formula>0</formula>
    </cfRule>
  </conditionalFormatting>
  <conditionalFormatting sqref="S73">
    <cfRule type="top10" dxfId="42" priority="15" percent="1" rank="10"/>
  </conditionalFormatting>
  <conditionalFormatting sqref="P74:S77">
    <cfRule type="top10" dxfId="41" priority="13" bottom="1" rank="2"/>
    <cfRule type="top10" dxfId="40" priority="14" rank="2"/>
  </conditionalFormatting>
  <conditionalFormatting sqref="N71:Q71">
    <cfRule type="top10" dxfId="39" priority="12" percent="1" rank="25"/>
  </conditionalFormatting>
  <conditionalFormatting sqref="P66:S66 P65">
    <cfRule type="cellIs" dxfId="38" priority="10" operator="equal">
      <formula>1</formula>
    </cfRule>
    <cfRule type="cellIs" dxfId="37" priority="11" operator="equal">
      <formula>0</formula>
    </cfRule>
  </conditionalFormatting>
  <conditionalFormatting sqref="S66">
    <cfRule type="top10" dxfId="36" priority="9" percent="1" rank="10"/>
  </conditionalFormatting>
  <conditionalFormatting sqref="P67:S70">
    <cfRule type="top10" dxfId="35" priority="7" bottom="1" rank="2"/>
    <cfRule type="top10" dxfId="34" priority="8" rank="2"/>
  </conditionalFormatting>
  <conditionalFormatting sqref="N64:Q64">
    <cfRule type="top10" dxfId="33" priority="6" percent="1" rank="25"/>
  </conditionalFormatting>
  <conditionalFormatting sqref="P59:S59 P58">
    <cfRule type="cellIs" dxfId="32" priority="4" operator="equal">
      <formula>1</formula>
    </cfRule>
    <cfRule type="cellIs" dxfId="31" priority="5" operator="equal">
      <formula>0</formula>
    </cfRule>
  </conditionalFormatting>
  <conditionalFormatting sqref="S59">
    <cfRule type="top10" dxfId="30" priority="3" percent="1" rank="10"/>
  </conditionalFormatting>
  <conditionalFormatting sqref="P60:S63">
    <cfRule type="top10" dxfId="29" priority="1" bottom="1" rank="2"/>
    <cfRule type="top10" dxfId="28" priority="2" rank="2"/>
  </conditionalFormatting>
  <pageMargins left="0.7" right="0.7" top="0.75" bottom="0.75" header="0.3" footer="0.3"/>
  <pageSetup orientation="portrait" r:id="rId1"/>
  <ignoredErrors>
    <ignoredError sqref="AB3:AB5" formula="1"/>
  </ignoredErrors>
  <drawing r:id="rId2"/>
  <webPublishItems count="1">
    <webPublishItem id="12860" divId="FREEZE sn success compare6 mar 9 2013_12860" sourceType="sheet" destinationFile="C:\Users\Lisa\a1 intake v sn research\WEB sn success compare6 mar 9 2013.htm"/>
  </webPublishItem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abSelected="1" topLeftCell="A33" workbookViewId="0">
      <selection activeCell="B40" sqref="B40:C41"/>
    </sheetView>
  </sheetViews>
  <sheetFormatPr defaultRowHeight="14.4"/>
  <cols>
    <col min="1" max="1" width="17.109375" customWidth="1"/>
    <col min="2" max="2" width="16" customWidth="1"/>
    <col min="7" max="7" width="12.109375" customWidth="1"/>
  </cols>
  <sheetData>
    <row r="1" spans="1:9">
      <c r="A1" t="s">
        <v>23</v>
      </c>
    </row>
    <row r="2" spans="1:9">
      <c r="A2" t="s">
        <v>24</v>
      </c>
    </row>
    <row r="4" spans="1:9">
      <c r="A4" t="s">
        <v>25</v>
      </c>
    </row>
    <row r="5" spans="1:9">
      <c r="A5" t="s">
        <v>26</v>
      </c>
    </row>
    <row r="6" spans="1:9">
      <c r="G6" s="192"/>
    </row>
    <row r="7" spans="1:9">
      <c r="A7" t="s">
        <v>27</v>
      </c>
      <c r="G7" s="193"/>
    </row>
    <row r="8" spans="1:9">
      <c r="G8" s="191"/>
    </row>
    <row r="9" spans="1:9">
      <c r="A9" t="s">
        <v>254</v>
      </c>
      <c r="G9" t="s">
        <v>321</v>
      </c>
      <c r="H9" t="s">
        <v>322</v>
      </c>
    </row>
    <row r="11" spans="1:9">
      <c r="A11" t="s">
        <v>258</v>
      </c>
    </row>
    <row r="12" spans="1:9">
      <c r="B12" t="s">
        <v>73</v>
      </c>
      <c r="G12" s="191" t="s">
        <v>73</v>
      </c>
      <c r="H12" s="191" t="s">
        <v>73</v>
      </c>
      <c r="I12" t="s">
        <v>323</v>
      </c>
    </row>
    <row r="13" spans="1:9">
      <c r="B13" t="s">
        <v>75</v>
      </c>
      <c r="G13" s="193" t="s">
        <v>188</v>
      </c>
    </row>
    <row r="14" spans="1:9">
      <c r="B14" t="s">
        <v>57</v>
      </c>
      <c r="G14" s="191" t="s">
        <v>86</v>
      </c>
    </row>
    <row r="15" spans="1:9">
      <c r="B15" t="s">
        <v>320</v>
      </c>
      <c r="G15" s="191" t="s">
        <v>75</v>
      </c>
      <c r="H15" s="191" t="s">
        <v>75</v>
      </c>
    </row>
    <row r="16" spans="1:9">
      <c r="B16" t="s">
        <v>259</v>
      </c>
      <c r="G16" s="194" t="s">
        <v>89</v>
      </c>
      <c r="H16" s="193" t="s">
        <v>89</v>
      </c>
      <c r="I16" t="s">
        <v>324</v>
      </c>
    </row>
    <row r="17" spans="1:9">
      <c r="A17" t="s">
        <v>260</v>
      </c>
      <c r="G17" s="193" t="s">
        <v>293</v>
      </c>
    </row>
    <row r="18" spans="1:9">
      <c r="B18" t="s">
        <v>257</v>
      </c>
      <c r="G18" s="192" t="s">
        <v>82</v>
      </c>
      <c r="H18" s="191" t="s">
        <v>82</v>
      </c>
      <c r="I18" t="s">
        <v>325</v>
      </c>
    </row>
    <row r="19" spans="1:9">
      <c r="D19" s="30"/>
      <c r="G19" s="194" t="s">
        <v>175</v>
      </c>
      <c r="H19" s="191" t="s">
        <v>175</v>
      </c>
      <c r="I19" t="s">
        <v>326</v>
      </c>
    </row>
    <row r="20" spans="1:9">
      <c r="A20" t="s">
        <v>261</v>
      </c>
      <c r="G20" s="191" t="s">
        <v>130</v>
      </c>
      <c r="H20" s="195" t="s">
        <v>130</v>
      </c>
      <c r="I20" t="s">
        <v>327</v>
      </c>
    </row>
    <row r="21" spans="1:9">
      <c r="B21" t="s">
        <v>86</v>
      </c>
      <c r="C21" t="s">
        <v>278</v>
      </c>
      <c r="G21" s="196" t="s">
        <v>57</v>
      </c>
      <c r="H21" s="194" t="s">
        <v>57</v>
      </c>
    </row>
    <row r="22" spans="1:9">
      <c r="B22" t="s">
        <v>89</v>
      </c>
      <c r="C22" t="s">
        <v>262</v>
      </c>
      <c r="D22" t="s">
        <v>295</v>
      </c>
      <c r="G22" s="192" t="s">
        <v>184</v>
      </c>
    </row>
    <row r="23" spans="1:9">
      <c r="B23" t="s">
        <v>265</v>
      </c>
      <c r="C23" t="s">
        <v>262</v>
      </c>
      <c r="G23" s="127" t="s">
        <v>314</v>
      </c>
      <c r="H23" s="127" t="s">
        <v>314</v>
      </c>
    </row>
    <row r="24" spans="1:9">
      <c r="B24" s="3" t="s">
        <v>296</v>
      </c>
      <c r="C24" t="s">
        <v>297</v>
      </c>
      <c r="G24" s="193" t="s">
        <v>91</v>
      </c>
      <c r="H24" s="194" t="s">
        <v>91</v>
      </c>
      <c r="I24" t="s">
        <v>328</v>
      </c>
    </row>
    <row r="25" spans="1:9">
      <c r="B25" t="s">
        <v>91</v>
      </c>
      <c r="C25" t="s">
        <v>264</v>
      </c>
      <c r="G25" s="191" t="s">
        <v>79</v>
      </c>
    </row>
    <row r="26" spans="1:9">
      <c r="B26" t="s">
        <v>79</v>
      </c>
      <c r="C26" t="s">
        <v>277</v>
      </c>
      <c r="G26" s="194" t="s">
        <v>84</v>
      </c>
      <c r="H26" s="194" t="s">
        <v>84</v>
      </c>
      <c r="I26" t="s">
        <v>329</v>
      </c>
    </row>
    <row r="27" spans="1:9">
      <c r="B27" s="3" t="s">
        <v>84</v>
      </c>
      <c r="C27" t="s">
        <v>279</v>
      </c>
      <c r="G27" s="192" t="s">
        <v>77</v>
      </c>
      <c r="H27" s="191" t="s">
        <v>77</v>
      </c>
    </row>
    <row r="28" spans="1:9">
      <c r="B28" t="s">
        <v>94</v>
      </c>
      <c r="C28" t="s">
        <v>264</v>
      </c>
      <c r="G28" s="191" t="s">
        <v>94</v>
      </c>
      <c r="H28" s="191" t="s">
        <v>94</v>
      </c>
    </row>
    <row r="29" spans="1:9">
      <c r="G29" s="194" t="s">
        <v>298</v>
      </c>
      <c r="H29" s="194" t="s">
        <v>298</v>
      </c>
      <c r="I29" t="s">
        <v>330</v>
      </c>
    </row>
    <row r="30" spans="1:9">
      <c r="A30" t="s">
        <v>263</v>
      </c>
      <c r="G30" s="191" t="s">
        <v>186</v>
      </c>
    </row>
    <row r="31" spans="1:9">
      <c r="B31" t="s">
        <v>130</v>
      </c>
      <c r="C31" t="s">
        <v>266</v>
      </c>
      <c r="G31" s="191" t="s">
        <v>252</v>
      </c>
    </row>
    <row r="32" spans="1:9">
      <c r="B32" t="s">
        <v>175</v>
      </c>
      <c r="C32" t="s">
        <v>280</v>
      </c>
      <c r="G32" t="s">
        <v>333</v>
      </c>
      <c r="H32" t="s">
        <v>333</v>
      </c>
    </row>
    <row r="33" spans="1:9">
      <c r="A33" t="s">
        <v>267</v>
      </c>
      <c r="G33" s="193" t="s">
        <v>195</v>
      </c>
      <c r="H33" s="194" t="s">
        <v>195</v>
      </c>
      <c r="I33" t="s">
        <v>331</v>
      </c>
    </row>
    <row r="34" spans="1:9">
      <c r="B34" t="s">
        <v>252</v>
      </c>
      <c r="C34" t="s">
        <v>268</v>
      </c>
      <c r="G34">
        <f>COUNTA(G12:G33)</f>
        <v>22</v>
      </c>
      <c r="H34">
        <f>COUNTA(H12:H33)</f>
        <v>15</v>
      </c>
      <c r="I34">
        <f>COUNTA(I12:I33)</f>
        <v>9</v>
      </c>
    </row>
    <row r="35" spans="1:9">
      <c r="B35" t="s">
        <v>333</v>
      </c>
      <c r="C35" t="s">
        <v>266</v>
      </c>
      <c r="I35" t="s">
        <v>178</v>
      </c>
    </row>
    <row r="36" spans="1:9">
      <c r="A36" t="s">
        <v>269</v>
      </c>
      <c r="G36" s="191"/>
    </row>
    <row r="37" spans="1:9">
      <c r="B37" t="s">
        <v>270</v>
      </c>
      <c r="C37" t="s">
        <v>268</v>
      </c>
    </row>
    <row r="39" spans="1:9">
      <c r="A39" t="s">
        <v>271</v>
      </c>
    </row>
    <row r="40" spans="1:9">
      <c r="B40" t="s">
        <v>195</v>
      </c>
      <c r="C40" t="s">
        <v>272</v>
      </c>
      <c r="D40" t="s">
        <v>273</v>
      </c>
    </row>
    <row r="41" spans="1:9">
      <c r="B41" s="3" t="s">
        <v>297</v>
      </c>
      <c r="C41" t="s">
        <v>297</v>
      </c>
    </row>
    <row r="42" spans="1:9">
      <c r="A42" t="s">
        <v>274</v>
      </c>
    </row>
    <row r="43" spans="1:9">
      <c r="B43" t="s">
        <v>275</v>
      </c>
      <c r="C43" t="s">
        <v>266</v>
      </c>
    </row>
    <row r="44" spans="1:9">
      <c r="B44" t="s">
        <v>276</v>
      </c>
      <c r="C44" t="s">
        <v>268</v>
      </c>
    </row>
    <row r="46" spans="1:9">
      <c r="C46">
        <f>COUNTA(B12:B44)</f>
        <v>23</v>
      </c>
      <c r="D46" t="s">
        <v>177</v>
      </c>
    </row>
  </sheetData>
  <sortState ref="B21:D29">
    <sortCondition ref="B21:B29"/>
  </sortState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9"/>
  <sheetViews>
    <sheetView workbookViewId="0">
      <pane ySplit="1" topLeftCell="A2" activePane="bottomLeft" state="frozen"/>
      <selection pane="bottomLeft" activeCell="AC25" sqref="AC25"/>
    </sheetView>
  </sheetViews>
  <sheetFormatPr defaultRowHeight="14.4"/>
  <cols>
    <col min="1" max="1" width="11.77734375" customWidth="1"/>
    <col min="2" max="3" width="8.44140625" customWidth="1"/>
    <col min="4" max="7" width="8.44140625" style="8" customWidth="1"/>
    <col min="8" max="9" width="5.88671875" customWidth="1"/>
    <col min="10" max="10" width="6.88671875" style="7" customWidth="1"/>
    <col min="11" max="13" width="5.88671875" customWidth="1"/>
    <col min="14" max="19" width="7.21875" customWidth="1"/>
    <col min="20" max="20" width="5.88671875" customWidth="1"/>
    <col min="21" max="21" width="4.5546875" customWidth="1"/>
    <col min="22" max="22" width="7" customWidth="1"/>
    <col min="23" max="27" width="9" customWidth="1"/>
  </cols>
  <sheetData>
    <row r="1" spans="1:27" ht="43.2">
      <c r="A1" t="s">
        <v>53</v>
      </c>
      <c r="B1" t="s">
        <v>54</v>
      </c>
      <c r="C1" t="s">
        <v>55</v>
      </c>
      <c r="D1" s="20" t="s">
        <v>2</v>
      </c>
      <c r="E1" s="20" t="s">
        <v>31</v>
      </c>
      <c r="F1" s="20" t="s">
        <v>3</v>
      </c>
      <c r="G1" s="21" t="s">
        <v>36</v>
      </c>
      <c r="H1" s="5" t="s">
        <v>58</v>
      </c>
      <c r="I1" s="5" t="s">
        <v>59</v>
      </c>
      <c r="J1" s="28"/>
      <c r="L1" t="s">
        <v>60</v>
      </c>
      <c r="N1" s="6" t="str">
        <f t="shared" ref="N1:S1" si="0">D1</f>
        <v>intake  per 1000</v>
      </c>
      <c r="O1" s="6" t="str">
        <f t="shared" si="0"/>
        <v>deaths per 1000</v>
      </c>
      <c r="P1" s="6" t="str">
        <f t="shared" si="0"/>
        <v>s/n per 1000</v>
      </c>
      <c r="Q1" s="6" t="str">
        <f t="shared" si="0"/>
        <v>LSM</v>
      </c>
      <c r="R1" s="6" t="str">
        <f t="shared" si="0"/>
        <v>intake-s/n</v>
      </c>
      <c r="S1" s="6" t="str">
        <f t="shared" si="0"/>
        <v>deaths -s/n</v>
      </c>
      <c r="T1" s="6"/>
      <c r="U1" t="s">
        <v>62</v>
      </c>
    </row>
    <row r="2" spans="1:27" ht="28.8">
      <c r="A2" s="3" t="s">
        <v>94</v>
      </c>
      <c r="B2">
        <v>2008</v>
      </c>
      <c r="C2" t="s">
        <v>50</v>
      </c>
      <c r="D2" s="8">
        <v>50.67499269974617</v>
      </c>
      <c r="E2" s="8">
        <v>42.408859138794668</v>
      </c>
      <c r="F2" s="8">
        <v>8.108897324737752</v>
      </c>
      <c r="G2" s="8">
        <v>-20.912419416428939</v>
      </c>
      <c r="H2" s="8">
        <f t="shared" ref="H2:H65" si="1">D2-F2</f>
        <v>42.566095375008416</v>
      </c>
      <c r="I2" s="8">
        <f t="shared" ref="I2:I33" si="2">E2-F2</f>
        <v>34.299961814056914</v>
      </c>
      <c r="K2" s="7">
        <v>2</v>
      </c>
      <c r="L2" t="s">
        <v>52</v>
      </c>
      <c r="M2" t="s">
        <v>61</v>
      </c>
      <c r="N2" s="9">
        <f>CORREL($G$2:$G$209,D2:D209)</f>
        <v>0.10858192846004296</v>
      </c>
      <c r="O2" s="9">
        <f>CORREL($G$2:$G$200,E2:E200)</f>
        <v>-0.31447790287383398</v>
      </c>
      <c r="P2" s="9">
        <f>CORREL($G$2:$G$200,F2:F200)</f>
        <v>-0.20920244553511166</v>
      </c>
      <c r="Q2" s="9">
        <f>CORREL($G$2:$G$200,G2:G200)</f>
        <v>1.0000000000000002</v>
      </c>
      <c r="R2" s="9">
        <f>CORREL($G$2:$G$200,H2:H200)</f>
        <v>-0.19951028757706965</v>
      </c>
      <c r="S2" s="9">
        <f>CORREL($G$2:$G$200,I2:I200)</f>
        <v>-0.16968181269206989</v>
      </c>
      <c r="U2" s="2" t="s">
        <v>60</v>
      </c>
      <c r="V2" s="6"/>
      <c r="W2" s="6" t="s">
        <v>2</v>
      </c>
      <c r="X2" s="6" t="s">
        <v>31</v>
      </c>
      <c r="Y2" s="6" t="s">
        <v>3</v>
      </c>
      <c r="Z2" s="6" t="s">
        <v>58</v>
      </c>
      <c r="AA2" s="6" t="s">
        <v>59</v>
      </c>
    </row>
    <row r="3" spans="1:27">
      <c r="A3" t="s">
        <v>79</v>
      </c>
      <c r="B3">
        <v>2010</v>
      </c>
      <c r="C3" t="s">
        <v>50</v>
      </c>
      <c r="D3" s="8">
        <v>14.508374766272219</v>
      </c>
      <c r="E3" s="8">
        <v>8.0017876683743712</v>
      </c>
      <c r="F3" s="8">
        <v>2.3003085699638852</v>
      </c>
      <c r="G3" s="8">
        <v>-16.65094789143858</v>
      </c>
      <c r="H3" s="8">
        <f t="shared" si="1"/>
        <v>12.208066196308334</v>
      </c>
      <c r="I3" s="8">
        <f t="shared" si="2"/>
        <v>5.7014790984104859</v>
      </c>
      <c r="K3" s="7">
        <v>73</v>
      </c>
      <c r="M3" t="s">
        <v>50</v>
      </c>
      <c r="N3" s="9">
        <f>CORREL($G$2:$G$72,D2:D72)</f>
        <v>-0.14471154465656924</v>
      </c>
      <c r="O3" s="9">
        <f>CORREL($G$2:$G$69,E2:E69)</f>
        <v>-0.50514029483728462</v>
      </c>
      <c r="P3" s="9">
        <f>CORREL($G$2:$G$69,F2:F69)</f>
        <v>0.30506168709988818</v>
      </c>
      <c r="Q3" s="9">
        <f>CORREL($G$2:$G$69,G2:G69)</f>
        <v>1.0000000000000002</v>
      </c>
      <c r="R3" s="9">
        <f>CORREL($G$2:$G$69,H2:H69)</f>
        <v>-0.55294462480069473</v>
      </c>
      <c r="S3" s="9">
        <f>CORREL($G$2:$G$69,I2:I69)</f>
        <v>-0.43713662138228698</v>
      </c>
      <c r="U3" t="s">
        <v>52</v>
      </c>
      <c r="V3" t="s">
        <v>61</v>
      </c>
      <c r="W3" s="9">
        <v>4.016379477012727E-2</v>
      </c>
      <c r="X3" s="9">
        <v>2.8779434694380979E-2</v>
      </c>
      <c r="Y3" s="9">
        <v>0.1508292157211108</v>
      </c>
      <c r="Z3" s="9">
        <v>-4.5999969600973141E-2</v>
      </c>
      <c r="AA3" s="9">
        <v>-0.18273496673001563</v>
      </c>
    </row>
    <row r="4" spans="1:27">
      <c r="A4" t="s">
        <v>91</v>
      </c>
      <c r="B4" s="7">
        <v>2007</v>
      </c>
      <c r="C4" t="s">
        <v>50</v>
      </c>
      <c r="D4" s="8">
        <v>30.665623197956997</v>
      </c>
      <c r="E4" s="8">
        <v>24.919680369058408</v>
      </c>
      <c r="F4" s="8">
        <v>0</v>
      </c>
      <c r="G4" s="8">
        <v>-11.422763954851312</v>
      </c>
      <c r="H4" s="8">
        <f t="shared" si="1"/>
        <v>30.665623197956997</v>
      </c>
      <c r="I4" s="8">
        <f t="shared" si="2"/>
        <v>24.919680369058408</v>
      </c>
      <c r="K4" s="7">
        <v>142</v>
      </c>
      <c r="M4" t="s">
        <v>51</v>
      </c>
      <c r="N4" s="9">
        <f>CORREL($G$73:$G$142,D73:D142)</f>
        <v>-2.6241118063797742E-2</v>
      </c>
      <c r="O4" s="9">
        <f>CORREL($G$70:$G$135,E70:E135)</f>
        <v>-0.84145149622125293</v>
      </c>
      <c r="P4" s="9">
        <f>CORREL($G$70:$G$135,F70:F135)</f>
        <v>-0.50671238975900901</v>
      </c>
      <c r="Q4" s="9">
        <f>CORREL($G$70:$G$135,G70:G135)</f>
        <v>1.0000000000000002</v>
      </c>
      <c r="R4" s="9">
        <f>CORREL($G$70:$G$135,H70:H135)</f>
        <v>-0.8806109959689119</v>
      </c>
      <c r="S4" s="9">
        <f>CORREL($G$70:$G$135,I70:I135)</f>
        <v>-0.48083649201183332</v>
      </c>
      <c r="V4" t="s">
        <v>50</v>
      </c>
      <c r="W4" s="9">
        <v>-5.7066170621487528E-2</v>
      </c>
      <c r="X4" s="9">
        <v>-5.8911095161878292E-2</v>
      </c>
      <c r="Y4" s="9">
        <v>0.20786369776244021</v>
      </c>
      <c r="Z4" s="9">
        <v>-0.38072858967207623</v>
      </c>
      <c r="AA4" s="9">
        <v>-0.4498955826729783</v>
      </c>
    </row>
    <row r="5" spans="1:27">
      <c r="A5" s="8" t="s">
        <v>91</v>
      </c>
      <c r="B5" s="7">
        <v>2010</v>
      </c>
      <c r="C5" t="s">
        <v>50</v>
      </c>
      <c r="D5" s="8">
        <v>25.00205947771645</v>
      </c>
      <c r="E5" s="8">
        <v>14.992997775764067</v>
      </c>
      <c r="F5" s="8">
        <v>8.7218881291704431</v>
      </c>
      <c r="G5" s="8">
        <v>-11.422763954851312</v>
      </c>
      <c r="H5" s="8">
        <f t="shared" si="1"/>
        <v>16.280171348546006</v>
      </c>
      <c r="I5" s="8">
        <f t="shared" si="2"/>
        <v>6.271109646593624</v>
      </c>
      <c r="K5" s="7">
        <v>209</v>
      </c>
      <c r="M5" t="s">
        <v>30</v>
      </c>
      <c r="N5" s="9">
        <f>CORREL($G$136:$G$209,D136:D209)</f>
        <v>0.37747384075941409</v>
      </c>
      <c r="O5" s="9">
        <f>CORREL($G$136:$G$200,E136:E200)</f>
        <v>-0.20515669895599012</v>
      </c>
      <c r="P5" s="9">
        <f>CORREL($G$136:$G$200,F136:F200)</f>
        <v>-0.20348783091658285</v>
      </c>
      <c r="Q5" s="9">
        <f>CORREL($G$136:$G$200,G136:G200)</f>
        <v>1</v>
      </c>
      <c r="R5" s="9">
        <f>CORREL($G$136:$G$200,H136:H200)</f>
        <v>8.5189515339815836E-2</v>
      </c>
      <c r="S5" s="9">
        <f>CORREL($G$136:$G$200,I136:I200)</f>
        <v>-0.11928039288310999</v>
      </c>
      <c r="V5" t="s">
        <v>51</v>
      </c>
      <c r="W5" s="9">
        <v>1.4336696463467578E-2</v>
      </c>
      <c r="X5" s="9">
        <v>4.2795697788339908E-2</v>
      </c>
      <c r="Y5" s="9">
        <v>-3.716647683055796E-2</v>
      </c>
      <c r="Z5" s="9">
        <v>2.807902984770988E-2</v>
      </c>
      <c r="AA5" s="9">
        <v>0.10789748720909902</v>
      </c>
    </row>
    <row r="6" spans="1:27">
      <c r="A6" s="2" t="s">
        <v>73</v>
      </c>
      <c r="B6" s="2">
        <v>2003</v>
      </c>
      <c r="C6" s="2" t="s">
        <v>50</v>
      </c>
      <c r="D6" s="26">
        <v>48.13725490196078</v>
      </c>
      <c r="E6" s="26">
        <v>30.196078431372548</v>
      </c>
      <c r="F6" s="26">
        <v>7.5579866092778571</v>
      </c>
      <c r="G6" s="26">
        <v>-8.9313841349072085</v>
      </c>
      <c r="H6" s="26">
        <f t="shared" si="1"/>
        <v>40.579268292682926</v>
      </c>
      <c r="I6" s="26">
        <f t="shared" si="2"/>
        <v>22.63809182209469</v>
      </c>
      <c r="V6" t="s">
        <v>30</v>
      </c>
      <c r="W6" s="9">
        <v>-4.5483282060822174E-2</v>
      </c>
      <c r="X6" s="9">
        <v>-7.49819916805535E-2</v>
      </c>
      <c r="Y6" s="9">
        <v>7.870369651913639E-2</v>
      </c>
      <c r="Z6" s="9">
        <v>-0.15170884080989663</v>
      </c>
      <c r="AA6" s="9">
        <v>-0.26032112919498418</v>
      </c>
    </row>
    <row r="7" spans="1:27">
      <c r="A7" t="s">
        <v>91</v>
      </c>
      <c r="B7">
        <v>2008</v>
      </c>
      <c r="C7" t="s">
        <v>50</v>
      </c>
      <c r="D7" s="8">
        <v>38.759370623609854</v>
      </c>
      <c r="E7" s="8">
        <v>30.31551198616031</v>
      </c>
      <c r="F7" s="8">
        <v>1.1224153554658538</v>
      </c>
      <c r="G7" s="8">
        <v>-8.176126534310896</v>
      </c>
      <c r="H7" s="8">
        <f t="shared" si="1"/>
        <v>37.636955268144</v>
      </c>
      <c r="I7" s="8">
        <f t="shared" si="2"/>
        <v>29.193096630694455</v>
      </c>
      <c r="U7" t="s">
        <v>74</v>
      </c>
    </row>
    <row r="8" spans="1:27">
      <c r="A8" t="s">
        <v>94</v>
      </c>
      <c r="B8">
        <v>2009</v>
      </c>
      <c r="C8" t="s">
        <v>50</v>
      </c>
      <c r="D8" s="8">
        <v>57.39122621801927</v>
      </c>
      <c r="E8" s="8">
        <v>51.663334755946899</v>
      </c>
      <c r="F8" s="8">
        <v>18.407870796738472</v>
      </c>
      <c r="G8" s="8">
        <v>-6.8959320739459642</v>
      </c>
      <c r="H8" s="8">
        <f t="shared" si="1"/>
        <v>38.983355421280798</v>
      </c>
      <c r="I8" s="8">
        <f t="shared" si="2"/>
        <v>33.255463959208427</v>
      </c>
      <c r="U8" s="2" t="s">
        <v>60</v>
      </c>
      <c r="V8" s="2"/>
      <c r="W8" s="2" t="s">
        <v>2</v>
      </c>
      <c r="X8" s="2" t="s">
        <v>31</v>
      </c>
      <c r="Y8" s="2" t="s">
        <v>3</v>
      </c>
      <c r="Z8" s="2" t="s">
        <v>58</v>
      </c>
      <c r="AA8" s="2" t="s">
        <v>59</v>
      </c>
    </row>
    <row r="9" spans="1:27">
      <c r="A9" t="s">
        <v>91</v>
      </c>
      <c r="B9">
        <v>2006</v>
      </c>
      <c r="C9" t="s">
        <v>50</v>
      </c>
      <c r="D9" s="8">
        <v>27.336606668758542</v>
      </c>
      <c r="E9" s="8">
        <v>19.008979322843725</v>
      </c>
      <c r="F9" s="8">
        <v>0</v>
      </c>
      <c r="G9" s="8">
        <v>-6.6466514576361533</v>
      </c>
      <c r="H9" s="8">
        <f t="shared" si="1"/>
        <v>27.336606668758542</v>
      </c>
      <c r="I9" s="8">
        <f t="shared" si="2"/>
        <v>19.008979322843725</v>
      </c>
      <c r="U9" t="s">
        <v>52</v>
      </c>
      <c r="V9" t="s">
        <v>61</v>
      </c>
      <c r="W9" s="9">
        <v>0.25742824841388467</v>
      </c>
      <c r="X9" s="9">
        <v>-0.18680696713157707</v>
      </c>
      <c r="Y9" s="9">
        <v>0.58899219382204071</v>
      </c>
      <c r="Z9" s="9">
        <v>-0.45865751924354048</v>
      </c>
      <c r="AA9" s="9">
        <v>-0.61423347253240035</v>
      </c>
    </row>
    <row r="10" spans="1:27">
      <c r="A10" t="s">
        <v>75</v>
      </c>
      <c r="B10">
        <v>2003</v>
      </c>
      <c r="C10" t="s">
        <v>50</v>
      </c>
      <c r="D10" s="8">
        <v>19.67955954903265</v>
      </c>
      <c r="E10" s="8">
        <v>3.4951516369991187</v>
      </c>
      <c r="F10" s="8">
        <v>0.5040986757941337</v>
      </c>
      <c r="G10" s="8">
        <v>-5.7480482809830171</v>
      </c>
      <c r="H10" s="8">
        <f t="shared" si="1"/>
        <v>19.175460873238517</v>
      </c>
      <c r="I10" s="8">
        <f t="shared" si="2"/>
        <v>2.9910529612049848</v>
      </c>
      <c r="V10" t="s">
        <v>50</v>
      </c>
      <c r="W10" s="9">
        <v>0.17302054792132704</v>
      </c>
      <c r="X10" s="9">
        <v>-6.5927667446278237E-3</v>
      </c>
      <c r="Y10" s="9">
        <v>0.57109536617145218</v>
      </c>
      <c r="Z10" s="9">
        <v>-0.51078156158833254</v>
      </c>
      <c r="AA10" s="9">
        <v>-0.49542269060560068</v>
      </c>
    </row>
    <row r="11" spans="1:27">
      <c r="A11" s="8" t="s">
        <v>57</v>
      </c>
      <c r="B11">
        <v>2004</v>
      </c>
      <c r="C11" t="s">
        <v>50</v>
      </c>
      <c r="D11" s="8">
        <v>22.817647153780342</v>
      </c>
      <c r="E11" s="8">
        <v>13.664760039388087</v>
      </c>
      <c r="F11" s="8">
        <v>8.4103248440888265</v>
      </c>
      <c r="G11" s="8">
        <v>-4.2164751556900164</v>
      </c>
      <c r="H11" s="8">
        <f t="shared" si="1"/>
        <v>14.407322309691516</v>
      </c>
      <c r="I11" s="8">
        <f t="shared" si="2"/>
        <v>5.2544351952992603</v>
      </c>
      <c r="V11" t="s">
        <v>51</v>
      </c>
      <c r="W11" s="9">
        <v>0.33384722265203715</v>
      </c>
      <c r="X11" s="9">
        <v>-0.55878370204117966</v>
      </c>
      <c r="Y11" s="9">
        <v>0.4450128961261432</v>
      </c>
      <c r="Z11" s="9">
        <v>0.12286979718463716</v>
      </c>
      <c r="AA11" s="9">
        <v>-0.53966168810782433</v>
      </c>
    </row>
    <row r="12" spans="1:27">
      <c r="A12" s="3" t="s">
        <v>75</v>
      </c>
      <c r="B12">
        <v>2008</v>
      </c>
      <c r="C12" t="s">
        <v>50</v>
      </c>
      <c r="D12" s="8">
        <v>19.882076966968871</v>
      </c>
      <c r="E12" s="8">
        <v>3.6264502631078428</v>
      </c>
      <c r="F12" s="8">
        <v>19.013504089266469</v>
      </c>
      <c r="G12" s="8">
        <v>-4.076000222210606</v>
      </c>
      <c r="H12" s="8">
        <f t="shared" si="1"/>
        <v>0.86857287770240177</v>
      </c>
      <c r="I12" s="8">
        <f t="shared" si="2"/>
        <v>-15.387053826158626</v>
      </c>
      <c r="V12" t="s">
        <v>30</v>
      </c>
      <c r="W12" s="9">
        <v>0.3023207861153353</v>
      </c>
      <c r="X12" s="9">
        <v>-0.49920982974806144</v>
      </c>
      <c r="Y12" s="9">
        <v>0.73838723302084175</v>
      </c>
      <c r="Z12" s="9">
        <v>-0.73030410020405101</v>
      </c>
      <c r="AA12" s="9">
        <v>-0.80768496723599725</v>
      </c>
    </row>
    <row r="13" spans="1:27">
      <c r="A13" t="s">
        <v>82</v>
      </c>
      <c r="B13">
        <v>2010</v>
      </c>
      <c r="C13" t="s">
        <v>50</v>
      </c>
      <c r="D13" s="8">
        <v>24.682680423451018</v>
      </c>
      <c r="E13" s="8">
        <v>20.670643237143317</v>
      </c>
      <c r="F13" s="8">
        <v>0</v>
      </c>
      <c r="G13" s="8">
        <v>-3.8085127440444388</v>
      </c>
      <c r="H13" s="8">
        <f t="shared" si="1"/>
        <v>24.682680423451018</v>
      </c>
      <c r="I13" s="8">
        <f t="shared" si="2"/>
        <v>20.670643237143317</v>
      </c>
    </row>
    <row r="14" spans="1:27">
      <c r="A14" t="s">
        <v>82</v>
      </c>
      <c r="B14">
        <v>2007</v>
      </c>
      <c r="C14" t="s">
        <v>50</v>
      </c>
      <c r="D14" s="8">
        <v>24.096170094819996</v>
      </c>
      <c r="E14" s="8">
        <v>19.52281536253783</v>
      </c>
      <c r="F14" s="8">
        <v>9.3136093440089667</v>
      </c>
      <c r="G14" s="8">
        <v>-3.8085127440444388</v>
      </c>
      <c r="H14" s="8">
        <f t="shared" si="1"/>
        <v>14.782560750811029</v>
      </c>
      <c r="I14" s="8">
        <f t="shared" si="2"/>
        <v>10.209206018528864</v>
      </c>
      <c r="U14" t="s">
        <v>76</v>
      </c>
    </row>
    <row r="15" spans="1:27">
      <c r="A15" t="s">
        <v>82</v>
      </c>
      <c r="B15">
        <v>2008</v>
      </c>
      <c r="C15" t="s">
        <v>50</v>
      </c>
      <c r="D15" s="8">
        <v>27.101048998353413</v>
      </c>
      <c r="E15" s="8">
        <v>22.888336726601572</v>
      </c>
      <c r="F15" s="8">
        <v>9.9993170466457144</v>
      </c>
      <c r="G15" s="8">
        <v>-3.2156457906697575</v>
      </c>
      <c r="H15" s="8">
        <f t="shared" si="1"/>
        <v>17.101731951707698</v>
      </c>
      <c r="I15" s="8">
        <f t="shared" si="2"/>
        <v>12.889019679955858</v>
      </c>
      <c r="U15" s="2" t="s">
        <v>60</v>
      </c>
      <c r="V15" s="2"/>
      <c r="W15" s="2" t="s">
        <v>2</v>
      </c>
      <c r="X15" s="2" t="s">
        <v>31</v>
      </c>
      <c r="Y15" s="2" t="s">
        <v>3</v>
      </c>
      <c r="Z15" s="2" t="s">
        <v>58</v>
      </c>
      <c r="AA15" s="2" t="s">
        <v>59</v>
      </c>
    </row>
    <row r="16" spans="1:27">
      <c r="A16" t="s">
        <v>82</v>
      </c>
      <c r="B16">
        <v>2004</v>
      </c>
      <c r="C16" t="s">
        <v>50</v>
      </c>
      <c r="D16" s="8">
        <v>24.37512285848215</v>
      </c>
      <c r="E16" s="8">
        <v>20.8984459056284</v>
      </c>
      <c r="F16" s="8">
        <v>0</v>
      </c>
      <c r="G16" s="8">
        <v>-3.1401114392888729</v>
      </c>
      <c r="H16" s="8">
        <f t="shared" si="1"/>
        <v>24.37512285848215</v>
      </c>
      <c r="I16" s="8">
        <f t="shared" si="2"/>
        <v>20.8984459056284</v>
      </c>
      <c r="U16" t="s">
        <v>52</v>
      </c>
      <c r="V16" t="s">
        <v>61</v>
      </c>
      <c r="W16" s="9">
        <v>0.22695632569850505</v>
      </c>
      <c r="X16" s="9">
        <v>-3.5726487539634436E-3</v>
      </c>
      <c r="Y16" s="9">
        <v>0.61307311495941708</v>
      </c>
      <c r="Z16" s="9">
        <v>-0.47390764849067385</v>
      </c>
      <c r="AA16" s="9">
        <v>-0.59760538558533383</v>
      </c>
    </row>
    <row r="17" spans="1:27">
      <c r="A17" s="3" t="s">
        <v>79</v>
      </c>
      <c r="B17">
        <v>2008</v>
      </c>
      <c r="C17" t="s">
        <v>50</v>
      </c>
      <c r="D17" s="8">
        <v>16.65094789143858</v>
      </c>
      <c r="E17" s="8">
        <v>10.768730262530932</v>
      </c>
      <c r="F17" s="8">
        <v>0</v>
      </c>
      <c r="G17" s="8">
        <v>-2.7899456798561975</v>
      </c>
      <c r="H17" s="8">
        <f t="shared" si="1"/>
        <v>16.65094789143858</v>
      </c>
      <c r="I17" s="8">
        <f t="shared" si="2"/>
        <v>10.768730262530932</v>
      </c>
      <c r="V17" t="s">
        <v>50</v>
      </c>
      <c r="W17" s="9">
        <v>0.17496329842881084</v>
      </c>
      <c r="X17" s="9">
        <v>0.5725971965373684</v>
      </c>
      <c r="Y17" s="9">
        <v>0.53315753478633809</v>
      </c>
      <c r="Z17" s="9">
        <v>-0.34003659071537495</v>
      </c>
      <c r="AA17" s="9">
        <v>-0.34188565111452329</v>
      </c>
    </row>
    <row r="18" spans="1:27">
      <c r="A18" s="3" t="s">
        <v>82</v>
      </c>
      <c r="B18">
        <v>2003</v>
      </c>
      <c r="C18" t="s">
        <v>50</v>
      </c>
      <c r="D18" s="8">
        <v>24.258753737251983</v>
      </c>
      <c r="E18" s="8">
        <v>20.959336334952319</v>
      </c>
      <c r="F18" s="8">
        <v>0</v>
      </c>
      <c r="G18" s="8">
        <v>-2.5258202548609674</v>
      </c>
      <c r="H18" s="8">
        <f t="shared" si="1"/>
        <v>24.258753737251983</v>
      </c>
      <c r="I18" s="8">
        <f t="shared" si="2"/>
        <v>20.959336334952319</v>
      </c>
      <c r="V18" t="s">
        <v>51</v>
      </c>
      <c r="W18" s="9">
        <v>0.12541590335103214</v>
      </c>
      <c r="X18" s="9">
        <v>-0.54675183370403124</v>
      </c>
      <c r="Y18" s="9">
        <v>-0.2163264705281755</v>
      </c>
      <c r="Z18" s="9">
        <v>-0.72984276236674062</v>
      </c>
      <c r="AA18" s="9">
        <v>-0.63128485844337046</v>
      </c>
    </row>
    <row r="19" spans="1:27">
      <c r="A19" t="s">
        <v>73</v>
      </c>
      <c r="B19">
        <v>2010</v>
      </c>
      <c r="C19" t="s">
        <v>50</v>
      </c>
      <c r="D19" s="8">
        <v>17.589856039660596</v>
      </c>
      <c r="E19" s="8">
        <v>0.42902087901611213</v>
      </c>
      <c r="F19" s="8">
        <v>16.684145295071026</v>
      </c>
      <c r="G19" s="8">
        <v>-2.4489049021384908</v>
      </c>
      <c r="H19" s="8">
        <f t="shared" si="1"/>
        <v>0.90571074458956957</v>
      </c>
      <c r="I19" s="8">
        <f t="shared" si="2"/>
        <v>-16.255124416054915</v>
      </c>
      <c r="V19" t="s">
        <v>30</v>
      </c>
      <c r="W19" s="9">
        <v>0.23452562014540837</v>
      </c>
      <c r="X19" s="9">
        <v>-1.1018424753706074E-2</v>
      </c>
      <c r="Y19" s="9">
        <v>0.64589077490750713</v>
      </c>
      <c r="Z19" s="9">
        <v>-0.66357554944716046</v>
      </c>
      <c r="AA19" s="9">
        <v>-0.67171701696310004</v>
      </c>
    </row>
    <row r="20" spans="1:27" ht="16.8" customHeight="1">
      <c r="A20" s="3" t="s">
        <v>73</v>
      </c>
      <c r="B20">
        <v>2007</v>
      </c>
      <c r="C20" t="s">
        <v>50</v>
      </c>
      <c r="D20" s="8">
        <v>21.177504393673111</v>
      </c>
      <c r="E20" s="8">
        <v>1.0544815465729351</v>
      </c>
      <c r="F20" s="8">
        <v>40.152899824253076</v>
      </c>
      <c r="G20" s="8">
        <v>-2.4489049021384908</v>
      </c>
      <c r="H20" s="8">
        <f t="shared" si="1"/>
        <v>-18.975395430579965</v>
      </c>
      <c r="I20" s="8">
        <f t="shared" si="2"/>
        <v>-39.098418277680139</v>
      </c>
    </row>
    <row r="21" spans="1:27">
      <c r="A21" t="s">
        <v>75</v>
      </c>
      <c r="B21">
        <v>2004</v>
      </c>
      <c r="C21" t="s">
        <v>50</v>
      </c>
      <c r="D21" s="8">
        <v>24.477923627684966</v>
      </c>
      <c r="E21" s="8">
        <v>6.2649164677804299</v>
      </c>
      <c r="F21" s="8">
        <v>2.8266706443914082</v>
      </c>
      <c r="G21" s="8">
        <v>-2.2767123540334246</v>
      </c>
      <c r="H21" s="8">
        <f t="shared" si="1"/>
        <v>21.651252983293556</v>
      </c>
      <c r="I21" s="8">
        <f t="shared" si="2"/>
        <v>3.4382458233890216</v>
      </c>
      <c r="U21" t="s">
        <v>78</v>
      </c>
    </row>
    <row r="22" spans="1:27">
      <c r="A22" s="3" t="s">
        <v>57</v>
      </c>
      <c r="B22">
        <v>2005</v>
      </c>
      <c r="C22" t="s">
        <v>50</v>
      </c>
      <c r="D22" s="8">
        <v>26.274704136494183</v>
      </c>
      <c r="E22" s="8">
        <v>15.335347496416601</v>
      </c>
      <c r="F22" s="8">
        <v>5.6321967698792035</v>
      </c>
      <c r="G22" s="8">
        <v>-1.6762503068096066</v>
      </c>
      <c r="H22" s="8">
        <f t="shared" si="1"/>
        <v>20.642507366614979</v>
      </c>
      <c r="I22" s="8">
        <f t="shared" si="2"/>
        <v>9.7031507265373982</v>
      </c>
      <c r="U22" s="2" t="s">
        <v>60</v>
      </c>
      <c r="V22" s="2"/>
      <c r="W22" s="2" t="s">
        <v>2</v>
      </c>
      <c r="X22" s="2" t="s">
        <v>31</v>
      </c>
      <c r="Y22" s="2" t="s">
        <v>3</v>
      </c>
      <c r="Z22" s="2" t="s">
        <v>58</v>
      </c>
      <c r="AA22" s="2" t="s">
        <v>59</v>
      </c>
    </row>
    <row r="23" spans="1:27">
      <c r="A23" t="s">
        <v>84</v>
      </c>
      <c r="B23">
        <v>2004</v>
      </c>
      <c r="C23" t="s">
        <v>50</v>
      </c>
      <c r="D23" s="8">
        <v>11.749814762326105</v>
      </c>
      <c r="E23" s="8">
        <v>5.7109476935915069</v>
      </c>
      <c r="F23" s="8">
        <v>0.25700024390135279</v>
      </c>
      <c r="G23" s="8">
        <v>-1.3865323945840871</v>
      </c>
      <c r="H23" s="8">
        <f t="shared" si="1"/>
        <v>11.492814518424753</v>
      </c>
      <c r="I23" s="8">
        <f t="shared" si="2"/>
        <v>5.4539474496901539</v>
      </c>
      <c r="U23" t="s">
        <v>52</v>
      </c>
      <c r="V23" t="s">
        <v>61</v>
      </c>
      <c r="W23" s="9">
        <v>0.22782118282725455</v>
      </c>
      <c r="X23" s="9">
        <v>-9.1582813925654274E-2</v>
      </c>
      <c r="Y23" s="9">
        <v>0.54686793104461628</v>
      </c>
      <c r="Z23" s="9">
        <v>-0.42190985567497663</v>
      </c>
      <c r="AA23" s="9">
        <v>-0.53028079225504954</v>
      </c>
    </row>
    <row r="24" spans="1:27">
      <c r="A24" s="8" t="s">
        <v>75</v>
      </c>
      <c r="B24">
        <v>2010</v>
      </c>
      <c r="C24" t="s">
        <v>50</v>
      </c>
      <c r="D24" s="8">
        <v>20.338166395110726</v>
      </c>
      <c r="E24" s="8">
        <v>2.5042318348094565</v>
      </c>
      <c r="F24" s="8">
        <v>13.491152770821579</v>
      </c>
      <c r="G24" s="8">
        <v>-0.75246103907487694</v>
      </c>
      <c r="H24" s="8">
        <f t="shared" si="1"/>
        <v>6.8470136242891471</v>
      </c>
      <c r="I24" s="8">
        <f t="shared" si="2"/>
        <v>-10.986920936012122</v>
      </c>
      <c r="V24" t="s">
        <v>50</v>
      </c>
      <c r="W24" s="9">
        <v>0.17520181148087965</v>
      </c>
      <c r="X24" s="9">
        <v>6.1497219947735715E-2</v>
      </c>
      <c r="Y24" s="9">
        <v>0.53612751466958009</v>
      </c>
      <c r="Z24" s="9">
        <v>-0.48139927375715658</v>
      </c>
      <c r="AA24" s="9">
        <v>-0.43433669109658996</v>
      </c>
    </row>
    <row r="25" spans="1:27">
      <c r="A25" s="3" t="s">
        <v>75</v>
      </c>
      <c r="B25">
        <v>2007</v>
      </c>
      <c r="C25" t="s">
        <v>50</v>
      </c>
      <c r="D25" s="8">
        <v>16.544441185098272</v>
      </c>
      <c r="E25" s="8">
        <v>3.1843812131286464</v>
      </c>
      <c r="F25" s="8">
        <v>22.656367132753171</v>
      </c>
      <c r="G25" s="8">
        <v>-0.75246103907487694</v>
      </c>
      <c r="H25" s="8">
        <f t="shared" si="1"/>
        <v>-6.1119259476548997</v>
      </c>
      <c r="I25" s="8">
        <f t="shared" si="2"/>
        <v>-19.471985919624526</v>
      </c>
      <c r="V25" t="s">
        <v>51</v>
      </c>
      <c r="W25" s="9">
        <v>0.13141967646667022</v>
      </c>
      <c r="X25" s="9">
        <v>-0.45671564638132339</v>
      </c>
      <c r="Y25" s="9">
        <v>0.26672074696739678</v>
      </c>
      <c r="Z25" s="9">
        <v>-2.2828486545586418E-2</v>
      </c>
      <c r="AA25" s="9">
        <v>-0.35728114936416866</v>
      </c>
    </row>
    <row r="26" spans="1:27">
      <c r="A26" t="s">
        <v>84</v>
      </c>
      <c r="B26">
        <v>2008</v>
      </c>
      <c r="C26" t="s">
        <v>50</v>
      </c>
      <c r="D26" s="8">
        <v>10.128062618987054</v>
      </c>
      <c r="E26" s="8">
        <v>5.6301653839795849</v>
      </c>
      <c r="F26" s="8">
        <v>0.82575409661270527</v>
      </c>
      <c r="G26" s="8">
        <v>-0.49042248377505793</v>
      </c>
      <c r="H26" s="8">
        <f t="shared" si="1"/>
        <v>9.3023085223743482</v>
      </c>
      <c r="I26" s="8">
        <f t="shared" si="2"/>
        <v>4.8044112873668796</v>
      </c>
      <c r="V26" t="s">
        <v>30</v>
      </c>
      <c r="W26" s="9">
        <v>0.27522619460587211</v>
      </c>
      <c r="X26" s="9">
        <v>-0.32561595837417268</v>
      </c>
      <c r="Y26" s="9">
        <v>0.67347435838600367</v>
      </c>
      <c r="Z26" s="9">
        <v>-0.68522811829215935</v>
      </c>
      <c r="AA26" s="9">
        <v>-0.68451526177701283</v>
      </c>
    </row>
    <row r="27" spans="1:27">
      <c r="A27" t="s">
        <v>75</v>
      </c>
      <c r="B27">
        <v>2009</v>
      </c>
      <c r="C27" t="s">
        <v>50</v>
      </c>
      <c r="D27" s="8">
        <v>20.620441407308878</v>
      </c>
      <c r="E27" s="8">
        <v>2.7390956256422214</v>
      </c>
      <c r="F27" s="8">
        <v>15.854604139217923</v>
      </c>
      <c r="G27" s="8">
        <v>-0.45608942814185482</v>
      </c>
      <c r="H27" s="8">
        <f t="shared" si="1"/>
        <v>4.7658372680909551</v>
      </c>
      <c r="I27" s="8">
        <f t="shared" si="2"/>
        <v>-13.115508513575701</v>
      </c>
    </row>
    <row r="28" spans="1:27">
      <c r="A28" t="s">
        <v>77</v>
      </c>
      <c r="B28">
        <v>2003</v>
      </c>
      <c r="C28" t="s">
        <v>50</v>
      </c>
      <c r="D28" s="8">
        <v>22.170538786027816</v>
      </c>
      <c r="E28" s="8">
        <v>16.787920422222406</v>
      </c>
      <c r="F28" s="8">
        <v>0</v>
      </c>
      <c r="G28" s="8">
        <v>-0.23088386143814077</v>
      </c>
      <c r="H28" s="8">
        <f t="shared" si="1"/>
        <v>22.170538786027816</v>
      </c>
      <c r="I28" s="8">
        <f t="shared" si="2"/>
        <v>16.787920422222406</v>
      </c>
      <c r="U28" t="s">
        <v>80</v>
      </c>
    </row>
    <row r="29" spans="1:27" s="2" customFormat="1">
      <c r="A29" s="8" t="s">
        <v>84</v>
      </c>
      <c r="B29">
        <v>2009</v>
      </c>
      <c r="C29" t="s">
        <v>50</v>
      </c>
      <c r="D29" s="8">
        <v>9.9454640766840523</v>
      </c>
      <c r="E29" s="8">
        <v>5.170918261085526</v>
      </c>
      <c r="F29" s="8">
        <v>5.1066027056545558</v>
      </c>
      <c r="G29" s="8">
        <v>-0.2195374152796461</v>
      </c>
      <c r="H29" s="8">
        <f t="shared" si="1"/>
        <v>4.8388613710294965</v>
      </c>
      <c r="I29" s="8">
        <f t="shared" si="2"/>
        <v>6.4315555430970228E-2</v>
      </c>
      <c r="J29" s="29"/>
      <c r="U29" s="2" t="s">
        <v>60</v>
      </c>
      <c r="W29" s="2" t="s">
        <v>2</v>
      </c>
      <c r="X29" s="2" t="s">
        <v>31</v>
      </c>
      <c r="Y29" s="2" t="s">
        <v>3</v>
      </c>
      <c r="Z29" s="2" t="s">
        <v>58</v>
      </c>
      <c r="AA29" s="2" t="s">
        <v>59</v>
      </c>
    </row>
    <row r="30" spans="1:27">
      <c r="A30" t="s">
        <v>84</v>
      </c>
      <c r="B30">
        <v>2005</v>
      </c>
      <c r="C30" t="s">
        <v>50</v>
      </c>
      <c r="D30" s="8">
        <v>12.167697358712642</v>
      </c>
      <c r="E30" s="8">
        <v>6.6426278728811274</v>
      </c>
      <c r="F30" s="8">
        <v>1.0932334534152346</v>
      </c>
      <c r="G30" s="8">
        <v>-0.21174549529309594</v>
      </c>
      <c r="H30" s="8">
        <f t="shared" si="1"/>
        <v>11.074463905297408</v>
      </c>
      <c r="I30" s="8">
        <f t="shared" si="2"/>
        <v>5.5493944194658926</v>
      </c>
      <c r="U30" t="s">
        <v>52</v>
      </c>
      <c r="V30" t="s">
        <v>61</v>
      </c>
      <c r="W30" s="9">
        <v>0.19823391269777532</v>
      </c>
      <c r="X30" s="9">
        <v>-0.15306903836931632</v>
      </c>
      <c r="Y30" s="9">
        <v>0.53372577492803996</v>
      </c>
      <c r="Z30" s="9">
        <v>-0.42257572449562797</v>
      </c>
      <c r="AA30" s="9">
        <v>-0.52166151863855359</v>
      </c>
    </row>
    <row r="31" spans="1:27">
      <c r="A31" t="s">
        <v>77</v>
      </c>
      <c r="B31">
        <v>2009</v>
      </c>
      <c r="C31" t="s">
        <v>50</v>
      </c>
      <c r="D31" s="8">
        <v>17.283383362408262</v>
      </c>
      <c r="E31" s="8">
        <v>9.5051034705619504</v>
      </c>
      <c r="F31" s="8">
        <v>0</v>
      </c>
      <c r="G31" s="8">
        <v>-0.16864863963905208</v>
      </c>
      <c r="H31" s="8">
        <f t="shared" si="1"/>
        <v>17.283383362408262</v>
      </c>
      <c r="I31" s="8">
        <f t="shared" si="2"/>
        <v>9.5051034705619504</v>
      </c>
      <c r="V31" t="s">
        <v>50</v>
      </c>
      <c r="W31" s="9">
        <v>0.25507091784331271</v>
      </c>
      <c r="X31" s="9">
        <v>5.540524898223604E-2</v>
      </c>
      <c r="Y31" s="9">
        <v>0.53421750243659072</v>
      </c>
      <c r="Z31" s="9">
        <v>-0.44367564884229577</v>
      </c>
      <c r="AA31" s="9">
        <v>-0.42285295995177535</v>
      </c>
    </row>
    <row r="32" spans="1:27">
      <c r="A32" s="3" t="s">
        <v>73</v>
      </c>
      <c r="B32">
        <v>2008</v>
      </c>
      <c r="C32" t="s">
        <v>50</v>
      </c>
      <c r="D32" s="8">
        <v>23.938493796959634</v>
      </c>
      <c r="E32" s="8">
        <v>0.82998427398217722</v>
      </c>
      <c r="F32" s="8">
        <v>40.800279573650187</v>
      </c>
      <c r="G32" s="8">
        <v>-0.13774864186708058</v>
      </c>
      <c r="H32" s="8">
        <f t="shared" si="1"/>
        <v>-16.861785776690553</v>
      </c>
      <c r="I32" s="8">
        <f t="shared" si="2"/>
        <v>-39.97029529966801</v>
      </c>
      <c r="V32" t="s">
        <v>51</v>
      </c>
      <c r="W32" s="9">
        <v>0.52326827859876424</v>
      </c>
      <c r="X32" s="9">
        <v>-0.10269355450286893</v>
      </c>
      <c r="Y32" s="9">
        <v>0.63148615095676985</v>
      </c>
      <c r="Z32" s="9">
        <v>-0.55693363016374586</v>
      </c>
      <c r="AA32" s="9">
        <v>-0.65034346910242946</v>
      </c>
    </row>
    <row r="33" spans="1:27">
      <c r="A33" t="s">
        <v>29</v>
      </c>
      <c r="B33">
        <v>2006</v>
      </c>
      <c r="C33" t="s">
        <v>50</v>
      </c>
      <c r="D33" s="8">
        <v>13.040555680035851</v>
      </c>
      <c r="E33" s="8">
        <v>6.5376491350857364</v>
      </c>
      <c r="F33" s="8">
        <v>0</v>
      </c>
      <c r="G33" s="8">
        <v>0</v>
      </c>
      <c r="H33" s="8">
        <f t="shared" si="1"/>
        <v>13.040555680035851</v>
      </c>
      <c r="I33" s="8">
        <f t="shared" si="2"/>
        <v>6.5376491350857364</v>
      </c>
      <c r="V33" t="s">
        <v>30</v>
      </c>
      <c r="W33" s="9">
        <v>0.2591746743879349</v>
      </c>
      <c r="X33" s="9">
        <v>-0.40079910597305501</v>
      </c>
      <c r="Y33" s="9">
        <v>0.66885824174113251</v>
      </c>
      <c r="Z33" s="9">
        <v>-0.67998487287800158</v>
      </c>
      <c r="AA33" s="9">
        <v>-0.67408280737095871</v>
      </c>
    </row>
    <row r="34" spans="1:27">
      <c r="A34" s="2" t="s">
        <v>86</v>
      </c>
      <c r="B34" s="2">
        <v>2010</v>
      </c>
      <c r="C34" s="2" t="s">
        <v>50</v>
      </c>
      <c r="D34" s="26">
        <v>8.2638748151246375</v>
      </c>
      <c r="E34" s="26">
        <v>1.8778593696774222</v>
      </c>
      <c r="F34" s="26">
        <v>2.4642861762816231</v>
      </c>
      <c r="G34" s="26">
        <v>0</v>
      </c>
      <c r="H34" s="26">
        <f t="shared" si="1"/>
        <v>5.799588638843014</v>
      </c>
      <c r="I34" s="26">
        <f t="shared" ref="I34:I60" si="3">E34-F34</f>
        <v>-0.58642680660420088</v>
      </c>
    </row>
    <row r="35" spans="1:27">
      <c r="A35" t="s">
        <v>89</v>
      </c>
      <c r="B35">
        <v>2010</v>
      </c>
      <c r="C35" t="s">
        <v>50</v>
      </c>
      <c r="D35" s="8">
        <v>14.339385117724582</v>
      </c>
      <c r="E35" s="8">
        <v>4.5136723427938028</v>
      </c>
      <c r="F35" s="8">
        <v>0</v>
      </c>
      <c r="G35" s="8">
        <v>0</v>
      </c>
      <c r="H35" s="8">
        <f t="shared" si="1"/>
        <v>14.339385117724582</v>
      </c>
      <c r="I35" s="8">
        <f t="shared" si="3"/>
        <v>4.5136723427938028</v>
      </c>
      <c r="U35" t="s">
        <v>83</v>
      </c>
    </row>
    <row r="36" spans="1:27" s="2" customFormat="1">
      <c r="A36" t="s">
        <v>57</v>
      </c>
      <c r="B36">
        <v>2003</v>
      </c>
      <c r="C36" t="s">
        <v>50</v>
      </c>
      <c r="D36" s="8">
        <v>22.058228980804166</v>
      </c>
      <c r="E36" s="8">
        <v>12.802613350295674</v>
      </c>
      <c r="F36" s="8">
        <v>10.107326329180795</v>
      </c>
      <c r="G36" s="8">
        <v>0</v>
      </c>
      <c r="H36" s="8">
        <f t="shared" si="1"/>
        <v>11.950902651623371</v>
      </c>
      <c r="I36" s="8">
        <f t="shared" si="3"/>
        <v>2.6952870211148792</v>
      </c>
      <c r="J36" s="29"/>
      <c r="U36" s="2" t="s">
        <v>60</v>
      </c>
      <c r="W36" s="2" t="s">
        <v>2</v>
      </c>
      <c r="X36" s="2" t="s">
        <v>31</v>
      </c>
      <c r="Y36" s="2" t="s">
        <v>3</v>
      </c>
      <c r="Z36" s="2" t="s">
        <v>58</v>
      </c>
      <c r="AA36" s="2" t="s">
        <v>59</v>
      </c>
    </row>
    <row r="37" spans="1:27">
      <c r="A37" t="s">
        <v>94</v>
      </c>
      <c r="B37">
        <v>2010</v>
      </c>
      <c r="C37" t="s">
        <v>50</v>
      </c>
      <c r="D37" s="8">
        <v>57.570924773692134</v>
      </c>
      <c r="E37" s="8">
        <v>43.599362070127356</v>
      </c>
      <c r="F37" s="8">
        <v>16.813046115141848</v>
      </c>
      <c r="G37" s="8">
        <v>0</v>
      </c>
      <c r="H37" s="8">
        <f t="shared" si="1"/>
        <v>40.757878658550283</v>
      </c>
      <c r="I37" s="8">
        <f t="shared" si="3"/>
        <v>26.786315954985508</v>
      </c>
      <c r="U37" t="s">
        <v>52</v>
      </c>
      <c r="V37" t="s">
        <v>61</v>
      </c>
      <c r="W37" s="9">
        <v>0.14767575631182703</v>
      </c>
      <c r="X37" s="9">
        <v>-0.16732235376373486</v>
      </c>
      <c r="Y37" s="9">
        <v>0.50663900221076308</v>
      </c>
      <c r="Z37" s="9">
        <v>-0.37759477628169685</v>
      </c>
      <c r="AA37" s="9">
        <v>-0.47372609058275383</v>
      </c>
    </row>
    <row r="38" spans="1:27">
      <c r="A38" t="s">
        <v>29</v>
      </c>
      <c r="B38">
        <v>2011</v>
      </c>
      <c r="C38" t="s">
        <v>50</v>
      </c>
      <c r="D38" s="8">
        <v>9.8653331894329117</v>
      </c>
      <c r="E38" s="8">
        <v>3.1346308354618606</v>
      </c>
      <c r="F38" s="8">
        <v>4.2343658188533526</v>
      </c>
      <c r="G38" s="8">
        <v>0.21295690524925348</v>
      </c>
      <c r="H38" s="8">
        <f t="shared" si="1"/>
        <v>5.6309673705795591</v>
      </c>
      <c r="I38" s="8">
        <f t="shared" si="3"/>
        <v>-1.099734983391492</v>
      </c>
      <c r="V38" t="s">
        <v>50</v>
      </c>
      <c r="W38" s="9">
        <v>0.21293642620845971</v>
      </c>
      <c r="X38" s="9">
        <v>-4.199921172855222E-2</v>
      </c>
      <c r="Y38" s="9">
        <v>0.52987681344613369</v>
      </c>
      <c r="Z38" s="9">
        <v>-0.44562297882980578</v>
      </c>
      <c r="AA38" s="9">
        <v>-0.42584072324965194</v>
      </c>
    </row>
    <row r="39" spans="1:27">
      <c r="A39" t="s">
        <v>84</v>
      </c>
      <c r="B39">
        <v>2003</v>
      </c>
      <c r="C39" t="s">
        <v>50</v>
      </c>
      <c r="D39" s="8">
        <v>10.781164964128555</v>
      </c>
      <c r="E39" s="8">
        <v>5.2785290550956612</v>
      </c>
      <c r="F39" s="8">
        <v>0</v>
      </c>
      <c r="G39" s="8">
        <v>0.41067180384412261</v>
      </c>
      <c r="H39" s="8">
        <f t="shared" si="1"/>
        <v>10.781164964128555</v>
      </c>
      <c r="I39" s="8">
        <f t="shared" si="3"/>
        <v>5.2785290550956612</v>
      </c>
      <c r="V39" t="s">
        <v>51</v>
      </c>
      <c r="W39" s="9">
        <v>8.8962144800416393E-2</v>
      </c>
      <c r="X39" s="9">
        <v>-0.11429129932015292</v>
      </c>
      <c r="Y39" s="9">
        <v>0.19723885846954536</v>
      </c>
      <c r="Z39" s="9">
        <v>-3.059457467197782E-2</v>
      </c>
      <c r="AA39" s="9">
        <v>-0.19307305743136374</v>
      </c>
    </row>
    <row r="40" spans="1:27">
      <c r="A40" t="s">
        <v>86</v>
      </c>
      <c r="B40">
        <v>2009</v>
      </c>
      <c r="C40" t="s">
        <v>50</v>
      </c>
      <c r="D40" s="8">
        <v>8.4169494594955871</v>
      </c>
      <c r="E40" s="8">
        <v>1.7247847253064728</v>
      </c>
      <c r="F40" s="8">
        <v>0</v>
      </c>
      <c r="G40" s="8">
        <v>0.43766412404651689</v>
      </c>
      <c r="H40" s="8">
        <f t="shared" si="1"/>
        <v>8.4169494594955871</v>
      </c>
      <c r="I40" s="8">
        <f t="shared" si="3"/>
        <v>1.7247847253064728</v>
      </c>
      <c r="V40" t="s">
        <v>30</v>
      </c>
      <c r="W40" s="9">
        <v>0.17862385417430413</v>
      </c>
      <c r="X40" s="9">
        <v>-0.33886280800533436</v>
      </c>
      <c r="Y40" s="9">
        <v>0.62929927208428882</v>
      </c>
      <c r="Z40" s="9">
        <v>-0.59435903445069072</v>
      </c>
      <c r="AA40" s="9">
        <v>-0.60460906894742217</v>
      </c>
    </row>
    <row r="41" spans="1:27">
      <c r="A41" t="s">
        <v>29</v>
      </c>
      <c r="B41">
        <v>2010</v>
      </c>
      <c r="C41" t="s">
        <v>50</v>
      </c>
      <c r="D41" s="8">
        <v>11.415026817182936</v>
      </c>
      <c r="E41" s="8">
        <v>3.9348644671237256</v>
      </c>
      <c r="F41" s="8">
        <v>0</v>
      </c>
      <c r="G41" s="8">
        <v>0.47056502438619852</v>
      </c>
      <c r="H41" s="8">
        <f t="shared" si="1"/>
        <v>11.415026817182936</v>
      </c>
      <c r="I41" s="8">
        <f t="shared" si="3"/>
        <v>3.9348644671237256</v>
      </c>
    </row>
    <row r="42" spans="1:27" ht="16.8" customHeight="1">
      <c r="A42" t="s">
        <v>29</v>
      </c>
      <c r="B42">
        <v>2007</v>
      </c>
      <c r="C42" t="s">
        <v>50</v>
      </c>
      <c r="D42" s="8">
        <v>13.533641665110478</v>
      </c>
      <c r="E42" s="8">
        <v>6.482496466997322</v>
      </c>
      <c r="F42" s="8">
        <v>0</v>
      </c>
      <c r="G42" s="8">
        <v>0.47056502438619852</v>
      </c>
      <c r="H42" s="8">
        <f t="shared" si="1"/>
        <v>13.533641665110478</v>
      </c>
      <c r="I42" s="8">
        <f t="shared" si="3"/>
        <v>6.482496466997322</v>
      </c>
      <c r="U42" t="s">
        <v>83</v>
      </c>
      <c r="Y42" s="8"/>
    </row>
    <row r="43" spans="1:27" ht="28.8">
      <c r="A43" t="s">
        <v>77</v>
      </c>
      <c r="B43">
        <v>2008</v>
      </c>
      <c r="C43" t="s">
        <v>50</v>
      </c>
      <c r="D43" s="8">
        <v>17.528631891049031</v>
      </c>
      <c r="E43" s="8">
        <v>9.639979414227227</v>
      </c>
      <c r="F43" s="8">
        <v>0</v>
      </c>
      <c r="G43" s="8">
        <v>0.56035730475182888</v>
      </c>
      <c r="H43" s="8">
        <f t="shared" si="1"/>
        <v>17.528631891049031</v>
      </c>
      <c r="I43" s="8">
        <f t="shared" si="3"/>
        <v>9.639979414227227</v>
      </c>
      <c r="U43" t="s">
        <v>60</v>
      </c>
      <c r="W43" s="6" t="s">
        <v>2</v>
      </c>
      <c r="X43" s="6" t="s">
        <v>31</v>
      </c>
      <c r="Y43" s="6" t="s">
        <v>3</v>
      </c>
      <c r="Z43" s="6" t="s">
        <v>58</v>
      </c>
      <c r="AA43" s="6" t="s">
        <v>59</v>
      </c>
    </row>
    <row r="44" spans="1:27">
      <c r="A44" t="s">
        <v>82</v>
      </c>
      <c r="B44">
        <v>2005</v>
      </c>
      <c r="C44" t="s">
        <v>50</v>
      </c>
      <c r="D44" s="8">
        <v>27.398865176540856</v>
      </c>
      <c r="E44" s="8">
        <v>23.367255519055384</v>
      </c>
      <c r="F44" s="8">
        <v>0</v>
      </c>
      <c r="G44" s="8">
        <v>1.0825866041731764</v>
      </c>
      <c r="H44" s="8">
        <f t="shared" si="1"/>
        <v>27.398865176540856</v>
      </c>
      <c r="I44" s="8">
        <f t="shared" si="3"/>
        <v>23.367255519055384</v>
      </c>
      <c r="U44" t="s">
        <v>52</v>
      </c>
      <c r="V44" t="s">
        <v>61</v>
      </c>
      <c r="W44" s="9">
        <v>0.26901729777032413</v>
      </c>
      <c r="X44" s="9">
        <v>-0.15548581187094096</v>
      </c>
      <c r="Y44" s="9">
        <v>0.51381931144650206</v>
      </c>
      <c r="Z44" s="9">
        <v>-0.36915769819167055</v>
      </c>
      <c r="AA44" s="9">
        <v>-0.50174963553444552</v>
      </c>
    </row>
    <row r="45" spans="1:27">
      <c r="A45" t="s">
        <v>29</v>
      </c>
      <c r="B45">
        <v>2009</v>
      </c>
      <c r="C45" t="s">
        <v>50</v>
      </c>
      <c r="D45" s="8">
        <v>12.06850855431243</v>
      </c>
      <c r="E45" s="8">
        <v>4.8262341342303072</v>
      </c>
      <c r="F45" s="8">
        <v>0.97440624555427147</v>
      </c>
      <c r="G45" s="8">
        <v>1.1549638384667169</v>
      </c>
      <c r="H45" s="8">
        <f t="shared" si="1"/>
        <v>11.094102308758158</v>
      </c>
      <c r="I45" s="8">
        <f t="shared" si="3"/>
        <v>3.851827888676036</v>
      </c>
      <c r="V45" t="s">
        <v>50</v>
      </c>
      <c r="W45" s="9">
        <v>0.16246196473805191</v>
      </c>
      <c r="X45" s="9">
        <v>-3.9394139488087801E-2</v>
      </c>
      <c r="Y45" s="9">
        <v>0.50909993127284159</v>
      </c>
      <c r="Z45" s="9">
        <v>-0.44385604499455777</v>
      </c>
      <c r="AA45" s="9">
        <v>-0.42164770905402499</v>
      </c>
    </row>
    <row r="46" spans="1:27">
      <c r="A46" t="s">
        <v>29</v>
      </c>
      <c r="B46">
        <v>2008</v>
      </c>
      <c r="C46" t="s">
        <v>50</v>
      </c>
      <c r="D46" s="8">
        <v>12.569990655649653</v>
      </c>
      <c r="E46" s="8">
        <v>5.3167146147110973</v>
      </c>
      <c r="F46" s="8">
        <v>0.49051707857838339</v>
      </c>
      <c r="G46" s="8">
        <v>1.4651331107980479</v>
      </c>
      <c r="H46" s="8">
        <f t="shared" si="1"/>
        <v>12.079473577071269</v>
      </c>
      <c r="I46" s="8">
        <f t="shared" si="3"/>
        <v>4.8261975361327139</v>
      </c>
      <c r="V46" t="s">
        <v>51</v>
      </c>
      <c r="W46" s="9">
        <v>0.10171322502671976</v>
      </c>
      <c r="X46" s="9">
        <v>-0.16286826632447574</v>
      </c>
      <c r="Y46" s="9">
        <v>0.22003589375352756</v>
      </c>
      <c r="Z46" s="9">
        <v>-3.450089201873336E-2</v>
      </c>
      <c r="AA46" s="9">
        <v>-0.24365874709016677</v>
      </c>
    </row>
    <row r="47" spans="1:27">
      <c r="A47" s="3" t="s">
        <v>77</v>
      </c>
      <c r="B47">
        <v>2007</v>
      </c>
      <c r="C47" t="s">
        <v>50</v>
      </c>
      <c r="D47" s="8">
        <v>17.843740667160091</v>
      </c>
      <c r="E47" s="8">
        <v>9.9307909054315502</v>
      </c>
      <c r="F47" s="8">
        <v>0</v>
      </c>
      <c r="G47" s="8">
        <v>1.4978864013440578</v>
      </c>
      <c r="H47" s="8">
        <f t="shared" si="1"/>
        <v>17.843740667160091</v>
      </c>
      <c r="I47" s="8">
        <f t="shared" si="3"/>
        <v>9.9307909054315502</v>
      </c>
      <c r="V47" t="s">
        <v>30</v>
      </c>
      <c r="W47" s="9">
        <v>0.41279341978618722</v>
      </c>
      <c r="X47" s="9">
        <v>-0.39564070401065465</v>
      </c>
      <c r="Y47" s="9">
        <v>0.64453551661018527</v>
      </c>
      <c r="Z47" s="9">
        <v>-0.64389532474770517</v>
      </c>
      <c r="AA47" s="9">
        <v>-0.67313798732181185</v>
      </c>
    </row>
    <row r="48" spans="1:27">
      <c r="A48" t="s">
        <v>77</v>
      </c>
      <c r="B48">
        <v>2010</v>
      </c>
      <c r="C48" t="s">
        <v>50</v>
      </c>
      <c r="D48" s="8">
        <v>17.697280530688083</v>
      </c>
      <c r="E48" s="8">
        <v>11.803305539773454</v>
      </c>
      <c r="F48" s="8">
        <v>9.267079219323433</v>
      </c>
      <c r="G48" s="8">
        <v>1.4978864013440578</v>
      </c>
      <c r="H48" s="8">
        <f t="shared" si="1"/>
        <v>8.4302013113646499</v>
      </c>
      <c r="I48" s="8">
        <f t="shared" si="3"/>
        <v>2.5362263204500213</v>
      </c>
      <c r="M48" s="8"/>
      <c r="N48" s="8"/>
      <c r="O48" s="8"/>
      <c r="P48" s="8"/>
      <c r="Q48" s="8"/>
      <c r="Y48" s="8"/>
    </row>
    <row r="49" spans="1:27">
      <c r="A49" s="3" t="s">
        <v>77</v>
      </c>
      <c r="B49">
        <v>2006</v>
      </c>
      <c r="C49" t="s">
        <v>50</v>
      </c>
      <c r="D49" s="8">
        <v>19.026518292393089</v>
      </c>
      <c r="E49" s="8">
        <v>12.237180536703619</v>
      </c>
      <c r="F49" s="8">
        <v>0</v>
      </c>
      <c r="G49" s="8">
        <v>1.5515463184812042</v>
      </c>
      <c r="H49" s="8">
        <f t="shared" si="1"/>
        <v>19.026518292393089</v>
      </c>
      <c r="I49" s="8">
        <f t="shared" si="3"/>
        <v>12.237180536703619</v>
      </c>
      <c r="M49" s="8"/>
      <c r="N49" s="8"/>
      <c r="O49" s="8"/>
      <c r="P49" s="8"/>
      <c r="Q49" s="8"/>
      <c r="U49" t="s">
        <v>85</v>
      </c>
      <c r="Y49" s="8"/>
    </row>
    <row r="50" spans="1:27" ht="28.8">
      <c r="A50" t="s">
        <v>57</v>
      </c>
      <c r="B50">
        <v>2007</v>
      </c>
      <c r="C50" t="s">
        <v>50</v>
      </c>
      <c r="D50" s="8">
        <v>24.039819804085742</v>
      </c>
      <c r="E50" s="8">
        <v>13.627701269281939</v>
      </c>
      <c r="F50" s="8">
        <v>9.615927921634297</v>
      </c>
      <c r="G50" s="8">
        <v>1.7085223033444805</v>
      </c>
      <c r="H50" s="8">
        <f t="shared" si="1"/>
        <v>14.423891882451445</v>
      </c>
      <c r="I50" s="8">
        <f t="shared" si="3"/>
        <v>4.011773347647642</v>
      </c>
      <c r="M50" s="8"/>
      <c r="N50" s="8"/>
      <c r="O50" s="8"/>
      <c r="P50" s="8"/>
      <c r="Q50" s="8"/>
      <c r="U50" t="s">
        <v>60</v>
      </c>
      <c r="W50" s="6" t="s">
        <v>2</v>
      </c>
      <c r="X50" s="6" t="s">
        <v>31</v>
      </c>
      <c r="Y50" s="6" t="s">
        <v>3</v>
      </c>
      <c r="Z50" s="6" t="s">
        <v>58</v>
      </c>
      <c r="AA50" s="6" t="s">
        <v>59</v>
      </c>
    </row>
    <row r="51" spans="1:27">
      <c r="A51" s="8" t="s">
        <v>84</v>
      </c>
      <c r="B51">
        <v>2010</v>
      </c>
      <c r="C51" t="s">
        <v>50</v>
      </c>
      <c r="D51" s="8">
        <v>10.3476000342667</v>
      </c>
      <c r="E51" s="8">
        <v>5.9403471258544078</v>
      </c>
      <c r="F51" s="8">
        <v>0</v>
      </c>
      <c r="G51" s="8">
        <v>1.8334976386321475</v>
      </c>
      <c r="H51" s="8">
        <f t="shared" si="1"/>
        <v>10.3476000342667</v>
      </c>
      <c r="I51" s="8">
        <f t="shared" si="3"/>
        <v>5.9403471258544078</v>
      </c>
      <c r="U51" t="s">
        <v>52</v>
      </c>
      <c r="V51" t="s">
        <v>61</v>
      </c>
      <c r="W51" s="9">
        <v>0.15268154148988394</v>
      </c>
      <c r="X51" s="9">
        <v>-0.1578282491269821</v>
      </c>
      <c r="Y51" s="9">
        <v>0.50250202675313294</v>
      </c>
      <c r="Z51" s="9">
        <v>-0.27485357995616383</v>
      </c>
      <c r="AA51" s="9">
        <v>-0.45118857693600017</v>
      </c>
    </row>
    <row r="52" spans="1:27">
      <c r="A52" s="3" t="s">
        <v>84</v>
      </c>
      <c r="B52">
        <v>2007</v>
      </c>
      <c r="C52" t="s">
        <v>50</v>
      </c>
      <c r="D52" s="8">
        <v>9.4550415929089944</v>
      </c>
      <c r="E52" s="8">
        <v>5.6807271037277607</v>
      </c>
      <c r="F52" s="8">
        <v>2.8869956042741158</v>
      </c>
      <c r="G52" s="8">
        <v>1.8334976386321475</v>
      </c>
      <c r="H52" s="8">
        <f t="shared" si="1"/>
        <v>6.5680459886348785</v>
      </c>
      <c r="I52" s="8">
        <f t="shared" si="3"/>
        <v>2.7937314994536449</v>
      </c>
      <c r="V52" t="s">
        <v>50</v>
      </c>
      <c r="W52" s="9">
        <v>0.16246196473805197</v>
      </c>
      <c r="X52" s="9">
        <v>-3.9394139488087752E-2</v>
      </c>
      <c r="Y52" s="9">
        <v>0.50909993127284192</v>
      </c>
      <c r="Z52" s="9">
        <v>-0.24842938269906281</v>
      </c>
      <c r="AA52" s="9">
        <v>-0.37954234331139375</v>
      </c>
    </row>
    <row r="53" spans="1:27">
      <c r="A53" s="3" t="s">
        <v>89</v>
      </c>
      <c r="B53">
        <v>2009</v>
      </c>
      <c r="C53" t="s">
        <v>50</v>
      </c>
      <c r="D53" s="8">
        <v>16.647710245608106</v>
      </c>
      <c r="E53" s="8">
        <v>6.3244637338402772</v>
      </c>
      <c r="F53" s="8">
        <v>2.4622134697424283</v>
      </c>
      <c r="G53" s="8">
        <v>2.0236895482046542</v>
      </c>
      <c r="H53" s="8">
        <f t="shared" si="1"/>
        <v>14.185496775865678</v>
      </c>
      <c r="I53" s="8">
        <f t="shared" si="3"/>
        <v>3.8622502640978489</v>
      </c>
      <c r="V53" t="s">
        <v>51</v>
      </c>
      <c r="W53" s="9">
        <v>0.11161819126462628</v>
      </c>
      <c r="X53" s="9">
        <v>-0.12571152826655979</v>
      </c>
      <c r="Y53" s="9">
        <v>0.21185865184539027</v>
      </c>
      <c r="Z53" s="9">
        <v>-0.11079981462086123</v>
      </c>
      <c r="AA53" s="9">
        <v>-0.21011224263230463</v>
      </c>
    </row>
    <row r="54" spans="1:27">
      <c r="A54" t="s">
        <v>79</v>
      </c>
      <c r="B54">
        <v>2009</v>
      </c>
      <c r="C54" t="s">
        <v>50</v>
      </c>
      <c r="D54" s="8">
        <v>17.459342046025888</v>
      </c>
      <c r="E54" s="8">
        <v>11.031622670526804</v>
      </c>
      <c r="F54" s="8">
        <v>0.89219110963599269</v>
      </c>
      <c r="G54" s="8">
        <v>2.1425731251663613</v>
      </c>
      <c r="H54" s="8">
        <f t="shared" si="1"/>
        <v>16.567150936389897</v>
      </c>
      <c r="I54" s="8">
        <f t="shared" si="3"/>
        <v>10.139431560890811</v>
      </c>
      <c r="V54" t="s">
        <v>30</v>
      </c>
      <c r="W54" s="9">
        <v>0.18904977946679943</v>
      </c>
      <c r="X54" s="9">
        <v>-0.32263004723320471</v>
      </c>
      <c r="Y54" s="9">
        <v>0.61991487818776669</v>
      </c>
      <c r="Z54" s="9">
        <v>-0.47849519801214957</v>
      </c>
      <c r="AA54" s="9">
        <v>-0.59160433584767513</v>
      </c>
    </row>
    <row r="55" spans="1:27">
      <c r="A55" t="s">
        <v>57</v>
      </c>
      <c r="B55">
        <v>2006</v>
      </c>
      <c r="C55" t="s">
        <v>50</v>
      </c>
      <c r="D55" s="8">
        <v>24.493897460589949</v>
      </c>
      <c r="E55" s="8">
        <v>14.963259153809114</v>
      </c>
      <c r="F55" s="8">
        <v>9.3579249272510321</v>
      </c>
      <c r="G55" s="8">
        <v>2.2348843324084413</v>
      </c>
      <c r="H55" s="8">
        <f t="shared" si="1"/>
        <v>15.135972533338917</v>
      </c>
      <c r="I55" s="8">
        <f t="shared" si="3"/>
        <v>5.6053342265580817</v>
      </c>
    </row>
    <row r="56" spans="1:27">
      <c r="A56" s="3" t="s">
        <v>82</v>
      </c>
      <c r="B56">
        <v>2009</v>
      </c>
      <c r="C56" t="s">
        <v>50</v>
      </c>
      <c r="D56" s="8">
        <v>27.311815885489754</v>
      </c>
      <c r="E56" s="8">
        <v>23.164748807184957</v>
      </c>
      <c r="F56" s="8">
        <v>9.5425203480213305</v>
      </c>
      <c r="G56" s="8">
        <v>2.4183685749023951</v>
      </c>
      <c r="H56" s="8">
        <f t="shared" si="1"/>
        <v>17.769295537468423</v>
      </c>
      <c r="I56" s="8">
        <f t="shared" si="3"/>
        <v>13.622228459163626</v>
      </c>
      <c r="U56" t="s">
        <v>87</v>
      </c>
    </row>
    <row r="57" spans="1:27" ht="28.8">
      <c r="A57" t="s">
        <v>84</v>
      </c>
      <c r="B57">
        <v>2006</v>
      </c>
      <c r="C57" t="s">
        <v>50</v>
      </c>
      <c r="D57" s="8">
        <v>11.961560257619201</v>
      </c>
      <c r="E57" s="8">
        <v>6.7636089477593995</v>
      </c>
      <c r="F57" s="8">
        <v>2.9351995236195272</v>
      </c>
      <c r="G57" s="8">
        <v>2.7126557658036479</v>
      </c>
      <c r="H57" s="8">
        <f t="shared" si="1"/>
        <v>9.0263607339996739</v>
      </c>
      <c r="I57" s="8">
        <f t="shared" si="3"/>
        <v>3.8284094241398723</v>
      </c>
      <c r="U57" t="s">
        <v>60</v>
      </c>
      <c r="W57" s="6" t="s">
        <v>2</v>
      </c>
      <c r="X57" s="6" t="s">
        <v>31</v>
      </c>
      <c r="Y57" s="6" t="s">
        <v>3</v>
      </c>
      <c r="Z57" s="6" t="s">
        <v>58</v>
      </c>
      <c r="AA57" s="6" t="s">
        <v>59</v>
      </c>
    </row>
    <row r="58" spans="1:27">
      <c r="A58" s="3" t="s">
        <v>77</v>
      </c>
      <c r="B58">
        <v>2004</v>
      </c>
      <c r="C58" t="s">
        <v>50</v>
      </c>
      <c r="D58" s="8">
        <v>22.11465788446899</v>
      </c>
      <c r="E58" s="8">
        <v>16.624874829126412</v>
      </c>
      <c r="F58" s="8">
        <v>0</v>
      </c>
      <c r="G58" s="8">
        <v>2.7752518003865205</v>
      </c>
      <c r="H58" s="8">
        <f t="shared" si="1"/>
        <v>22.11465788446899</v>
      </c>
      <c r="I58" s="8">
        <f t="shared" si="3"/>
        <v>16.624874829126412</v>
      </c>
      <c r="U58" t="s">
        <v>52</v>
      </c>
      <c r="V58" t="s">
        <v>61</v>
      </c>
      <c r="W58" s="9">
        <v>0.15413476860390241</v>
      </c>
      <c r="X58" s="9">
        <v>-0.13933165827079225</v>
      </c>
      <c r="Y58" s="9">
        <v>0.49536252902060518</v>
      </c>
      <c r="Z58" s="9">
        <v>-0.34866747123718433</v>
      </c>
      <c r="AA58" s="9">
        <v>-0.46875473448700972</v>
      </c>
    </row>
    <row r="59" spans="1:27">
      <c r="A59" t="s">
        <v>57</v>
      </c>
      <c r="B59">
        <v>2008</v>
      </c>
      <c r="C59" t="s">
        <v>50</v>
      </c>
      <c r="D59" s="8">
        <v>22.785375157245468</v>
      </c>
      <c r="E59" s="8">
        <v>12.285436026457818</v>
      </c>
      <c r="F59" s="8">
        <v>10.672401899119427</v>
      </c>
      <c r="G59" s="8">
        <v>2.9241959493548073</v>
      </c>
      <c r="H59" s="8">
        <f t="shared" si="1"/>
        <v>12.112973258126042</v>
      </c>
      <c r="I59" s="8">
        <f t="shared" si="3"/>
        <v>1.6130341273383912</v>
      </c>
      <c r="V59" t="s">
        <v>50</v>
      </c>
      <c r="W59" s="9">
        <v>0.14515171922163861</v>
      </c>
      <c r="X59" s="9">
        <v>-3.6180392684324339E-2</v>
      </c>
      <c r="Y59" s="9">
        <v>0.49459980983899887</v>
      </c>
      <c r="Z59" s="9">
        <v>-0.44108511977212583</v>
      </c>
      <c r="AA59" s="9">
        <v>-0.41926221702546251</v>
      </c>
    </row>
    <row r="60" spans="1:27">
      <c r="A60" s="3" t="s">
        <v>77</v>
      </c>
      <c r="B60">
        <v>2005</v>
      </c>
      <c r="C60" t="s">
        <v>50</v>
      </c>
      <c r="D60" s="8">
        <v>19.395286985641295</v>
      </c>
      <c r="E60" s="8">
        <v>12.953521301166678</v>
      </c>
      <c r="F60" s="8">
        <v>0</v>
      </c>
      <c r="G60" s="8">
        <v>3.0881395920759012</v>
      </c>
      <c r="H60" s="8">
        <f t="shared" si="1"/>
        <v>19.395286985641295</v>
      </c>
      <c r="I60" s="8">
        <f t="shared" si="3"/>
        <v>12.953521301166678</v>
      </c>
      <c r="V60" t="s">
        <v>51</v>
      </c>
      <c r="W60" s="9">
        <v>0.12494041419086283</v>
      </c>
      <c r="X60" s="9">
        <v>-0.10080919040487664</v>
      </c>
      <c r="Y60" s="9">
        <v>0.21798328657487165</v>
      </c>
      <c r="Z60" s="9">
        <v>1.9769741644926446E-2</v>
      </c>
      <c r="AA60" s="9">
        <v>-0.20216388305010288</v>
      </c>
    </row>
    <row r="61" spans="1:27">
      <c r="A61">
        <v>32233</v>
      </c>
      <c r="B61">
        <v>2008</v>
      </c>
      <c r="C61" t="s">
        <v>50</v>
      </c>
      <c r="D61" s="8">
        <v>19.879759519038078</v>
      </c>
      <c r="E61" s="8">
        <v>0</v>
      </c>
      <c r="F61" s="8">
        <v>32.344689378757515</v>
      </c>
      <c r="G61" s="8">
        <v>3.246492985971944</v>
      </c>
      <c r="H61" s="8">
        <f t="shared" si="1"/>
        <v>-12.464929859719437</v>
      </c>
      <c r="I61" s="8"/>
      <c r="V61" t="s">
        <v>30</v>
      </c>
      <c r="W61" s="9">
        <v>0.18132863527355675</v>
      </c>
      <c r="X61" s="9">
        <v>-0.28559507933649481</v>
      </c>
      <c r="Y61" s="9">
        <v>0.60670233899174397</v>
      </c>
      <c r="Z61" s="9">
        <v>-0.54848003421552893</v>
      </c>
      <c r="AA61" s="9">
        <v>-0.59751149276457394</v>
      </c>
    </row>
    <row r="62" spans="1:27">
      <c r="A62" t="s">
        <v>57</v>
      </c>
      <c r="B62">
        <v>2009</v>
      </c>
      <c r="C62" t="s">
        <v>50</v>
      </c>
      <c r="D62" s="8">
        <v>21.115623854730934</v>
      </c>
      <c r="E62" s="8">
        <v>13.148316423095652</v>
      </c>
      <c r="F62" s="8">
        <v>12.832033897454176</v>
      </c>
      <c r="G62" s="8">
        <v>3.2774370011918528</v>
      </c>
      <c r="H62" s="8">
        <f t="shared" si="1"/>
        <v>8.2835899572767584</v>
      </c>
      <c r="I62" s="8">
        <f>E62-F62</f>
        <v>0.3162825256414763</v>
      </c>
    </row>
    <row r="63" spans="1:27">
      <c r="A63" s="3" t="s">
        <v>82</v>
      </c>
      <c r="B63">
        <v>2006</v>
      </c>
      <c r="C63" t="s">
        <v>50</v>
      </c>
      <c r="D63" s="8">
        <v>23.292536254308974</v>
      </c>
      <c r="E63" s="8">
        <v>19.608443261000417</v>
      </c>
      <c r="F63" s="8">
        <v>0</v>
      </c>
      <c r="G63" s="8">
        <v>3.3026950817208593</v>
      </c>
      <c r="H63" s="8">
        <f t="shared" si="1"/>
        <v>23.292536254308974</v>
      </c>
      <c r="I63" s="8">
        <f>E63-F63</f>
        <v>19.608443261000417</v>
      </c>
      <c r="U63" t="s">
        <v>88</v>
      </c>
    </row>
    <row r="64" spans="1:27" ht="28.8">
      <c r="A64">
        <v>32211</v>
      </c>
      <c r="B64">
        <v>2008</v>
      </c>
      <c r="C64" t="s">
        <v>50</v>
      </c>
      <c r="D64" s="8">
        <v>13.916500994035786</v>
      </c>
      <c r="E64" s="8">
        <v>0</v>
      </c>
      <c r="F64" s="8">
        <v>23.229046771999581</v>
      </c>
      <c r="G64" s="8">
        <v>4.8917024170764858</v>
      </c>
      <c r="H64" s="8">
        <f t="shared" si="1"/>
        <v>-9.3125457779637948</v>
      </c>
      <c r="I64" s="8"/>
      <c r="U64" t="s">
        <v>60</v>
      </c>
      <c r="W64" s="6" t="s">
        <v>2</v>
      </c>
      <c r="X64" s="6" t="s">
        <v>31</v>
      </c>
      <c r="Y64" s="6" t="s">
        <v>3</v>
      </c>
      <c r="Z64" s="6" t="s">
        <v>58</v>
      </c>
      <c r="AA64" s="6" t="s">
        <v>59</v>
      </c>
    </row>
    <row r="65" spans="1:28">
      <c r="A65" t="s">
        <v>75</v>
      </c>
      <c r="B65">
        <v>2005</v>
      </c>
      <c r="C65" t="s">
        <v>50</v>
      </c>
      <c r="D65" s="8">
        <v>21.956271903066074</v>
      </c>
      <c r="E65" s="8">
        <v>4.0507370780777796</v>
      </c>
      <c r="F65" s="8">
        <v>22.354960911451315</v>
      </c>
      <c r="G65" s="8">
        <v>5.348307699790972</v>
      </c>
      <c r="H65" s="8">
        <f t="shared" si="1"/>
        <v>-0.39868900838524013</v>
      </c>
      <c r="I65" s="8">
        <f>E65-F65</f>
        <v>-18.304223833373534</v>
      </c>
      <c r="U65" t="s">
        <v>52</v>
      </c>
      <c r="V65" t="s">
        <v>61</v>
      </c>
      <c r="W65" s="9">
        <v>0.15606365860327875</v>
      </c>
      <c r="X65" s="9">
        <v>-0.13449522991680804</v>
      </c>
      <c r="Y65" s="9">
        <v>0.50262782767687531</v>
      </c>
      <c r="Z65" s="9">
        <v>-0.3508816089659571</v>
      </c>
      <c r="AA65" s="9">
        <v>-0.474641731089607</v>
      </c>
    </row>
    <row r="66" spans="1:28" ht="16.8" customHeight="1">
      <c r="A66" s="3" t="s">
        <v>75</v>
      </c>
      <c r="B66">
        <v>2006</v>
      </c>
      <c r="C66" t="s">
        <v>50</v>
      </c>
      <c r="D66" s="8">
        <v>19.129615927893994</v>
      </c>
      <c r="E66" s="8">
        <v>4.3653729737001417</v>
      </c>
      <c r="F66" s="8">
        <v>26.655007735252575</v>
      </c>
      <c r="G66" s="8">
        <v>5.4118307179678027</v>
      </c>
      <c r="H66" s="8">
        <f t="shared" ref="H66:H129" si="4">D66-F66</f>
        <v>-7.5253918073585808</v>
      </c>
      <c r="I66" s="8">
        <f>E66-F66</f>
        <v>-22.289634761552435</v>
      </c>
      <c r="V66" t="s">
        <v>50</v>
      </c>
      <c r="W66" s="9">
        <v>0.18346167793667401</v>
      </c>
      <c r="X66" s="9">
        <v>8.6990956465017198E-4</v>
      </c>
      <c r="Y66" s="9">
        <v>0.54893809771764268</v>
      </c>
      <c r="Z66" s="9">
        <v>-0.48083654707098561</v>
      </c>
      <c r="AA66" s="9">
        <v>-0.46533070261402942</v>
      </c>
    </row>
    <row r="67" spans="1:28">
      <c r="A67" t="s">
        <v>73</v>
      </c>
      <c r="B67">
        <v>2009</v>
      </c>
      <c r="C67" t="s">
        <v>50</v>
      </c>
      <c r="D67" s="8">
        <v>21.315253035540191</v>
      </c>
      <c r="E67" s="8">
        <v>0.62040237525480812</v>
      </c>
      <c r="F67" s="8">
        <v>25.436497385447133</v>
      </c>
      <c r="G67" s="8">
        <v>6.3486377572990378</v>
      </c>
      <c r="H67" s="8">
        <f t="shared" si="4"/>
        <v>-4.1212443499069416</v>
      </c>
      <c r="I67" s="8">
        <f>E67-F67</f>
        <v>-24.816095010192324</v>
      </c>
      <c r="V67" t="s">
        <v>51</v>
      </c>
      <c r="W67" s="9">
        <v>7.6200473756255646E-2</v>
      </c>
      <c r="X67" s="9">
        <v>-0.26113157905977524</v>
      </c>
      <c r="Y67" s="9">
        <v>0.21867698483342743</v>
      </c>
      <c r="Z67" s="9">
        <v>-0.10207558299884963</v>
      </c>
      <c r="AA67" s="9">
        <v>-0.32172454729356881</v>
      </c>
    </row>
    <row r="68" spans="1:28">
      <c r="A68" s="3" t="s">
        <v>73</v>
      </c>
      <c r="B68">
        <v>2006</v>
      </c>
      <c r="C68" t="s">
        <v>50</v>
      </c>
      <c r="D68" s="8">
        <v>21.489588894821143</v>
      </c>
      <c r="E68" s="8">
        <v>0.53390282968499725</v>
      </c>
      <c r="F68" s="8">
        <v>63.117992525360393</v>
      </c>
      <c r="G68" s="8">
        <v>7.9410927452285982</v>
      </c>
      <c r="H68" s="8">
        <f t="shared" si="4"/>
        <v>-41.628403630539253</v>
      </c>
      <c r="I68" s="8">
        <f>E68-F68</f>
        <v>-62.584089695675395</v>
      </c>
      <c r="V68" t="s">
        <v>30</v>
      </c>
      <c r="W68" s="9">
        <v>0.23721946976825309</v>
      </c>
      <c r="X68" s="9">
        <v>-0.36941756226504541</v>
      </c>
      <c r="Y68" s="9">
        <v>0.69056554094318812</v>
      </c>
      <c r="Z68" s="9">
        <v>-0.67140274373143982</v>
      </c>
      <c r="AA68" s="9">
        <v>-0.72040173431781984</v>
      </c>
    </row>
    <row r="69" spans="1:28">
      <c r="A69">
        <v>32244</v>
      </c>
      <c r="B69">
        <v>2008</v>
      </c>
      <c r="C69" t="s">
        <v>50</v>
      </c>
      <c r="D69" s="8">
        <v>33.796260513073861</v>
      </c>
      <c r="E69" s="8">
        <v>0</v>
      </c>
      <c r="F69" s="8">
        <v>55.573736150757099</v>
      </c>
      <c r="G69" s="8">
        <v>8.1381954030484298</v>
      </c>
      <c r="H69" s="8">
        <f t="shared" si="4"/>
        <v>-21.777475637683239</v>
      </c>
      <c r="I69" s="8"/>
    </row>
    <row r="70" spans="1:28">
      <c r="A70" s="8" t="s">
        <v>91</v>
      </c>
      <c r="B70" s="7">
        <v>2009</v>
      </c>
      <c r="C70" t="s">
        <v>50</v>
      </c>
      <c r="D70" s="8">
        <v>38.841749732267893</v>
      </c>
      <c r="E70" s="8">
        <v>27.329269297306205</v>
      </c>
      <c r="F70" s="8">
        <v>8.7630776834994641</v>
      </c>
      <c r="G70" s="8">
        <v>13.757311145893404</v>
      </c>
      <c r="H70" s="8">
        <f t="shared" si="4"/>
        <v>30.078672048768428</v>
      </c>
      <c r="I70" s="8">
        <f t="shared" ref="I70:I101" si="5">E70-F70</f>
        <v>18.56619161380674</v>
      </c>
      <c r="U70" t="s">
        <v>95</v>
      </c>
    </row>
    <row r="71" spans="1:28" ht="28.8">
      <c r="A71" t="s">
        <v>73</v>
      </c>
      <c r="B71">
        <v>2005</v>
      </c>
      <c r="C71" t="s">
        <v>50</v>
      </c>
      <c r="D71" s="8">
        <v>29.118597138901709</v>
      </c>
      <c r="E71" s="8">
        <v>9.5062298107983381</v>
      </c>
      <c r="F71" s="8">
        <v>68.590678357175818</v>
      </c>
      <c r="G71" s="8">
        <v>18.293071157151456</v>
      </c>
      <c r="H71" s="8">
        <f t="shared" si="4"/>
        <v>-39.472081218274113</v>
      </c>
      <c r="I71" s="8">
        <f t="shared" si="5"/>
        <v>-59.08444854637748</v>
      </c>
      <c r="U71" t="s">
        <v>60</v>
      </c>
      <c r="W71" s="6" t="s">
        <v>2</v>
      </c>
      <c r="X71" s="6" t="s">
        <v>31</v>
      </c>
      <c r="Y71" s="6" t="s">
        <v>3</v>
      </c>
      <c r="Z71" s="6" t="s">
        <v>36</v>
      </c>
      <c r="AA71" s="6" t="s">
        <v>58</v>
      </c>
      <c r="AB71" s="6" t="s">
        <v>59</v>
      </c>
    </row>
    <row r="72" spans="1:28">
      <c r="A72" t="s">
        <v>73</v>
      </c>
      <c r="B72">
        <v>2004</v>
      </c>
      <c r="C72" t="s">
        <v>50</v>
      </c>
      <c r="D72" s="8">
        <v>39.782660051972599</v>
      </c>
      <c r="E72" s="8">
        <v>22.631703283723127</v>
      </c>
      <c r="F72" s="8">
        <v>26.688579079790987</v>
      </c>
      <c r="G72" s="8">
        <v>19.018657763059071</v>
      </c>
      <c r="H72" s="8">
        <f t="shared" si="4"/>
        <v>13.094080972181612</v>
      </c>
      <c r="I72" s="8">
        <f t="shared" si="5"/>
        <v>-4.0568757960678603</v>
      </c>
      <c r="M72" s="8"/>
      <c r="N72" s="8"/>
      <c r="O72" s="8"/>
      <c r="P72" s="8"/>
      <c r="U72" t="s">
        <v>52</v>
      </c>
      <c r="V72" t="s">
        <v>61</v>
      </c>
      <c r="W72" s="9">
        <v>-0.2662767240570984</v>
      </c>
      <c r="X72" s="9">
        <v>-0.34549003601843004</v>
      </c>
      <c r="Y72" s="9">
        <v>0.23357631350887806</v>
      </c>
      <c r="Z72" s="9">
        <v>1</v>
      </c>
      <c r="AA72" s="9">
        <v>-0.44434459301100171</v>
      </c>
      <c r="AB72" s="9">
        <v>-0.402123099929169</v>
      </c>
    </row>
    <row r="73" spans="1:28">
      <c r="A73" s="3" t="s">
        <v>94</v>
      </c>
      <c r="B73">
        <v>2008</v>
      </c>
      <c r="C73" t="s">
        <v>51</v>
      </c>
      <c r="D73" s="8">
        <v>361</v>
      </c>
      <c r="E73" s="8">
        <v>73.87856870100407</v>
      </c>
      <c r="F73" s="8">
        <v>39.938003998292864</v>
      </c>
      <c r="G73" s="8">
        <v>-447</v>
      </c>
      <c r="H73" s="8">
        <f t="shared" si="4"/>
        <v>321.06199600170714</v>
      </c>
      <c r="I73" s="8">
        <f t="shared" si="5"/>
        <v>33.940564702711207</v>
      </c>
      <c r="M73" s="8"/>
      <c r="N73" s="8"/>
      <c r="O73" s="8"/>
      <c r="P73" s="8"/>
      <c r="V73" t="s">
        <v>50</v>
      </c>
      <c r="W73" s="9">
        <v>0.17258233859372701</v>
      </c>
      <c r="X73" s="9">
        <v>-9.4618198836071768E-2</v>
      </c>
      <c r="Y73" s="9">
        <v>0.52621688040394088</v>
      </c>
      <c r="Z73" s="9">
        <v>1</v>
      </c>
      <c r="AA73" s="9">
        <v>-0.47954157562360578</v>
      </c>
      <c r="AB73" s="9">
        <v>-0.41807480348081993</v>
      </c>
    </row>
    <row r="74" spans="1:28">
      <c r="A74" t="s">
        <v>94</v>
      </c>
      <c r="B74">
        <v>2009</v>
      </c>
      <c r="C74" t="s">
        <v>51</v>
      </c>
      <c r="D74" s="8">
        <v>819.5</v>
      </c>
      <c r="E74" s="8">
        <v>76.349423841505882</v>
      </c>
      <c r="F74" s="8">
        <v>35.849861856735323</v>
      </c>
      <c r="G74" s="8">
        <v>-387.5</v>
      </c>
      <c r="H74" s="8">
        <f t="shared" si="4"/>
        <v>783.65013814326471</v>
      </c>
      <c r="I74" s="8">
        <f t="shared" si="5"/>
        <v>40.499561984770558</v>
      </c>
      <c r="M74" s="8"/>
      <c r="N74" s="8"/>
      <c r="O74" s="8"/>
      <c r="P74" s="8"/>
      <c r="V74" t="s">
        <v>51</v>
      </c>
      <c r="W74" s="9">
        <v>0.12115726579423015</v>
      </c>
      <c r="X74" s="9">
        <v>-0.10083961812345101</v>
      </c>
      <c r="Y74" s="9">
        <v>0.21196631411578773</v>
      </c>
      <c r="Z74" s="9">
        <v>1</v>
      </c>
      <c r="AA74" s="9">
        <v>1.8279285749197287E-2</v>
      </c>
      <c r="AB74" s="9">
        <v>-0.19890208784010643</v>
      </c>
    </row>
    <row r="75" spans="1:28">
      <c r="A75" t="s">
        <v>91</v>
      </c>
      <c r="B75">
        <v>2007</v>
      </c>
      <c r="C75" t="s">
        <v>51</v>
      </c>
      <c r="D75" s="8">
        <v>42.878326056512066</v>
      </c>
      <c r="E75" s="8">
        <v>25.825850564296896</v>
      </c>
      <c r="F75" s="8">
        <v>0</v>
      </c>
      <c r="G75" s="8">
        <v>-14.506060495268137</v>
      </c>
      <c r="H75" s="8">
        <f t="shared" si="4"/>
        <v>42.878326056512066</v>
      </c>
      <c r="I75" s="8">
        <f t="shared" si="5"/>
        <v>25.825850564296896</v>
      </c>
      <c r="V75" t="s">
        <v>30</v>
      </c>
      <c r="W75" s="9">
        <v>0.42553803494081199</v>
      </c>
      <c r="X75" s="9">
        <v>0.14023708300520582</v>
      </c>
      <c r="Y75" s="9">
        <v>0.49133932778793327</v>
      </c>
      <c r="Z75" s="9">
        <v>1</v>
      </c>
      <c r="AA75" s="9">
        <v>-3.8913999491457865E-2</v>
      </c>
      <c r="AB75" s="9">
        <v>-0.27828817259061323</v>
      </c>
    </row>
    <row r="76" spans="1:28">
      <c r="A76" t="s">
        <v>73</v>
      </c>
      <c r="B76">
        <v>2004</v>
      </c>
      <c r="C76" t="s">
        <v>51</v>
      </c>
      <c r="D76" s="8">
        <v>32.837231278053387</v>
      </c>
      <c r="E76" s="8">
        <v>3.7798251830852823</v>
      </c>
      <c r="F76" s="8">
        <v>11.008740845735886</v>
      </c>
      <c r="G76" s="8">
        <v>-13.286191264692306</v>
      </c>
      <c r="H76" s="8">
        <f t="shared" si="4"/>
        <v>21.828490432317501</v>
      </c>
      <c r="I76" s="8">
        <f t="shared" si="5"/>
        <v>-7.2289156626506035</v>
      </c>
    </row>
    <row r="77" spans="1:28">
      <c r="A77" t="s">
        <v>91</v>
      </c>
      <c r="B77">
        <v>2006</v>
      </c>
      <c r="C77" t="s">
        <v>51</v>
      </c>
      <c r="D77" s="8">
        <v>34.715456927913344</v>
      </c>
      <c r="E77" s="8">
        <v>19.008979322843725</v>
      </c>
      <c r="F77" s="8">
        <v>0</v>
      </c>
      <c r="G77" s="8">
        <v>-9.2937060676954175</v>
      </c>
      <c r="H77" s="8">
        <f t="shared" si="4"/>
        <v>34.715456927913344</v>
      </c>
      <c r="I77" s="8">
        <f t="shared" si="5"/>
        <v>19.008979322843725</v>
      </c>
      <c r="U77" t="s">
        <v>98</v>
      </c>
    </row>
    <row r="78" spans="1:28">
      <c r="A78" t="s">
        <v>77</v>
      </c>
      <c r="B78">
        <v>2008</v>
      </c>
      <c r="C78" t="s">
        <v>51</v>
      </c>
      <c r="D78" s="8">
        <v>10.828014061823888</v>
      </c>
      <c r="E78" s="8">
        <v>3.1211513694403692</v>
      </c>
      <c r="F78" s="8">
        <v>0</v>
      </c>
      <c r="G78" s="8">
        <v>-5.3426410679416243</v>
      </c>
      <c r="H78" s="8">
        <f t="shared" si="4"/>
        <v>10.828014061823888</v>
      </c>
      <c r="I78" s="8">
        <f t="shared" si="5"/>
        <v>3.1211513694403692</v>
      </c>
      <c r="U78" t="s">
        <v>52</v>
      </c>
      <c r="V78" t="s">
        <v>61</v>
      </c>
      <c r="W78" s="9">
        <v>6.6350368836008422E-2</v>
      </c>
      <c r="X78" s="9">
        <v>-0.14946636152073295</v>
      </c>
      <c r="Y78" s="9">
        <v>0.42986871780792613</v>
      </c>
      <c r="Z78" s="9">
        <v>1</v>
      </c>
      <c r="AA78" s="9">
        <v>-0.30776059457055349</v>
      </c>
      <c r="AB78" s="9">
        <v>-0.39628868034302017</v>
      </c>
    </row>
    <row r="79" spans="1:28">
      <c r="A79" s="3" t="s">
        <v>73</v>
      </c>
      <c r="B79">
        <v>2005</v>
      </c>
      <c r="C79" t="s">
        <v>51</v>
      </c>
      <c r="D79" s="8">
        <v>45.6391324411629</v>
      </c>
      <c r="E79" s="8">
        <v>3.9224734656206741</v>
      </c>
      <c r="F79" s="8">
        <v>16.08952468850946</v>
      </c>
      <c r="G79" s="8">
        <v>-5.336821044423921</v>
      </c>
      <c r="H79" s="8">
        <f t="shared" si="4"/>
        <v>29.54960775265344</v>
      </c>
      <c r="I79" s="8">
        <f t="shared" si="5"/>
        <v>-12.167051222888785</v>
      </c>
      <c r="V79" t="s">
        <v>50</v>
      </c>
      <c r="W79" s="9">
        <v>7.7466218174664425E-2</v>
      </c>
      <c r="X79" s="9">
        <v>-0.15464102872464758</v>
      </c>
      <c r="Y79" s="9">
        <v>0.49039177761165942</v>
      </c>
      <c r="Z79" s="9">
        <v>0.99999999999999989</v>
      </c>
      <c r="AA79" s="9">
        <v>-0.45597582060601038</v>
      </c>
      <c r="AB79" s="9">
        <v>-0.40825309149821082</v>
      </c>
    </row>
    <row r="80" spans="1:28">
      <c r="A80" t="s">
        <v>79</v>
      </c>
      <c r="B80">
        <v>2008</v>
      </c>
      <c r="C80" t="s">
        <v>51</v>
      </c>
      <c r="D80" s="8">
        <v>24.107233813221516</v>
      </c>
      <c r="E80" s="8">
        <v>12.776571028599408</v>
      </c>
      <c r="F80" s="8">
        <v>0</v>
      </c>
      <c r="G80" s="8">
        <v>-4.3738724380313307</v>
      </c>
      <c r="H80" s="8">
        <f t="shared" si="4"/>
        <v>24.107233813221516</v>
      </c>
      <c r="I80" s="8">
        <f t="shared" si="5"/>
        <v>12.776571028599408</v>
      </c>
      <c r="V80" t="s">
        <v>51</v>
      </c>
      <c r="W80" s="9">
        <v>8.13323776797783E-2</v>
      </c>
      <c r="X80" s="9">
        <v>-6.0697907144954655E-2</v>
      </c>
      <c r="Y80" s="9">
        <v>0.32598613331837656</v>
      </c>
      <c r="Z80" s="9">
        <v>0.99999999999999989</v>
      </c>
      <c r="AA80" s="9">
        <v>-6.8277711758244625E-2</v>
      </c>
      <c r="AB80" s="9">
        <v>-0.21609730770625185</v>
      </c>
    </row>
    <row r="81" spans="1:29">
      <c r="A81" s="8" t="s">
        <v>75</v>
      </c>
      <c r="B81">
        <v>2005</v>
      </c>
      <c r="C81" t="s">
        <v>51</v>
      </c>
      <c r="D81" s="8">
        <v>21.140449199074929</v>
      </c>
      <c r="E81" s="8">
        <v>1.3407868787332757</v>
      </c>
      <c r="F81" s="8">
        <v>5.7093401058441264</v>
      </c>
      <c r="G81" s="8">
        <v>-3.1369476221382513</v>
      </c>
      <c r="H81" s="8">
        <f t="shared" si="4"/>
        <v>15.431109093230802</v>
      </c>
      <c r="I81" s="8">
        <f t="shared" si="5"/>
        <v>-4.3685532271108505</v>
      </c>
      <c r="V81" t="s">
        <v>30</v>
      </c>
      <c r="W81" s="9">
        <v>5.5595635709626577E-2</v>
      </c>
      <c r="X81" s="9">
        <v>-0.21690835886530241</v>
      </c>
      <c r="Y81" s="9">
        <v>0.48531809020145955</v>
      </c>
      <c r="Z81" s="9">
        <v>1</v>
      </c>
      <c r="AA81" s="9">
        <v>-0.41337391820497482</v>
      </c>
      <c r="AB81" s="9">
        <v>-0.46282271617946869</v>
      </c>
    </row>
    <row r="82" spans="1:29">
      <c r="A82" t="s">
        <v>91</v>
      </c>
      <c r="B82">
        <v>2008</v>
      </c>
      <c r="C82" t="s">
        <v>51</v>
      </c>
      <c r="D82" s="8">
        <v>49.221517423181481</v>
      </c>
      <c r="E82" s="8">
        <v>27.246890188648159</v>
      </c>
      <c r="F82" s="8">
        <v>1.1224153554658538</v>
      </c>
      <c r="G82" s="8">
        <v>-2.7185105857154639</v>
      </c>
      <c r="H82" s="8">
        <f t="shared" si="4"/>
        <v>48.099102067715627</v>
      </c>
      <c r="I82" s="8">
        <f t="shared" si="5"/>
        <v>26.124474833182305</v>
      </c>
    </row>
    <row r="83" spans="1:29">
      <c r="A83" t="s">
        <v>84</v>
      </c>
      <c r="B83">
        <v>2004</v>
      </c>
      <c r="C83" t="s">
        <v>51</v>
      </c>
      <c r="D83" s="8">
        <v>15.144042565075701</v>
      </c>
      <c r="E83" s="8">
        <v>7.3606977393360138</v>
      </c>
      <c r="F83" s="8">
        <v>0</v>
      </c>
      <c r="G83" s="8">
        <v>-1.7870669475372072</v>
      </c>
      <c r="H83" s="8">
        <f t="shared" si="4"/>
        <v>15.144042565075701</v>
      </c>
      <c r="I83" s="8">
        <f t="shared" si="5"/>
        <v>7.3606977393360138</v>
      </c>
      <c r="U83" t="s">
        <v>99</v>
      </c>
    </row>
    <row r="84" spans="1:29" ht="28.8">
      <c r="A84" t="s">
        <v>75</v>
      </c>
      <c r="B84">
        <v>2004</v>
      </c>
      <c r="C84" t="s">
        <v>51</v>
      </c>
      <c r="D84" s="8">
        <v>18.891706443914082</v>
      </c>
      <c r="E84" s="8">
        <v>1.5065632458233891</v>
      </c>
      <c r="F84" s="8">
        <v>1.5736873508353222</v>
      </c>
      <c r="G84" s="8">
        <v>-1.7392645591838054</v>
      </c>
      <c r="H84" s="8">
        <f t="shared" si="4"/>
        <v>17.31801909307876</v>
      </c>
      <c r="I84" s="8">
        <f t="shared" si="5"/>
        <v>-6.7124105011933111E-2</v>
      </c>
      <c r="V84" t="s">
        <v>60</v>
      </c>
      <c r="X84" s="6" t="s">
        <v>2</v>
      </c>
      <c r="Y84" s="6" t="s">
        <v>31</v>
      </c>
      <c r="Z84" s="6" t="s">
        <v>3</v>
      </c>
      <c r="AA84" s="6" t="s">
        <v>36</v>
      </c>
      <c r="AB84" s="6" t="s">
        <v>58</v>
      </c>
      <c r="AC84" s="6" t="s">
        <v>59</v>
      </c>
    </row>
    <row r="85" spans="1:29">
      <c r="A85" s="3" t="s">
        <v>57</v>
      </c>
      <c r="B85">
        <v>2009</v>
      </c>
      <c r="C85" t="s">
        <v>51</v>
      </c>
      <c r="D85" s="8">
        <v>14.287937586914941</v>
      </c>
      <c r="E85" s="8">
        <v>3.0573977478676033</v>
      </c>
      <c r="F85" s="8">
        <v>2.0282244501453395</v>
      </c>
      <c r="G85" s="8">
        <v>-1.6382064192474139</v>
      </c>
      <c r="H85" s="8">
        <f t="shared" si="4"/>
        <v>12.259713136769602</v>
      </c>
      <c r="I85" s="8">
        <f t="shared" si="5"/>
        <v>1.0291732977222638</v>
      </c>
      <c r="U85" s="7">
        <v>2</v>
      </c>
      <c r="V85" t="s">
        <v>52</v>
      </c>
      <c r="W85" t="s">
        <v>61</v>
      </c>
      <c r="X85" s="9">
        <v>0.10858192846004296</v>
      </c>
      <c r="Y85" s="9">
        <v>-0.31447790287383398</v>
      </c>
      <c r="Z85" s="9">
        <v>-0.20920244553511166</v>
      </c>
      <c r="AA85" s="9">
        <v>1.0000000000000002</v>
      </c>
      <c r="AB85" s="9">
        <v>-0.19951028757706965</v>
      </c>
      <c r="AC85" s="9">
        <v>-0.16968181269206989</v>
      </c>
    </row>
    <row r="86" spans="1:29">
      <c r="A86" s="3" t="s">
        <v>57</v>
      </c>
      <c r="B86">
        <v>2004</v>
      </c>
      <c r="C86" t="s">
        <v>51</v>
      </c>
      <c r="D86" s="8">
        <v>14.98576755648585</v>
      </c>
      <c r="E86" s="8">
        <v>4.1271395748023876</v>
      </c>
      <c r="F86" s="8">
        <v>1.6411702350909101</v>
      </c>
      <c r="G86" s="8">
        <v>-1.6352285432010625</v>
      </c>
      <c r="H86" s="8">
        <f t="shared" si="4"/>
        <v>13.344597321394939</v>
      </c>
      <c r="I86" s="8">
        <f t="shared" si="5"/>
        <v>2.4859693397114775</v>
      </c>
      <c r="P86" t="s">
        <v>81</v>
      </c>
      <c r="U86" s="7">
        <v>73</v>
      </c>
      <c r="W86" t="s">
        <v>50</v>
      </c>
      <c r="X86" s="9">
        <v>-0.14471154465656924</v>
      </c>
      <c r="Y86" s="9">
        <v>-0.50514029483728462</v>
      </c>
      <c r="Z86" s="9">
        <v>0.30506168709988818</v>
      </c>
      <c r="AA86" s="9">
        <v>1.0000000000000002</v>
      </c>
      <c r="AB86" s="9">
        <v>-0.55294462480069473</v>
      </c>
      <c r="AC86" s="9">
        <v>-0.43713662138228698</v>
      </c>
    </row>
    <row r="87" spans="1:29">
      <c r="A87" t="s">
        <v>29</v>
      </c>
      <c r="B87">
        <v>2011</v>
      </c>
      <c r="C87" t="s">
        <v>51</v>
      </c>
      <c r="D87" s="8">
        <v>7.4415704332601837</v>
      </c>
      <c r="E87" s="8">
        <v>1.1612763967334605</v>
      </c>
      <c r="F87" s="8">
        <v>0</v>
      </c>
      <c r="G87" s="8">
        <v>-1.6202476005093844</v>
      </c>
      <c r="H87" s="8">
        <f t="shared" si="4"/>
        <v>7.4415704332601837</v>
      </c>
      <c r="I87" s="8">
        <f t="shared" si="5"/>
        <v>1.1612763967334605</v>
      </c>
      <c r="U87" s="7">
        <v>142</v>
      </c>
      <c r="W87" t="s">
        <v>51</v>
      </c>
      <c r="X87" s="9">
        <v>-2.6241118063797742E-2</v>
      </c>
      <c r="Y87" s="9">
        <v>-0.84145149622125293</v>
      </c>
      <c r="Z87" s="9">
        <v>-0.50671238975900901</v>
      </c>
      <c r="AA87" s="9">
        <v>1.0000000000000002</v>
      </c>
      <c r="AB87" s="9">
        <v>-0.8806109959689119</v>
      </c>
      <c r="AC87" s="9">
        <v>-0.48083649201183332</v>
      </c>
    </row>
    <row r="88" spans="1:29">
      <c r="A88" s="3" t="s">
        <v>84</v>
      </c>
      <c r="B88">
        <v>2007</v>
      </c>
      <c r="C88" t="s">
        <v>51</v>
      </c>
      <c r="D88" s="8">
        <v>16.262273333513225</v>
      </c>
      <c r="E88" s="8">
        <v>8.4516665326213474</v>
      </c>
      <c r="F88" s="8">
        <v>1.7361270299024107</v>
      </c>
      <c r="G88" s="8">
        <v>-1.5144086507913279</v>
      </c>
      <c r="H88" s="8">
        <f t="shared" si="4"/>
        <v>14.526146303610814</v>
      </c>
      <c r="I88" s="8">
        <f t="shared" si="5"/>
        <v>6.7155395027189364</v>
      </c>
      <c r="U88" s="7">
        <v>209</v>
      </c>
      <c r="W88" t="s">
        <v>30</v>
      </c>
      <c r="X88" s="9">
        <v>0.37747384075941409</v>
      </c>
      <c r="Y88" s="9">
        <v>-0.20515669895599012</v>
      </c>
      <c r="Z88" s="9">
        <v>-0.20348783091658285</v>
      </c>
      <c r="AA88" s="9">
        <v>1</v>
      </c>
      <c r="AB88" s="9">
        <v>8.5189515339815836E-2</v>
      </c>
      <c r="AC88" s="9">
        <v>-0.11928039288310999</v>
      </c>
    </row>
    <row r="89" spans="1:29">
      <c r="A89" t="s">
        <v>82</v>
      </c>
      <c r="B89">
        <v>2007</v>
      </c>
      <c r="C89" t="s">
        <v>51</v>
      </c>
      <c r="D89" s="8">
        <v>27.709477975921711</v>
      </c>
      <c r="E89" s="8">
        <v>14.972930925802572</v>
      </c>
      <c r="F89" s="8">
        <v>8.5971778560082761</v>
      </c>
      <c r="G89" s="8">
        <v>-1.2318057655431538</v>
      </c>
      <c r="H89" s="8">
        <f t="shared" si="4"/>
        <v>19.112300119913435</v>
      </c>
      <c r="I89" s="8">
        <f t="shared" si="5"/>
        <v>6.3757530697942961</v>
      </c>
    </row>
    <row r="90" spans="1:29" ht="16.8" customHeight="1">
      <c r="A90" t="s">
        <v>57</v>
      </c>
      <c r="B90">
        <v>2005</v>
      </c>
      <c r="C90" t="s">
        <v>51</v>
      </c>
      <c r="D90" s="8">
        <v>15.564471868322755</v>
      </c>
      <c r="E90" s="8">
        <v>4.321392223625387</v>
      </c>
      <c r="F90" s="8">
        <v>1.214892018479147</v>
      </c>
      <c r="G90" s="8">
        <v>-1.0818104785592659</v>
      </c>
      <c r="H90" s="8">
        <f t="shared" si="4"/>
        <v>14.349579849843607</v>
      </c>
      <c r="I90" s="8">
        <f t="shared" si="5"/>
        <v>3.10650020514624</v>
      </c>
    </row>
    <row r="91" spans="1:29">
      <c r="A91" t="s">
        <v>77</v>
      </c>
      <c r="B91">
        <v>2004</v>
      </c>
      <c r="C91" t="s">
        <v>51</v>
      </c>
      <c r="D91" s="8">
        <v>10.709442590566413</v>
      </c>
      <c r="E91" s="8">
        <v>3.5034202003279682</v>
      </c>
      <c r="F91" s="8">
        <v>0</v>
      </c>
      <c r="G91" s="8">
        <v>-0.93157599584754536</v>
      </c>
      <c r="H91" s="8">
        <f t="shared" si="4"/>
        <v>10.709442590566413</v>
      </c>
      <c r="I91" s="8">
        <f t="shared" si="5"/>
        <v>3.5034202003279682</v>
      </c>
    </row>
    <row r="92" spans="1:29">
      <c r="A92" s="3" t="s">
        <v>82</v>
      </c>
      <c r="B92">
        <v>2008</v>
      </c>
      <c r="C92" t="s">
        <v>51</v>
      </c>
      <c r="D92" s="8">
        <v>28.10528040934804</v>
      </c>
      <c r="E92" s="8">
        <v>15.444045171714773</v>
      </c>
      <c r="F92" s="8">
        <v>9.3493614386137427</v>
      </c>
      <c r="G92" s="8">
        <v>-0.88777153291915312</v>
      </c>
      <c r="H92" s="8">
        <f t="shared" si="4"/>
        <v>18.755918970734299</v>
      </c>
      <c r="I92" s="8">
        <f t="shared" si="5"/>
        <v>6.0946837331010304</v>
      </c>
    </row>
    <row r="93" spans="1:29">
      <c r="A93" s="3" t="s">
        <v>57</v>
      </c>
      <c r="B93">
        <v>2006</v>
      </c>
      <c r="C93" t="s">
        <v>51</v>
      </c>
      <c r="D93" s="8">
        <v>16.067578035045116</v>
      </c>
      <c r="E93" s="8">
        <v>5.0557916553268987</v>
      </c>
      <c r="F93" s="8">
        <v>1.392174513785668</v>
      </c>
      <c r="G93" s="8">
        <v>-0.70863692213528395</v>
      </c>
      <c r="H93" s="8">
        <f t="shared" si="4"/>
        <v>14.675403521259447</v>
      </c>
      <c r="I93" s="8">
        <f t="shared" si="5"/>
        <v>3.6636171415412306</v>
      </c>
    </row>
    <row r="94" spans="1:29">
      <c r="A94" s="3" t="s">
        <v>82</v>
      </c>
      <c r="B94">
        <v>2009</v>
      </c>
      <c r="C94" t="s">
        <v>51</v>
      </c>
      <c r="D94" s="8">
        <v>28.597249508840864</v>
      </c>
      <c r="E94" s="8">
        <v>16.424361493123772</v>
      </c>
      <c r="F94" s="8">
        <v>8.8503506971090484</v>
      </c>
      <c r="G94" s="8">
        <v>-0.60340893451783018</v>
      </c>
      <c r="H94" s="8">
        <f t="shared" si="4"/>
        <v>19.746898811731818</v>
      </c>
      <c r="I94" s="8">
        <f t="shared" si="5"/>
        <v>7.5740107960147238</v>
      </c>
    </row>
    <row r="95" spans="1:29">
      <c r="A95" s="3" t="s">
        <v>84</v>
      </c>
      <c r="B95">
        <v>2006</v>
      </c>
      <c r="C95" t="s">
        <v>51</v>
      </c>
      <c r="D95" s="8">
        <v>15.416956041462015</v>
      </c>
      <c r="E95" s="8">
        <v>8.7174465189711174</v>
      </c>
      <c r="F95" s="8">
        <v>1.8047652194051165</v>
      </c>
      <c r="G95" s="8">
        <v>-0.57963233476917786</v>
      </c>
      <c r="H95" s="8">
        <f t="shared" si="4"/>
        <v>13.612190822056899</v>
      </c>
      <c r="I95" s="8">
        <f t="shared" si="5"/>
        <v>6.9126812995660014</v>
      </c>
    </row>
    <row r="96" spans="1:29" ht="16.8" customHeight="1">
      <c r="A96" t="s">
        <v>77</v>
      </c>
      <c r="B96">
        <v>2005</v>
      </c>
      <c r="C96" t="s">
        <v>51</v>
      </c>
      <c r="D96" s="8">
        <v>11.236076041369433</v>
      </c>
      <c r="E96" s="8">
        <v>3.4698854857032106</v>
      </c>
      <c r="F96" s="8">
        <v>0</v>
      </c>
      <c r="G96" s="8">
        <v>-0.37901685561798359</v>
      </c>
      <c r="H96" s="8">
        <f t="shared" si="4"/>
        <v>11.236076041369433</v>
      </c>
      <c r="I96" s="8">
        <f t="shared" si="5"/>
        <v>3.4698854857032106</v>
      </c>
      <c r="U96" s="8"/>
      <c r="V96" s="8"/>
      <c r="W96" s="8"/>
      <c r="X96" s="8"/>
    </row>
    <row r="97" spans="1:24">
      <c r="A97" s="3" t="s">
        <v>75</v>
      </c>
      <c r="B97">
        <v>2010</v>
      </c>
      <c r="C97" t="s">
        <v>51</v>
      </c>
      <c r="D97" s="8">
        <v>18.962423842822997</v>
      </c>
      <c r="E97" s="8">
        <v>1.7688118529413628</v>
      </c>
      <c r="F97" s="8">
        <v>5.6868252046179304</v>
      </c>
      <c r="G97" s="8">
        <v>-0.34970311691697376</v>
      </c>
      <c r="H97" s="8">
        <f t="shared" si="4"/>
        <v>13.275598638205066</v>
      </c>
      <c r="I97" s="8">
        <f t="shared" si="5"/>
        <v>-3.9180133516765676</v>
      </c>
      <c r="U97" s="8"/>
      <c r="V97" s="8"/>
      <c r="W97" s="8"/>
      <c r="X97" s="8"/>
    </row>
    <row r="98" spans="1:24">
      <c r="A98" t="s">
        <v>84</v>
      </c>
      <c r="B98">
        <v>2005</v>
      </c>
      <c r="C98" t="s">
        <v>51</v>
      </c>
      <c r="D98" s="8">
        <v>15.682640998744047</v>
      </c>
      <c r="E98" s="8">
        <v>8.5615170354358039</v>
      </c>
      <c r="F98" s="8">
        <v>0.57844703214494086</v>
      </c>
      <c r="G98" s="8">
        <v>-0.27291347638631436</v>
      </c>
      <c r="H98" s="8">
        <f t="shared" si="4"/>
        <v>15.104193966599105</v>
      </c>
      <c r="I98" s="8">
        <f t="shared" si="5"/>
        <v>7.9830700032908632</v>
      </c>
      <c r="U98" s="8"/>
      <c r="V98" s="8"/>
      <c r="W98" s="8"/>
      <c r="X98" s="8"/>
    </row>
    <row r="99" spans="1:24">
      <c r="A99" s="3" t="s">
        <v>77</v>
      </c>
      <c r="B99">
        <v>2003</v>
      </c>
      <c r="C99" t="s">
        <v>51</v>
      </c>
      <c r="D99" s="8">
        <v>10.304500045521888</v>
      </c>
      <c r="E99" s="8">
        <v>3.917641248899888</v>
      </c>
      <c r="F99" s="8">
        <v>0</v>
      </c>
      <c r="G99" s="8">
        <v>-0.22666549191778707</v>
      </c>
      <c r="H99" s="8">
        <f t="shared" si="4"/>
        <v>10.304500045521888</v>
      </c>
      <c r="I99" s="8">
        <f t="shared" si="5"/>
        <v>3.917641248899888</v>
      </c>
      <c r="U99" s="8"/>
      <c r="V99" s="8"/>
      <c r="W99" s="8"/>
      <c r="X99" s="8"/>
    </row>
    <row r="100" spans="1:24">
      <c r="A100" t="s">
        <v>86</v>
      </c>
      <c r="B100">
        <v>2009</v>
      </c>
      <c r="C100" t="s">
        <v>51</v>
      </c>
      <c r="D100" s="8">
        <v>4.9522881425362097</v>
      </c>
      <c r="E100" s="8">
        <v>0.57780288297766835</v>
      </c>
      <c r="F100" s="8">
        <v>0</v>
      </c>
      <c r="G100" s="8">
        <v>-0.14660670165105039</v>
      </c>
      <c r="H100" s="8">
        <f t="shared" si="4"/>
        <v>4.9522881425362097</v>
      </c>
      <c r="I100" s="8">
        <f t="shared" si="5"/>
        <v>0.57780288297766835</v>
      </c>
      <c r="U100" s="8"/>
      <c r="V100" s="8"/>
      <c r="W100" s="8"/>
      <c r="X100" s="8"/>
    </row>
    <row r="101" spans="1:24">
      <c r="A101" t="s">
        <v>29</v>
      </c>
      <c r="B101">
        <v>2010</v>
      </c>
      <c r="C101" t="s">
        <v>51</v>
      </c>
      <c r="D101" s="8">
        <v>7.7201934379565609</v>
      </c>
      <c r="E101" s="8">
        <v>1.135308331062878</v>
      </c>
      <c r="F101" s="8">
        <v>0</v>
      </c>
      <c r="G101" s="8">
        <v>-3.7057373293275297E-2</v>
      </c>
      <c r="H101" s="8">
        <f t="shared" si="4"/>
        <v>7.7201934379565609</v>
      </c>
      <c r="I101" s="8">
        <f t="shared" si="5"/>
        <v>1.135308331062878</v>
      </c>
      <c r="U101" s="8"/>
      <c r="V101" s="8"/>
      <c r="W101" s="8"/>
      <c r="X101" s="8"/>
    </row>
    <row r="102" spans="1:24">
      <c r="A102" t="s">
        <v>29</v>
      </c>
      <c r="B102">
        <v>2006</v>
      </c>
      <c r="C102" t="s">
        <v>51</v>
      </c>
      <c r="D102" s="8">
        <v>9.3331688515056381</v>
      </c>
      <c r="E102" s="8">
        <v>2.3720629294045676</v>
      </c>
      <c r="F102" s="8">
        <v>0</v>
      </c>
      <c r="G102" s="8">
        <v>0</v>
      </c>
      <c r="H102" s="8">
        <f t="shared" si="4"/>
        <v>9.3331688515056381</v>
      </c>
      <c r="I102" s="8">
        <f t="shared" ref="I102:I133" si="6">E102-F102</f>
        <v>2.3720629294045676</v>
      </c>
      <c r="M102" s="8"/>
      <c r="N102" s="8"/>
      <c r="O102" s="8"/>
      <c r="P102" s="8"/>
      <c r="U102" s="8"/>
      <c r="V102" s="8"/>
      <c r="W102" s="8"/>
      <c r="X102" s="8"/>
    </row>
    <row r="103" spans="1:24">
      <c r="A103" t="s">
        <v>73</v>
      </c>
      <c r="B103">
        <v>2003</v>
      </c>
      <c r="C103" t="s">
        <v>51</v>
      </c>
      <c r="D103" s="8">
        <v>32.352941176470594</v>
      </c>
      <c r="E103" s="8">
        <v>5.2941176470588234</v>
      </c>
      <c r="F103" s="8">
        <v>3.2553407376936789</v>
      </c>
      <c r="G103" s="8">
        <v>7.665053685045109E-3</v>
      </c>
      <c r="H103" s="8">
        <f t="shared" si="4"/>
        <v>29.097600438776915</v>
      </c>
      <c r="I103" s="8">
        <f t="shared" si="6"/>
        <v>2.0387769093651444</v>
      </c>
      <c r="M103" s="8"/>
      <c r="N103" s="8"/>
      <c r="O103" s="8"/>
      <c r="P103" s="8"/>
      <c r="U103" s="8"/>
      <c r="V103" s="8"/>
      <c r="W103" s="8"/>
      <c r="X103" s="8"/>
    </row>
    <row r="104" spans="1:24">
      <c r="A104" t="s">
        <v>86</v>
      </c>
      <c r="B104">
        <v>2010</v>
      </c>
      <c r="C104" t="s">
        <v>51</v>
      </c>
      <c r="D104" s="8">
        <v>4.8617369444576202</v>
      </c>
      <c r="E104" s="8">
        <v>0.80418087817414297</v>
      </c>
      <c r="F104" s="8">
        <v>0</v>
      </c>
      <c r="G104" s="8">
        <v>1.9403828159697767E-2</v>
      </c>
      <c r="H104" s="8">
        <f t="shared" si="4"/>
        <v>4.8617369444576202</v>
      </c>
      <c r="I104" s="8">
        <f t="shared" si="6"/>
        <v>0.80418087817414297</v>
      </c>
      <c r="M104" s="8"/>
      <c r="N104" s="8"/>
      <c r="O104" s="8"/>
      <c r="P104" s="8"/>
      <c r="U104" s="8"/>
      <c r="V104" s="8"/>
      <c r="W104" s="8"/>
      <c r="X104" s="8"/>
    </row>
    <row r="105" spans="1:24" ht="16.8" customHeight="1">
      <c r="A105" t="s">
        <v>29</v>
      </c>
      <c r="B105">
        <v>2009</v>
      </c>
      <c r="C105" t="s">
        <v>51</v>
      </c>
      <c r="D105" s="8">
        <v>7.4045130599669085</v>
      </c>
      <c r="E105" s="8">
        <v>1.3549118844432144</v>
      </c>
      <c r="F105" s="8">
        <v>0</v>
      </c>
      <c r="G105" s="8">
        <v>5.401174043223822E-2</v>
      </c>
      <c r="H105" s="8">
        <f t="shared" si="4"/>
        <v>7.4045130599669085</v>
      </c>
      <c r="I105" s="8">
        <f t="shared" si="6"/>
        <v>1.3549118844432144</v>
      </c>
    </row>
    <row r="106" spans="1:24">
      <c r="A106" s="8" t="s">
        <v>84</v>
      </c>
      <c r="B106">
        <v>2009</v>
      </c>
      <c r="C106" t="s">
        <v>51</v>
      </c>
      <c r="D106" s="8">
        <v>16.146741113777754</v>
      </c>
      <c r="E106" s="8">
        <v>7.1889334280295838</v>
      </c>
      <c r="F106" s="8">
        <v>2.9458096254319686</v>
      </c>
      <c r="G106" s="8">
        <v>6.7852256035116909E-2</v>
      </c>
      <c r="H106" s="8">
        <f t="shared" si="4"/>
        <v>13.200931488345786</v>
      </c>
      <c r="I106" s="8">
        <f t="shared" si="6"/>
        <v>4.2431238025976157</v>
      </c>
    </row>
    <row r="107" spans="1:24">
      <c r="A107" t="s">
        <v>84</v>
      </c>
      <c r="B107">
        <v>2008</v>
      </c>
      <c r="C107" t="s">
        <v>51</v>
      </c>
      <c r="D107" s="8">
        <v>16.931364692253343</v>
      </c>
      <c r="E107" s="8">
        <v>8.2523014096764644</v>
      </c>
      <c r="F107" s="8">
        <v>0.37043664105658802</v>
      </c>
      <c r="G107" s="8">
        <v>0.11553221973547068</v>
      </c>
      <c r="H107" s="8">
        <f t="shared" si="4"/>
        <v>16.560928051196754</v>
      </c>
      <c r="I107" s="8">
        <f t="shared" si="6"/>
        <v>7.8818647686198764</v>
      </c>
    </row>
    <row r="108" spans="1:24">
      <c r="A108" t="s">
        <v>77</v>
      </c>
      <c r="B108">
        <v>2007</v>
      </c>
      <c r="C108" t="s">
        <v>51</v>
      </c>
      <c r="D108" s="8">
        <v>5.3237765052653447</v>
      </c>
      <c r="E108" s="8">
        <v>1.2880942178593224</v>
      </c>
      <c r="F108" s="8">
        <v>0</v>
      </c>
      <c r="G108" s="8">
        <v>0.26044538436050857</v>
      </c>
      <c r="H108" s="8">
        <f t="shared" si="4"/>
        <v>5.3237765052653447</v>
      </c>
      <c r="I108" s="8">
        <f t="shared" si="6"/>
        <v>1.2880942178593224</v>
      </c>
    </row>
    <row r="109" spans="1:24">
      <c r="A109" t="s">
        <v>84</v>
      </c>
      <c r="B109">
        <v>2003</v>
      </c>
      <c r="C109" t="s">
        <v>51</v>
      </c>
      <c r="D109" s="8">
        <v>13.89557405120684</v>
      </c>
      <c r="E109" s="8">
        <v>6.8033641643157425</v>
      </c>
      <c r="F109" s="8">
        <v>0</v>
      </c>
      <c r="G109" s="8">
        <v>0.52930462339140583</v>
      </c>
      <c r="H109" s="8">
        <f t="shared" si="4"/>
        <v>13.89557405120684</v>
      </c>
      <c r="I109" s="8">
        <f t="shared" si="6"/>
        <v>6.8033641643157425</v>
      </c>
    </row>
    <row r="110" spans="1:24">
      <c r="A110" t="s">
        <v>75</v>
      </c>
      <c r="B110">
        <v>2006</v>
      </c>
      <c r="C110" t="s">
        <v>51</v>
      </c>
      <c r="D110" s="8">
        <v>22.028654066052333</v>
      </c>
      <c r="E110" s="8">
        <v>1.7555660186991324</v>
      </c>
      <c r="F110" s="8">
        <v>6.593125714670073</v>
      </c>
      <c r="G110" s="8">
        <v>0.67501456526247239</v>
      </c>
      <c r="H110" s="8">
        <f t="shared" si="4"/>
        <v>15.43552835138226</v>
      </c>
      <c r="I110" s="8">
        <f t="shared" si="6"/>
        <v>-4.8375596959709402</v>
      </c>
    </row>
    <row r="111" spans="1:24">
      <c r="A111" s="3" t="s">
        <v>89</v>
      </c>
      <c r="B111">
        <v>2009</v>
      </c>
      <c r="C111" t="s">
        <v>51</v>
      </c>
      <c r="D111" s="8">
        <v>15.388834185890175</v>
      </c>
      <c r="E111" s="8">
        <v>6.6033140375094153</v>
      </c>
      <c r="F111" s="8">
        <v>0</v>
      </c>
      <c r="G111" s="8">
        <v>0.68497667955240615</v>
      </c>
      <c r="H111" s="8">
        <f t="shared" si="4"/>
        <v>15.388834185890175</v>
      </c>
      <c r="I111" s="8">
        <f t="shared" si="6"/>
        <v>6.6033140375094153</v>
      </c>
      <c r="M111" s="8"/>
      <c r="N111" s="8"/>
      <c r="O111" s="8"/>
      <c r="P111" s="8"/>
    </row>
    <row r="112" spans="1:24">
      <c r="A112" t="s">
        <v>75</v>
      </c>
      <c r="B112">
        <v>2008</v>
      </c>
      <c r="C112" t="s">
        <v>51</v>
      </c>
      <c r="D112" s="8">
        <v>20.883788752932226</v>
      </c>
      <c r="E112" s="8">
        <v>1.8322449755912</v>
      </c>
      <c r="F112" s="8">
        <v>4.1019463640398151</v>
      </c>
      <c r="G112" s="8">
        <v>0.75592376253419147</v>
      </c>
      <c r="H112" s="8">
        <f t="shared" si="4"/>
        <v>16.781842388892411</v>
      </c>
      <c r="I112" s="8">
        <f t="shared" si="6"/>
        <v>-2.269701388448615</v>
      </c>
      <c r="M112" s="8"/>
      <c r="N112" s="8"/>
      <c r="O112" s="8"/>
      <c r="P112" s="8"/>
    </row>
    <row r="113" spans="1:16">
      <c r="A113" s="3" t="s">
        <v>82</v>
      </c>
      <c r="B113">
        <v>2006</v>
      </c>
      <c r="C113" t="s">
        <v>51</v>
      </c>
      <c r="D113" s="8">
        <v>26.873474643804887</v>
      </c>
      <c r="E113" s="8">
        <v>16.073981121573937</v>
      </c>
      <c r="F113" s="8">
        <v>0</v>
      </c>
      <c r="G113" s="8">
        <v>1.0849443897487312</v>
      </c>
      <c r="H113" s="8">
        <f t="shared" si="4"/>
        <v>26.873474643804887</v>
      </c>
      <c r="I113" s="8">
        <f t="shared" si="6"/>
        <v>16.073981121573937</v>
      </c>
      <c r="M113" s="8"/>
      <c r="N113" s="8"/>
      <c r="O113" s="8"/>
      <c r="P113" s="8"/>
    </row>
    <row r="114" spans="1:16">
      <c r="A114" t="s">
        <v>29</v>
      </c>
      <c r="B114">
        <v>2008</v>
      </c>
      <c r="C114" t="s">
        <v>51</v>
      </c>
      <c r="D114" s="8">
        <v>7.7742051783887991</v>
      </c>
      <c r="E114" s="8">
        <v>1.5672020660579349</v>
      </c>
      <c r="F114" s="8">
        <v>0</v>
      </c>
      <c r="G114" s="8">
        <v>1.1113484255238815</v>
      </c>
      <c r="H114" s="8">
        <f t="shared" si="4"/>
        <v>7.7742051783887991</v>
      </c>
      <c r="I114" s="8">
        <f t="shared" si="6"/>
        <v>1.5672020660579349</v>
      </c>
    </row>
    <row r="115" spans="1:16">
      <c r="A115" s="3" t="s">
        <v>75</v>
      </c>
      <c r="B115">
        <v>2007</v>
      </c>
      <c r="C115" t="s">
        <v>51</v>
      </c>
      <c r="D115" s="8">
        <v>20.465434633812457</v>
      </c>
      <c r="E115" s="8">
        <v>1.5742642026009583</v>
      </c>
      <c r="F115" s="8">
        <v>5.6543137446628187</v>
      </c>
      <c r="G115" s="8">
        <v>1.144865313120107</v>
      </c>
      <c r="H115" s="8">
        <f t="shared" si="4"/>
        <v>14.811120889149638</v>
      </c>
      <c r="I115" s="8">
        <f t="shared" si="6"/>
        <v>-4.0800495420618601</v>
      </c>
    </row>
    <row r="116" spans="1:16">
      <c r="A116" s="3" t="s">
        <v>82</v>
      </c>
      <c r="B116">
        <v>2010</v>
      </c>
      <c r="C116" t="s">
        <v>51</v>
      </c>
      <c r="D116" s="8">
        <v>28.708689343865871</v>
      </c>
      <c r="E116" s="8">
        <v>17.366865495190499</v>
      </c>
      <c r="F116" s="8">
        <v>0</v>
      </c>
      <c r="G116" s="8">
        <v>1.1564629065590815</v>
      </c>
      <c r="H116" s="8">
        <f t="shared" si="4"/>
        <v>28.708689343865871</v>
      </c>
      <c r="I116" s="8">
        <f t="shared" si="6"/>
        <v>17.366865495190499</v>
      </c>
    </row>
    <row r="117" spans="1:16">
      <c r="A117" t="s">
        <v>75</v>
      </c>
      <c r="B117">
        <v>2003</v>
      </c>
      <c r="C117" t="s">
        <v>51</v>
      </c>
      <c r="D117" s="8">
        <v>19.401184639891124</v>
      </c>
      <c r="E117" s="8">
        <v>1.8944959094353628</v>
      </c>
      <c r="F117" s="8">
        <v>0.3767189028784117</v>
      </c>
      <c r="G117" s="8">
        <v>1.1612154166400011</v>
      </c>
      <c r="H117" s="8">
        <f t="shared" si="4"/>
        <v>19.024465737012711</v>
      </c>
      <c r="I117" s="8">
        <f t="shared" si="6"/>
        <v>1.5177770065569511</v>
      </c>
    </row>
    <row r="118" spans="1:16">
      <c r="A118" t="s">
        <v>57</v>
      </c>
      <c r="B118">
        <v>2003</v>
      </c>
      <c r="C118" t="s">
        <v>51</v>
      </c>
      <c r="D118" s="8">
        <v>13.929243325121693</v>
      </c>
      <c r="E118" s="8">
        <v>4.0375399576300879</v>
      </c>
      <c r="F118" s="8">
        <v>1.4338926952331155</v>
      </c>
      <c r="G118" s="8">
        <v>1.2026980939019012</v>
      </c>
      <c r="H118" s="8">
        <f t="shared" si="4"/>
        <v>12.495350629888577</v>
      </c>
      <c r="I118" s="8">
        <f t="shared" si="6"/>
        <v>2.6036472623969722</v>
      </c>
    </row>
    <row r="119" spans="1:16">
      <c r="A119" s="8" t="s">
        <v>84</v>
      </c>
      <c r="B119">
        <v>2010</v>
      </c>
      <c r="C119" t="s">
        <v>51</v>
      </c>
      <c r="D119" s="8">
        <v>16.863512436218226</v>
      </c>
      <c r="E119" s="8">
        <v>7.2554757949520541</v>
      </c>
      <c r="F119" s="8">
        <v>0</v>
      </c>
      <c r="G119" s="8">
        <v>1.2444797869437103</v>
      </c>
      <c r="H119" s="8">
        <f t="shared" si="4"/>
        <v>16.863512436218226</v>
      </c>
      <c r="I119" s="8">
        <f t="shared" si="6"/>
        <v>7.2554757949520541</v>
      </c>
    </row>
    <row r="120" spans="1:16">
      <c r="A120" t="s">
        <v>77</v>
      </c>
      <c r="B120">
        <v>2009</v>
      </c>
      <c r="C120" t="s">
        <v>51</v>
      </c>
      <c r="D120" s="8">
        <v>10.666417573206969</v>
      </c>
      <c r="E120" s="8">
        <v>2.5700386010709337</v>
      </c>
      <c r="F120" s="8">
        <v>0</v>
      </c>
      <c r="G120" s="8">
        <v>1.4022607437437422</v>
      </c>
      <c r="H120" s="8">
        <f t="shared" si="4"/>
        <v>10.666417573206969</v>
      </c>
      <c r="I120" s="8">
        <f t="shared" si="6"/>
        <v>2.5700386010709337</v>
      </c>
    </row>
    <row r="121" spans="1:16">
      <c r="A121" t="s">
        <v>29</v>
      </c>
      <c r="B121">
        <v>2007</v>
      </c>
      <c r="C121" t="s">
        <v>51</v>
      </c>
      <c r="D121" s="8">
        <v>8.5158614854907899</v>
      </c>
      <c r="E121" s="8">
        <v>2.0764594780815138</v>
      </c>
      <c r="F121" s="8">
        <v>0</v>
      </c>
      <c r="G121" s="8">
        <v>1.558963673116839</v>
      </c>
      <c r="H121" s="8">
        <f t="shared" si="4"/>
        <v>8.5158614854907899</v>
      </c>
      <c r="I121" s="8">
        <f t="shared" si="6"/>
        <v>2.0764594780815138</v>
      </c>
    </row>
    <row r="122" spans="1:16">
      <c r="A122" t="s">
        <v>73</v>
      </c>
      <c r="B122">
        <v>2010</v>
      </c>
      <c r="C122" t="s">
        <v>51</v>
      </c>
      <c r="D122" s="8">
        <v>14.682047859662502</v>
      </c>
      <c r="E122" s="8">
        <v>4.7668986557345791E-2</v>
      </c>
      <c r="F122" s="8">
        <v>1.5254075698350653</v>
      </c>
      <c r="G122" s="8">
        <v>1.6254858250482549</v>
      </c>
      <c r="H122" s="8">
        <f t="shared" si="4"/>
        <v>13.156640289827436</v>
      </c>
      <c r="I122" s="8">
        <f t="shared" si="6"/>
        <v>-1.4777385832777195</v>
      </c>
    </row>
    <row r="123" spans="1:16">
      <c r="A123" t="s">
        <v>79</v>
      </c>
      <c r="B123">
        <v>2009</v>
      </c>
      <c r="C123" t="s">
        <v>51</v>
      </c>
      <c r="D123" s="8">
        <v>26.381253142385816</v>
      </c>
      <c r="E123" s="8">
        <v>14.488657835672528</v>
      </c>
      <c r="F123" s="8">
        <v>0.89383418718596686</v>
      </c>
      <c r="G123" s="8">
        <v>1.7580929784723978</v>
      </c>
      <c r="H123" s="8">
        <f t="shared" si="4"/>
        <v>25.48741895519985</v>
      </c>
      <c r="I123" s="8">
        <f t="shared" si="6"/>
        <v>13.594823648486562</v>
      </c>
    </row>
    <row r="124" spans="1:16">
      <c r="A124" s="8" t="s">
        <v>82</v>
      </c>
      <c r="B124">
        <v>2005</v>
      </c>
      <c r="C124" t="s">
        <v>51</v>
      </c>
      <c r="D124" s="8">
        <v>28.794422365670442</v>
      </c>
      <c r="E124" s="8">
        <v>18.647630424295329</v>
      </c>
      <c r="F124" s="8">
        <v>0</v>
      </c>
      <c r="G124" s="8">
        <v>1.8181246857512896</v>
      </c>
      <c r="H124" s="8">
        <f t="shared" si="4"/>
        <v>28.794422365670442</v>
      </c>
      <c r="I124" s="8">
        <f t="shared" si="6"/>
        <v>18.647630424295329</v>
      </c>
    </row>
    <row r="125" spans="1:16">
      <c r="A125" t="s">
        <v>75</v>
      </c>
      <c r="B125">
        <v>2009</v>
      </c>
      <c r="C125" t="s">
        <v>51</v>
      </c>
      <c r="D125" s="8">
        <v>19.709510871278265</v>
      </c>
      <c r="E125" s="8">
        <v>1.7493648702317988</v>
      </c>
      <c r="F125" s="8">
        <v>4.5451966538274844</v>
      </c>
      <c r="G125" s="8">
        <v>1.9213649101092294</v>
      </c>
      <c r="H125" s="8">
        <f t="shared" si="4"/>
        <v>15.16431421745078</v>
      </c>
      <c r="I125" s="8">
        <f t="shared" si="6"/>
        <v>-2.7958317835956858</v>
      </c>
    </row>
    <row r="126" spans="1:16">
      <c r="A126" t="s">
        <v>57</v>
      </c>
      <c r="B126">
        <v>2007</v>
      </c>
      <c r="C126" t="s">
        <v>51</v>
      </c>
      <c r="D126" s="8">
        <v>16.273108790458039</v>
      </c>
      <c r="E126" s="8">
        <v>4.0836873385145651</v>
      </c>
      <c r="F126" s="8">
        <v>1.1403504266040672</v>
      </c>
      <c r="G126" s="8">
        <v>1.9357759005647353</v>
      </c>
      <c r="H126" s="8">
        <f t="shared" si="4"/>
        <v>15.132758363853972</v>
      </c>
      <c r="I126" s="8">
        <f t="shared" si="6"/>
        <v>2.9433369119104977</v>
      </c>
    </row>
    <row r="127" spans="1:16">
      <c r="A127" t="s">
        <v>57</v>
      </c>
      <c r="B127">
        <v>2008</v>
      </c>
      <c r="C127" t="s">
        <v>51</v>
      </c>
      <c r="D127" s="8">
        <v>14.131802134480381</v>
      </c>
      <c r="E127" s="8">
        <v>3.6318630036927324</v>
      </c>
      <c r="F127" s="8">
        <v>1.6434687335145883</v>
      </c>
      <c r="G127" s="8">
        <v>1.9851712035430982</v>
      </c>
      <c r="H127" s="8">
        <f t="shared" si="4"/>
        <v>12.488333400965793</v>
      </c>
      <c r="I127" s="8">
        <f t="shared" si="6"/>
        <v>1.9883942701781441</v>
      </c>
    </row>
    <row r="128" spans="1:16">
      <c r="A128" t="s">
        <v>57</v>
      </c>
      <c r="B128">
        <v>2008</v>
      </c>
      <c r="C128" t="s">
        <v>51</v>
      </c>
      <c r="D128" s="8">
        <v>14.131802134480381</v>
      </c>
      <c r="E128" s="8">
        <v>3.6318630036927324</v>
      </c>
      <c r="F128" s="8">
        <v>1.6434687335145883</v>
      </c>
      <c r="G128" s="8">
        <v>1.9851712035430982</v>
      </c>
      <c r="H128" s="8">
        <f t="shared" si="4"/>
        <v>12.488333400965793</v>
      </c>
      <c r="I128" s="8">
        <f t="shared" si="6"/>
        <v>1.9883942701781441</v>
      </c>
    </row>
    <row r="129" spans="1:9">
      <c r="A129" t="s">
        <v>82</v>
      </c>
      <c r="B129">
        <v>2004</v>
      </c>
      <c r="C129" t="s">
        <v>51</v>
      </c>
      <c r="D129" s="8">
        <v>28.691599329556176</v>
      </c>
      <c r="E129" s="8">
        <v>19.106020618125015</v>
      </c>
      <c r="F129" s="8">
        <v>0</v>
      </c>
      <c r="G129" s="8">
        <v>2.1801584121506643</v>
      </c>
      <c r="H129" s="8">
        <f t="shared" si="4"/>
        <v>28.691599329556176</v>
      </c>
      <c r="I129" s="8">
        <f t="shared" si="6"/>
        <v>19.106020618125015</v>
      </c>
    </row>
    <row r="130" spans="1:9">
      <c r="A130" t="s">
        <v>89</v>
      </c>
      <c r="B130">
        <v>2010</v>
      </c>
      <c r="C130" t="s">
        <v>51</v>
      </c>
      <c r="D130" s="8">
        <v>14.224836652731865</v>
      </c>
      <c r="E130" s="8">
        <v>5.5318809205068371</v>
      </c>
      <c r="F130" s="8">
        <v>0</v>
      </c>
      <c r="G130" s="8">
        <v>2.1856772764771843</v>
      </c>
      <c r="H130" s="8">
        <f t="shared" ref="H130:H193" si="7">D130-F130</f>
        <v>14.224836652731865</v>
      </c>
      <c r="I130" s="8">
        <f t="shared" si="6"/>
        <v>5.5318809205068371</v>
      </c>
    </row>
    <row r="131" spans="1:9">
      <c r="A131" t="s">
        <v>77</v>
      </c>
      <c r="B131">
        <v>2010</v>
      </c>
      <c r="C131" t="s">
        <v>51</v>
      </c>
      <c r="D131" s="8">
        <v>9.4257533180801456</v>
      </c>
      <c r="E131" s="8">
        <v>2.229115161566062</v>
      </c>
      <c r="F131" s="8">
        <v>3.5471338851097158</v>
      </c>
      <c r="G131" s="8">
        <v>2.3283496095075069</v>
      </c>
      <c r="H131" s="8">
        <f t="shared" si="7"/>
        <v>5.8786194329704298</v>
      </c>
      <c r="I131" s="8">
        <f t="shared" si="6"/>
        <v>-1.3180187235436538</v>
      </c>
    </row>
    <row r="132" spans="1:9">
      <c r="A132" t="s">
        <v>82</v>
      </c>
      <c r="B132">
        <v>2003</v>
      </c>
      <c r="C132" t="s">
        <v>51</v>
      </c>
      <c r="D132" s="8">
        <v>30.974580777821107</v>
      </c>
      <c r="E132" s="8">
        <v>21.840914193876223</v>
      </c>
      <c r="F132" s="8">
        <v>0</v>
      </c>
      <c r="G132" s="8">
        <v>2.6234444980068012</v>
      </c>
      <c r="H132" s="8">
        <f t="shared" si="7"/>
        <v>30.974580777821107</v>
      </c>
      <c r="I132" s="8">
        <f t="shared" si="6"/>
        <v>21.840914193876223</v>
      </c>
    </row>
    <row r="133" spans="1:9">
      <c r="A133" s="3" t="s">
        <v>79</v>
      </c>
      <c r="B133">
        <v>2010</v>
      </c>
      <c r="C133" t="s">
        <v>51</v>
      </c>
      <c r="D133" s="8">
        <v>22.349140834749118</v>
      </c>
      <c r="E133" s="8">
        <v>10.942896482828196</v>
      </c>
      <c r="F133" s="8">
        <v>2.3003085699638852</v>
      </c>
      <c r="G133" s="8">
        <v>3.9499584301379898</v>
      </c>
      <c r="H133" s="8">
        <f t="shared" si="7"/>
        <v>20.048832264785233</v>
      </c>
      <c r="I133" s="8">
        <f t="shared" si="6"/>
        <v>8.6425879128643111</v>
      </c>
    </row>
    <row r="134" spans="1:9">
      <c r="A134" t="s">
        <v>77</v>
      </c>
      <c r="B134">
        <v>2006</v>
      </c>
      <c r="C134" t="s">
        <v>51</v>
      </c>
      <c r="D134" s="8">
        <v>11.088459446184396</v>
      </c>
      <c r="E134" s="8">
        <v>4.0244849240259635</v>
      </c>
      <c r="F134" s="8">
        <v>0</v>
      </c>
      <c r="G134" s="8">
        <v>5.9122995361040882</v>
      </c>
      <c r="H134" s="8">
        <f t="shared" si="7"/>
        <v>11.088459446184396</v>
      </c>
      <c r="I134" s="8">
        <f t="shared" ref="I134:I165" si="8">E134-F134</f>
        <v>4.0244849240259635</v>
      </c>
    </row>
    <row r="135" spans="1:9">
      <c r="A135" t="s">
        <v>73</v>
      </c>
      <c r="B135">
        <v>2008</v>
      </c>
      <c r="C135" t="s">
        <v>51</v>
      </c>
      <c r="D135" s="8">
        <v>28.175781932552859</v>
      </c>
      <c r="E135" s="8">
        <v>0.26210029704700333</v>
      </c>
      <c r="F135" s="8">
        <v>8.1687925912982706</v>
      </c>
      <c r="G135" s="8">
        <v>7.9580623259061021</v>
      </c>
      <c r="H135" s="8">
        <f t="shared" si="7"/>
        <v>20.006989341254588</v>
      </c>
      <c r="I135" s="8">
        <f t="shared" si="8"/>
        <v>-7.9066922942512674</v>
      </c>
    </row>
    <row r="136" spans="1:9">
      <c r="A136" t="s">
        <v>73</v>
      </c>
      <c r="B136">
        <v>2007</v>
      </c>
      <c r="C136" t="s">
        <v>51</v>
      </c>
      <c r="D136" s="8">
        <v>33.084358523725832</v>
      </c>
      <c r="E136" s="8">
        <v>0.21968365553602812</v>
      </c>
      <c r="F136" s="8">
        <v>19.237697715289986</v>
      </c>
      <c r="G136" s="8">
        <v>9.9982703899244498</v>
      </c>
      <c r="H136" s="8">
        <f t="shared" si="7"/>
        <v>13.846660808435846</v>
      </c>
      <c r="I136" s="8">
        <f t="shared" si="8"/>
        <v>-19.018014059753959</v>
      </c>
    </row>
    <row r="137" spans="1:9">
      <c r="A137" s="3" t="s">
        <v>73</v>
      </c>
      <c r="B137">
        <v>2006</v>
      </c>
      <c r="C137" t="s">
        <v>51</v>
      </c>
      <c r="D137" s="8">
        <v>38.174052322477309</v>
      </c>
      <c r="E137" s="8">
        <v>1.0233137568962449</v>
      </c>
      <c r="F137" s="8">
        <v>18.763125111229758</v>
      </c>
      <c r="G137" s="8">
        <v>12.554773917437068</v>
      </c>
      <c r="H137" s="8">
        <f t="shared" si="7"/>
        <v>19.41092721124755</v>
      </c>
      <c r="I137" s="8">
        <f t="shared" si="8"/>
        <v>-17.739811354333515</v>
      </c>
    </row>
    <row r="138" spans="1:9">
      <c r="A138" t="s">
        <v>73</v>
      </c>
      <c r="B138">
        <v>2009</v>
      </c>
      <c r="C138" t="s">
        <v>51</v>
      </c>
      <c r="D138" s="8">
        <v>25.12629619781973</v>
      </c>
      <c r="E138" s="8">
        <v>4.4314455375343433E-2</v>
      </c>
      <c r="F138" s="8">
        <v>5.716564743419303</v>
      </c>
      <c r="G138" s="8">
        <v>13.493734072890357</v>
      </c>
      <c r="H138" s="8">
        <f t="shared" si="7"/>
        <v>19.409731454400429</v>
      </c>
      <c r="I138" s="8">
        <f t="shared" si="8"/>
        <v>-5.6722502880439594</v>
      </c>
    </row>
    <row r="139" spans="1:9">
      <c r="A139" t="s">
        <v>91</v>
      </c>
      <c r="B139" s="7">
        <v>2010</v>
      </c>
      <c r="C139" t="s">
        <v>51</v>
      </c>
      <c r="D139" s="8">
        <v>29.244583573605734</v>
      </c>
      <c r="E139" s="8">
        <v>10.153225142103963</v>
      </c>
      <c r="F139" s="8">
        <v>8.7218881291704431</v>
      </c>
      <c r="G139" s="8">
        <v>17.15544937803773</v>
      </c>
      <c r="H139" s="8">
        <f t="shared" si="7"/>
        <v>20.522695444435293</v>
      </c>
      <c r="I139" s="8">
        <f t="shared" si="8"/>
        <v>1.4313370129335201</v>
      </c>
    </row>
    <row r="140" spans="1:9">
      <c r="A140" s="8" t="s">
        <v>91</v>
      </c>
      <c r="B140" s="7">
        <v>2009</v>
      </c>
      <c r="C140" t="s">
        <v>51</v>
      </c>
      <c r="D140" s="8">
        <v>45.59683664222753</v>
      </c>
      <c r="E140" s="8">
        <v>27.741164840596426</v>
      </c>
      <c r="F140" s="8">
        <v>8.7630776834994641</v>
      </c>
      <c r="G140" s="8">
        <v>19.976933849575747</v>
      </c>
      <c r="H140" s="8">
        <f t="shared" si="7"/>
        <v>36.833758958728069</v>
      </c>
      <c r="I140" s="8">
        <f t="shared" si="8"/>
        <v>18.978087157096962</v>
      </c>
    </row>
    <row r="141" spans="1:9">
      <c r="A141" t="s">
        <v>94</v>
      </c>
      <c r="B141">
        <v>2010</v>
      </c>
      <c r="C141" t="s">
        <v>51</v>
      </c>
      <c r="D141" s="8">
        <v>748.5</v>
      </c>
      <c r="E141" s="8">
        <v>81.088973247377524</v>
      </c>
      <c r="F141" s="8">
        <v>27.943125407129543</v>
      </c>
      <c r="G141" s="8">
        <v>819.5</v>
      </c>
      <c r="H141" s="8">
        <f t="shared" si="7"/>
        <v>720.55687459287049</v>
      </c>
      <c r="I141" s="8">
        <f t="shared" si="8"/>
        <v>53.145847840247981</v>
      </c>
    </row>
    <row r="142" spans="1:9">
      <c r="A142" s="3" t="s">
        <v>94</v>
      </c>
      <c r="B142">
        <v>2008</v>
      </c>
      <c r="C142" t="s">
        <v>30</v>
      </c>
      <c r="D142" s="8">
        <v>411.67499269974616</v>
      </c>
      <c r="E142" s="8">
        <v>116.28742783979874</v>
      </c>
      <c r="F142" s="8">
        <v>48.046901323030617</v>
      </c>
      <c r="G142" s="8">
        <v>-467.91241941642892</v>
      </c>
      <c r="H142" s="8">
        <f t="shared" si="7"/>
        <v>363.62809137671553</v>
      </c>
      <c r="I142" s="8">
        <f t="shared" si="8"/>
        <v>68.240526516768114</v>
      </c>
    </row>
    <row r="143" spans="1:9">
      <c r="A143" t="s">
        <v>94</v>
      </c>
      <c r="B143">
        <v>2009</v>
      </c>
      <c r="C143" t="s">
        <v>30</v>
      </c>
      <c r="D143" s="8">
        <v>876.89122621801926</v>
      </c>
      <c r="E143" s="8">
        <v>128.01275859745277</v>
      </c>
      <c r="F143" s="8">
        <v>54.257732653473795</v>
      </c>
      <c r="G143" s="8">
        <v>-394.39593207394597</v>
      </c>
      <c r="H143" s="8">
        <f t="shared" si="7"/>
        <v>822.63349356454546</v>
      </c>
      <c r="I143" s="8">
        <f t="shared" si="8"/>
        <v>73.755025943978978</v>
      </c>
    </row>
    <row r="144" spans="1:9">
      <c r="A144" t="s">
        <v>91</v>
      </c>
      <c r="B144">
        <v>2007</v>
      </c>
      <c r="C144" t="s">
        <v>30</v>
      </c>
      <c r="D144" s="8">
        <v>73.543949254469055</v>
      </c>
      <c r="E144" s="8">
        <v>50.745530933355305</v>
      </c>
      <c r="F144" s="8">
        <v>0</v>
      </c>
      <c r="G144" s="8">
        <v>-25.92882445011945</v>
      </c>
      <c r="H144" s="8">
        <f t="shared" si="7"/>
        <v>73.543949254469055</v>
      </c>
      <c r="I144" s="8">
        <f t="shared" si="8"/>
        <v>50.745530933355305</v>
      </c>
    </row>
    <row r="145" spans="1:16">
      <c r="A145" t="s">
        <v>91</v>
      </c>
      <c r="B145">
        <v>2006</v>
      </c>
      <c r="C145" t="s">
        <v>30</v>
      </c>
      <c r="D145" s="8">
        <v>62.052063596671886</v>
      </c>
      <c r="E145" s="8">
        <v>38.01795864568745</v>
      </c>
      <c r="F145" s="8">
        <v>0</v>
      </c>
      <c r="G145" s="8">
        <v>-15.940357525331571</v>
      </c>
      <c r="H145" s="8">
        <f t="shared" si="7"/>
        <v>62.052063596671886</v>
      </c>
      <c r="I145" s="8">
        <f t="shared" si="8"/>
        <v>38.01795864568745</v>
      </c>
    </row>
    <row r="146" spans="1:16">
      <c r="A146" t="s">
        <v>79</v>
      </c>
      <c r="B146">
        <v>2010</v>
      </c>
      <c r="C146" t="s">
        <v>30</v>
      </c>
      <c r="D146" s="8">
        <v>36.857515601021333</v>
      </c>
      <c r="E146" s="8">
        <v>18.944684151202566</v>
      </c>
      <c r="F146" s="8">
        <v>4.6006171399277704</v>
      </c>
      <c r="G146" s="8">
        <v>-12.70098946130059</v>
      </c>
      <c r="H146" s="8">
        <f t="shared" si="7"/>
        <v>32.256898461093563</v>
      </c>
      <c r="I146" s="8">
        <f t="shared" si="8"/>
        <v>14.344067011274795</v>
      </c>
    </row>
    <row r="147" spans="1:16">
      <c r="A147" t="s">
        <v>91</v>
      </c>
      <c r="B147">
        <v>2008</v>
      </c>
      <c r="C147" t="s">
        <v>30</v>
      </c>
      <c r="D147" s="8">
        <v>87.980888046791335</v>
      </c>
      <c r="E147" s="8">
        <v>57.562402174808469</v>
      </c>
      <c r="F147" s="8">
        <v>2.2448307109317076</v>
      </c>
      <c r="G147" s="8">
        <v>-10.89463712002636</v>
      </c>
      <c r="H147" s="8">
        <f t="shared" si="7"/>
        <v>85.736057335859627</v>
      </c>
      <c r="I147" s="8">
        <f t="shared" si="8"/>
        <v>55.31757146387676</v>
      </c>
    </row>
    <row r="148" spans="1:16">
      <c r="A148" t="s">
        <v>73</v>
      </c>
      <c r="B148">
        <v>2003</v>
      </c>
      <c r="C148" t="s">
        <v>30</v>
      </c>
      <c r="D148" s="8">
        <v>80.490196078431381</v>
      </c>
      <c r="E148" s="8">
        <v>35.490196078431374</v>
      </c>
      <c r="F148" s="8">
        <v>10.813327346971537</v>
      </c>
      <c r="G148" s="8">
        <v>-8.9237190812221634</v>
      </c>
      <c r="H148" s="8">
        <f t="shared" si="7"/>
        <v>69.676868731459848</v>
      </c>
      <c r="I148" s="8">
        <f t="shared" si="8"/>
        <v>24.676868731459837</v>
      </c>
    </row>
    <row r="149" spans="1:16">
      <c r="A149" t="s">
        <v>79</v>
      </c>
      <c r="B149">
        <v>2008</v>
      </c>
      <c r="C149" t="s">
        <v>30</v>
      </c>
      <c r="D149" s="8">
        <v>40.758181704660096</v>
      </c>
      <c r="E149" s="8">
        <v>23.54530129113034</v>
      </c>
      <c r="F149" s="8">
        <v>0</v>
      </c>
      <c r="G149" s="8">
        <v>-7.1638181178875282</v>
      </c>
      <c r="H149" s="8">
        <f t="shared" si="7"/>
        <v>40.758181704660096</v>
      </c>
      <c r="I149" s="8">
        <f t="shared" si="8"/>
        <v>23.54530129113034</v>
      </c>
    </row>
    <row r="150" spans="1:16">
      <c r="A150" t="s">
        <v>57</v>
      </c>
      <c r="B150">
        <v>2004</v>
      </c>
      <c r="C150" t="s">
        <v>30</v>
      </c>
      <c r="D150" s="8">
        <v>37.803414710266196</v>
      </c>
      <c r="E150" s="8">
        <v>17.791899614190473</v>
      </c>
      <c r="F150" s="8">
        <v>10.051495079179738</v>
      </c>
      <c r="G150" s="8">
        <v>-5.8517036988910789</v>
      </c>
      <c r="H150" s="8">
        <f t="shared" si="7"/>
        <v>27.751919631086459</v>
      </c>
      <c r="I150" s="8">
        <f t="shared" si="8"/>
        <v>7.740404535010736</v>
      </c>
    </row>
    <row r="151" spans="1:16">
      <c r="A151" s="8" t="s">
        <v>82</v>
      </c>
      <c r="B151">
        <v>2007</v>
      </c>
      <c r="C151" t="s">
        <v>30</v>
      </c>
      <c r="D151" s="8">
        <v>51.805648070741711</v>
      </c>
      <c r="E151" s="8">
        <v>34.495746288340399</v>
      </c>
      <c r="F151" s="8">
        <v>17.910787200017243</v>
      </c>
      <c r="G151" s="8">
        <v>-5.0403185095875926</v>
      </c>
      <c r="H151" s="8">
        <f t="shared" si="7"/>
        <v>33.894860870724472</v>
      </c>
      <c r="I151" s="8">
        <f t="shared" si="8"/>
        <v>16.584959088323156</v>
      </c>
    </row>
    <row r="152" spans="1:16">
      <c r="A152" s="3" t="s">
        <v>77</v>
      </c>
      <c r="B152">
        <v>2008</v>
      </c>
      <c r="C152" t="s">
        <v>30</v>
      </c>
      <c r="D152" s="8">
        <v>28.356645952872917</v>
      </c>
      <c r="E152" s="8">
        <v>12.761130783667596</v>
      </c>
      <c r="F152" s="8">
        <v>0</v>
      </c>
      <c r="G152" s="8">
        <v>-4.7822837631897954</v>
      </c>
      <c r="H152" s="8">
        <f t="shared" si="7"/>
        <v>28.356645952872917</v>
      </c>
      <c r="I152" s="8">
        <f t="shared" si="8"/>
        <v>12.761130783667596</v>
      </c>
    </row>
    <row r="153" spans="1:16">
      <c r="A153" t="s">
        <v>75</v>
      </c>
      <c r="B153">
        <v>2003</v>
      </c>
      <c r="C153" t="s">
        <v>30</v>
      </c>
      <c r="D153" s="8">
        <v>39.080744188923774</v>
      </c>
      <c r="E153" s="8">
        <v>5.3896475464344817</v>
      </c>
      <c r="F153" s="8">
        <v>0.8808175786725454</v>
      </c>
      <c r="G153" s="8">
        <v>-4.5868328643430161</v>
      </c>
      <c r="H153" s="8">
        <f t="shared" si="7"/>
        <v>38.199926610251225</v>
      </c>
      <c r="I153" s="8">
        <f t="shared" si="8"/>
        <v>4.5088299677619368</v>
      </c>
      <c r="M153" s="8"/>
      <c r="N153" s="8"/>
      <c r="O153" s="8"/>
      <c r="P153" s="8"/>
    </row>
    <row r="154" spans="1:16">
      <c r="A154" t="s">
        <v>82</v>
      </c>
      <c r="B154">
        <v>2008</v>
      </c>
      <c r="C154" t="s">
        <v>30</v>
      </c>
      <c r="D154" s="8">
        <v>55.206329407701453</v>
      </c>
      <c r="E154" s="8">
        <v>38.332381898316342</v>
      </c>
      <c r="F154" s="8">
        <v>19.348678485259455</v>
      </c>
      <c r="G154" s="8">
        <v>-4.1034173235889106</v>
      </c>
      <c r="H154" s="8">
        <f t="shared" si="7"/>
        <v>35.857650922441998</v>
      </c>
      <c r="I154" s="8">
        <f t="shared" si="8"/>
        <v>18.983703413056887</v>
      </c>
      <c r="M154" s="8"/>
      <c r="N154" s="8"/>
      <c r="O154" s="8"/>
      <c r="P154" s="8"/>
    </row>
    <row r="155" spans="1:16">
      <c r="A155" s="3" t="s">
        <v>75</v>
      </c>
      <c r="B155">
        <v>2004</v>
      </c>
      <c r="C155" t="s">
        <v>30</v>
      </c>
      <c r="D155" s="8">
        <v>43.369630071599047</v>
      </c>
      <c r="E155" s="8">
        <v>7.771479713603819</v>
      </c>
      <c r="F155" s="8">
        <v>4.4003579952267309</v>
      </c>
      <c r="G155" s="8">
        <v>-4.01597691321723</v>
      </c>
      <c r="H155" s="8">
        <f t="shared" si="7"/>
        <v>38.96927207637232</v>
      </c>
      <c r="I155" s="8">
        <f t="shared" si="8"/>
        <v>3.3711217183770881</v>
      </c>
      <c r="M155" s="8"/>
      <c r="N155" s="8"/>
      <c r="O155" s="8"/>
      <c r="P155" s="8"/>
    </row>
    <row r="156" spans="1:16">
      <c r="A156" t="s">
        <v>75</v>
      </c>
      <c r="B156">
        <v>2008</v>
      </c>
      <c r="C156" t="s">
        <v>30</v>
      </c>
      <c r="D156" s="8">
        <v>40.7658657199011</v>
      </c>
      <c r="E156" s="8">
        <v>5.4586952386990433</v>
      </c>
      <c r="F156" s="8">
        <v>23.115450453306284</v>
      </c>
      <c r="G156" s="8">
        <v>-3.3200764596764145</v>
      </c>
      <c r="H156" s="8">
        <f t="shared" si="7"/>
        <v>17.650415266594816</v>
      </c>
      <c r="I156" s="8">
        <f t="shared" si="8"/>
        <v>-17.656755214607241</v>
      </c>
      <c r="M156" s="8"/>
      <c r="N156" s="8"/>
      <c r="O156" s="8"/>
      <c r="P156" s="8"/>
    </row>
    <row r="157" spans="1:16">
      <c r="A157" t="s">
        <v>84</v>
      </c>
      <c r="B157">
        <v>2004</v>
      </c>
      <c r="C157" t="s">
        <v>30</v>
      </c>
      <c r="D157" s="8">
        <v>26.893857327401804</v>
      </c>
      <c r="E157" s="8">
        <v>13.071645432927522</v>
      </c>
      <c r="F157" s="8">
        <v>0.25700024390135279</v>
      </c>
      <c r="G157" s="8">
        <v>-3.1735993421212942</v>
      </c>
      <c r="H157" s="8">
        <f t="shared" si="7"/>
        <v>26.636857083500452</v>
      </c>
      <c r="I157" s="8">
        <f t="shared" si="8"/>
        <v>12.814645189026169</v>
      </c>
      <c r="M157" s="8"/>
      <c r="N157" s="8"/>
      <c r="O157" s="8"/>
      <c r="P157" s="8"/>
    </row>
    <row r="158" spans="1:16">
      <c r="A158" t="s">
        <v>57</v>
      </c>
      <c r="B158">
        <v>2005</v>
      </c>
      <c r="C158" t="s">
        <v>30</v>
      </c>
      <c r="D158" s="8">
        <v>41.839176004816935</v>
      </c>
      <c r="E158" s="8">
        <v>19.656739720041987</v>
      </c>
      <c r="F158" s="8">
        <v>6.8470887883583504</v>
      </c>
      <c r="G158" s="8">
        <v>-2.7580607853688726</v>
      </c>
      <c r="H158" s="8">
        <f t="shared" si="7"/>
        <v>34.992087216458586</v>
      </c>
      <c r="I158" s="8">
        <f t="shared" si="8"/>
        <v>12.809650931683636</v>
      </c>
      <c r="M158" s="8"/>
      <c r="N158" s="8"/>
      <c r="O158" s="8"/>
      <c r="P158" s="8"/>
    </row>
    <row r="159" spans="1:16">
      <c r="A159" t="s">
        <v>82</v>
      </c>
      <c r="B159">
        <v>2010</v>
      </c>
      <c r="C159" t="s">
        <v>30</v>
      </c>
      <c r="D159" s="8">
        <v>53.391369767316888</v>
      </c>
      <c r="E159" s="8">
        <v>38.037508732333819</v>
      </c>
      <c r="F159" s="8">
        <v>0</v>
      </c>
      <c r="G159" s="8">
        <v>-2.6520498374853574</v>
      </c>
      <c r="H159" s="8">
        <f t="shared" si="7"/>
        <v>53.391369767316888</v>
      </c>
      <c r="I159" s="8">
        <f t="shared" si="8"/>
        <v>38.037508732333819</v>
      </c>
      <c r="M159" s="8"/>
      <c r="N159" s="8"/>
      <c r="O159" s="8"/>
      <c r="P159" s="8"/>
    </row>
    <row r="160" spans="1:16">
      <c r="A160" t="s">
        <v>29</v>
      </c>
      <c r="B160">
        <v>2011</v>
      </c>
      <c r="C160" t="s">
        <v>30</v>
      </c>
      <c r="D160" s="8">
        <v>17.306903622693095</v>
      </c>
      <c r="E160" s="8">
        <v>4.2959072321953213</v>
      </c>
      <c r="F160" s="8">
        <v>4.2343658188533526</v>
      </c>
      <c r="G160" s="8">
        <v>-1.407290695260131</v>
      </c>
      <c r="H160" s="8">
        <f t="shared" si="7"/>
        <v>13.072537803839744</v>
      </c>
      <c r="I160" s="8">
        <f t="shared" si="8"/>
        <v>6.154141334196872E-2</v>
      </c>
      <c r="M160" s="8"/>
      <c r="N160" s="8"/>
      <c r="O160" s="8"/>
      <c r="P160" s="8"/>
    </row>
    <row r="161" spans="1:23">
      <c r="A161" t="s">
        <v>75</v>
      </c>
      <c r="B161">
        <v>2010</v>
      </c>
      <c r="C161" t="s">
        <v>30</v>
      </c>
      <c r="D161" s="8">
        <v>39.300590237933719</v>
      </c>
      <c r="E161" s="8">
        <v>4.2730436877508193</v>
      </c>
      <c r="F161" s="8">
        <v>19.177977975439511</v>
      </c>
      <c r="G161" s="8">
        <v>-1.1021641559918507</v>
      </c>
      <c r="H161" s="8">
        <f t="shared" si="7"/>
        <v>20.122612262494208</v>
      </c>
      <c r="I161" s="8">
        <f t="shared" si="8"/>
        <v>-14.904934287688691</v>
      </c>
      <c r="M161" s="8"/>
      <c r="N161" s="8"/>
      <c r="O161" s="8"/>
      <c r="P161" s="8"/>
    </row>
    <row r="162" spans="1:23">
      <c r="A162" t="s">
        <v>82</v>
      </c>
      <c r="B162">
        <v>2004</v>
      </c>
      <c r="C162" t="s">
        <v>30</v>
      </c>
      <c r="D162" s="8">
        <v>53.066722188038327</v>
      </c>
      <c r="E162" s="8">
        <v>40.004466523753415</v>
      </c>
      <c r="F162" s="8">
        <v>0</v>
      </c>
      <c r="G162" s="8">
        <v>-0.95995302713820863</v>
      </c>
      <c r="H162" s="8">
        <f t="shared" si="7"/>
        <v>53.066722188038327</v>
      </c>
      <c r="I162" s="8">
        <f t="shared" si="8"/>
        <v>40.004466523753415</v>
      </c>
      <c r="M162" s="8"/>
      <c r="N162" s="8"/>
      <c r="O162" s="8"/>
      <c r="P162" s="8"/>
    </row>
    <row r="163" spans="1:23">
      <c r="A163" t="s">
        <v>73</v>
      </c>
      <c r="B163">
        <v>2010</v>
      </c>
      <c r="C163" t="s">
        <v>30</v>
      </c>
      <c r="D163" s="8">
        <v>32.2719038993231</v>
      </c>
      <c r="E163" s="8">
        <v>0.47668986557345794</v>
      </c>
      <c r="F163" s="8">
        <v>18.20955286490609</v>
      </c>
      <c r="G163" s="8">
        <v>-0.82341907709023587</v>
      </c>
      <c r="H163" s="8">
        <f t="shared" si="7"/>
        <v>14.062351034417009</v>
      </c>
      <c r="I163" s="8">
        <f t="shared" si="8"/>
        <v>-17.732862999332632</v>
      </c>
      <c r="M163" s="8"/>
      <c r="N163" s="8"/>
      <c r="O163" s="8"/>
      <c r="P163" s="8"/>
    </row>
    <row r="164" spans="1:23">
      <c r="A164" t="s">
        <v>84</v>
      </c>
      <c r="B164">
        <v>2005</v>
      </c>
      <c r="C164" t="s">
        <v>30</v>
      </c>
      <c r="D164" s="8">
        <v>27.850338357456689</v>
      </c>
      <c r="E164" s="8">
        <v>15.20414490831693</v>
      </c>
      <c r="F164" s="8">
        <v>1.6716804855601755</v>
      </c>
      <c r="G164" s="8">
        <v>-0.4846589716794103</v>
      </c>
      <c r="H164" s="8">
        <f t="shared" si="7"/>
        <v>26.178657871896512</v>
      </c>
      <c r="I164" s="8">
        <f t="shared" si="8"/>
        <v>13.532464422756755</v>
      </c>
      <c r="M164" s="8"/>
      <c r="N164" s="8"/>
      <c r="O164" s="8"/>
      <c r="P164" s="8"/>
    </row>
    <row r="165" spans="1:23">
      <c r="A165" t="s">
        <v>77</v>
      </c>
      <c r="B165">
        <v>2003</v>
      </c>
      <c r="C165" t="s">
        <v>30</v>
      </c>
      <c r="D165" s="8">
        <v>32.475038831549703</v>
      </c>
      <c r="E165" s="8">
        <v>20.705561671122293</v>
      </c>
      <c r="F165" s="8">
        <v>0</v>
      </c>
      <c r="G165" s="8">
        <v>-0.45754935335592783</v>
      </c>
      <c r="H165" s="8">
        <f t="shared" si="7"/>
        <v>32.475038831549703</v>
      </c>
      <c r="I165" s="8">
        <f t="shared" si="8"/>
        <v>20.705561671122293</v>
      </c>
      <c r="M165" s="8"/>
      <c r="N165" s="8"/>
      <c r="O165" s="8"/>
      <c r="P165" s="8"/>
    </row>
    <row r="166" spans="1:23">
      <c r="A166" t="s">
        <v>84</v>
      </c>
      <c r="B166">
        <v>2008</v>
      </c>
      <c r="C166" t="s">
        <v>30</v>
      </c>
      <c r="D166" s="8">
        <v>27.059427311240398</v>
      </c>
      <c r="E166" s="8">
        <v>13.88246679365605</v>
      </c>
      <c r="F166" s="8">
        <v>1.1961907376692933</v>
      </c>
      <c r="G166" s="8">
        <v>-0.37489026403958725</v>
      </c>
      <c r="H166" s="8">
        <f t="shared" si="7"/>
        <v>25.863236573571104</v>
      </c>
      <c r="I166" s="8">
        <f t="shared" ref="I166:I197" si="9">E166-F166</f>
        <v>12.686276055986756</v>
      </c>
      <c r="M166" s="8"/>
      <c r="N166" s="8"/>
      <c r="O166" s="8"/>
      <c r="P166" s="8"/>
    </row>
    <row r="167" spans="1:23">
      <c r="A167" s="8" t="s">
        <v>84</v>
      </c>
      <c r="B167">
        <v>2009</v>
      </c>
      <c r="C167" t="s">
        <v>30</v>
      </c>
      <c r="D167" s="8">
        <v>26.092205190461804</v>
      </c>
      <c r="E167" s="8">
        <v>12.359851689115111</v>
      </c>
      <c r="F167" s="8">
        <v>8.0524123310865239</v>
      </c>
      <c r="G167" s="8">
        <v>-0.15168515924452919</v>
      </c>
      <c r="H167" s="8">
        <f t="shared" si="7"/>
        <v>18.039792859375282</v>
      </c>
      <c r="I167" s="8">
        <f t="shared" si="9"/>
        <v>4.3074393580285868</v>
      </c>
      <c r="M167" s="8"/>
      <c r="N167" s="8"/>
      <c r="O167" s="8"/>
      <c r="P167" s="8"/>
    </row>
    <row r="168" spans="1:23">
      <c r="A168" t="s">
        <v>29</v>
      </c>
      <c r="B168">
        <v>2006</v>
      </c>
      <c r="C168" t="s">
        <v>30</v>
      </c>
      <c r="D168" s="8">
        <v>22.373724531541491</v>
      </c>
      <c r="E168" s="8">
        <v>8.9097120644903036</v>
      </c>
      <c r="F168" s="8">
        <v>0</v>
      </c>
      <c r="G168" s="8">
        <v>0</v>
      </c>
      <c r="H168" s="8">
        <f t="shared" si="7"/>
        <v>22.373724531541491</v>
      </c>
      <c r="I168" s="8">
        <f t="shared" si="9"/>
        <v>8.9097120644903036</v>
      </c>
      <c r="M168" s="8"/>
      <c r="N168" s="8"/>
      <c r="O168" s="8"/>
      <c r="P168" s="8"/>
    </row>
    <row r="169" spans="1:23">
      <c r="A169" t="s">
        <v>86</v>
      </c>
      <c r="B169">
        <v>2010</v>
      </c>
      <c r="C169" t="s">
        <v>30</v>
      </c>
      <c r="D169" s="8">
        <v>13.125611759582258</v>
      </c>
      <c r="E169" s="8">
        <v>2.6820402478515653</v>
      </c>
      <c r="F169" s="8">
        <v>2.4642861762816231</v>
      </c>
      <c r="G169" s="8">
        <v>1.9403828159697767E-2</v>
      </c>
      <c r="H169" s="8">
        <f t="shared" si="7"/>
        <v>10.661325583300634</v>
      </c>
      <c r="I169" s="8">
        <f t="shared" si="9"/>
        <v>0.2177540715699422</v>
      </c>
      <c r="M169" s="8"/>
      <c r="N169" s="8"/>
      <c r="O169" s="8"/>
      <c r="P169" s="8"/>
    </row>
    <row r="170" spans="1:23">
      <c r="A170" t="s">
        <v>82</v>
      </c>
      <c r="B170">
        <v>2003</v>
      </c>
      <c r="C170" t="s">
        <v>30</v>
      </c>
      <c r="D170" s="8">
        <v>55.233334515073089</v>
      </c>
      <c r="E170" s="8">
        <v>42.800250528828542</v>
      </c>
      <c r="F170" s="8">
        <v>0</v>
      </c>
      <c r="G170" s="8">
        <v>9.7624243145833844E-2</v>
      </c>
      <c r="H170" s="8">
        <f t="shared" si="7"/>
        <v>55.233334515073089</v>
      </c>
      <c r="I170" s="8">
        <f t="shared" si="9"/>
        <v>42.800250528828542</v>
      </c>
    </row>
    <row r="171" spans="1:23" ht="16.8" customHeight="1">
      <c r="A171" t="s">
        <v>86</v>
      </c>
      <c r="B171">
        <v>2009</v>
      </c>
      <c r="C171" t="s">
        <v>30</v>
      </c>
      <c r="D171" s="8">
        <v>13.369237602031797</v>
      </c>
      <c r="E171" s="8">
        <v>2.3025876082841412</v>
      </c>
      <c r="F171" s="8">
        <v>0</v>
      </c>
      <c r="G171" s="8">
        <v>0.2910574223954665</v>
      </c>
      <c r="H171" s="8">
        <f t="shared" si="7"/>
        <v>13.369237602031797</v>
      </c>
      <c r="I171" s="8">
        <f t="shared" si="9"/>
        <v>2.3025876082841412</v>
      </c>
      <c r="T171" s="8"/>
      <c r="U171" s="8"/>
      <c r="V171" s="8"/>
      <c r="W171" s="8"/>
    </row>
    <row r="172" spans="1:23">
      <c r="A172" t="s">
        <v>84</v>
      </c>
      <c r="B172">
        <v>2007</v>
      </c>
      <c r="C172" t="s">
        <v>30</v>
      </c>
      <c r="D172" s="8">
        <v>25.717314926422219</v>
      </c>
      <c r="E172" s="8">
        <v>14.132393636349107</v>
      </c>
      <c r="F172" s="8">
        <v>4.6231226341765268</v>
      </c>
      <c r="G172" s="8">
        <v>0.31908898784081963</v>
      </c>
      <c r="H172" s="8">
        <f t="shared" si="7"/>
        <v>21.094192292245694</v>
      </c>
      <c r="I172" s="8">
        <f t="shared" si="9"/>
        <v>9.5092710021725804</v>
      </c>
      <c r="T172" s="8"/>
      <c r="U172" s="8"/>
      <c r="V172" s="8"/>
      <c r="W172" s="8"/>
    </row>
    <row r="173" spans="1:23">
      <c r="A173" t="s">
        <v>75</v>
      </c>
      <c r="B173">
        <v>2007</v>
      </c>
      <c r="C173" t="s">
        <v>30</v>
      </c>
      <c r="D173" s="8">
        <v>37.009875818910729</v>
      </c>
      <c r="E173" s="8">
        <v>4.758645415729605</v>
      </c>
      <c r="F173" s="8">
        <v>28.31068087741599</v>
      </c>
      <c r="G173" s="8">
        <v>0.39240427404523004</v>
      </c>
      <c r="H173" s="8">
        <f t="shared" si="7"/>
        <v>8.6991949414947385</v>
      </c>
      <c r="I173" s="8">
        <f t="shared" si="9"/>
        <v>-23.552035461686387</v>
      </c>
      <c r="T173" s="8"/>
      <c r="U173" s="8"/>
      <c r="V173" s="8"/>
      <c r="W173" s="8"/>
    </row>
    <row r="174" spans="1:23">
      <c r="A174" t="s">
        <v>29</v>
      </c>
      <c r="B174">
        <v>2010</v>
      </c>
      <c r="C174" t="s">
        <v>30</v>
      </c>
      <c r="D174" s="8">
        <v>19.135220255139497</v>
      </c>
      <c r="E174" s="8">
        <v>5.0701727981866034</v>
      </c>
      <c r="F174" s="8">
        <v>0</v>
      </c>
      <c r="G174" s="8">
        <v>0.43350765109292322</v>
      </c>
      <c r="H174" s="8">
        <f t="shared" si="7"/>
        <v>19.135220255139497</v>
      </c>
      <c r="I174" s="8">
        <f t="shared" si="9"/>
        <v>5.0701727981866034</v>
      </c>
      <c r="T174" s="8"/>
      <c r="U174" s="8"/>
      <c r="V174" s="8"/>
      <c r="W174" s="8"/>
    </row>
    <row r="175" spans="1:23">
      <c r="A175" t="s">
        <v>84</v>
      </c>
      <c r="B175">
        <v>2003</v>
      </c>
      <c r="C175" t="s">
        <v>30</v>
      </c>
      <c r="D175" s="8">
        <v>24.676739015335393</v>
      </c>
      <c r="E175" s="8">
        <v>12.081893219411404</v>
      </c>
      <c r="F175" s="8">
        <v>0</v>
      </c>
      <c r="G175" s="8">
        <v>0.93997642723552843</v>
      </c>
      <c r="H175" s="8">
        <f t="shared" si="7"/>
        <v>24.676739015335393</v>
      </c>
      <c r="I175" s="8">
        <f t="shared" si="9"/>
        <v>12.081893219411404</v>
      </c>
      <c r="T175" s="8"/>
      <c r="U175" s="8"/>
      <c r="V175" s="8"/>
      <c r="W175" s="8"/>
    </row>
    <row r="176" spans="1:23">
      <c r="A176" t="s">
        <v>57</v>
      </c>
      <c r="B176">
        <v>2003</v>
      </c>
      <c r="C176" t="s">
        <v>30</v>
      </c>
      <c r="D176" s="8">
        <v>35.987472305925863</v>
      </c>
      <c r="E176" s="8">
        <v>16.84015330792576</v>
      </c>
      <c r="F176" s="8">
        <v>11.541219024413911</v>
      </c>
      <c r="G176" s="8">
        <v>1.2026980939019012</v>
      </c>
      <c r="H176" s="8">
        <f t="shared" si="7"/>
        <v>24.44625328151195</v>
      </c>
      <c r="I176" s="8">
        <f t="shared" si="9"/>
        <v>5.2989342835118496</v>
      </c>
      <c r="T176" s="8"/>
      <c r="U176" s="8"/>
      <c r="V176" s="8"/>
      <c r="W176" s="8"/>
    </row>
    <row r="177" spans="1:23">
      <c r="A177" t="s">
        <v>29</v>
      </c>
      <c r="B177">
        <v>2009</v>
      </c>
      <c r="C177" t="s">
        <v>30</v>
      </c>
      <c r="D177" s="8">
        <v>19.47302161427934</v>
      </c>
      <c r="E177" s="8">
        <v>6.1811460186735214</v>
      </c>
      <c r="F177" s="8">
        <v>0.97440624555427147</v>
      </c>
      <c r="G177" s="8">
        <v>1.2089755788989551</v>
      </c>
      <c r="H177" s="8">
        <f t="shared" si="7"/>
        <v>18.498615368725069</v>
      </c>
      <c r="I177" s="8">
        <f t="shared" si="9"/>
        <v>5.2067397731192502</v>
      </c>
      <c r="L177" s="8"/>
      <c r="M177" s="8"/>
      <c r="N177" s="8"/>
      <c r="O177" s="8"/>
      <c r="T177" s="8"/>
      <c r="U177" s="8"/>
      <c r="V177" s="8"/>
      <c r="W177" s="8"/>
    </row>
    <row r="178" spans="1:23">
      <c r="A178" s="3" t="s">
        <v>77</v>
      </c>
      <c r="B178">
        <v>2009</v>
      </c>
      <c r="C178" t="s">
        <v>30</v>
      </c>
      <c r="D178" s="8">
        <v>27.949800935615229</v>
      </c>
      <c r="E178" s="8">
        <v>12.075142071632884</v>
      </c>
      <c r="F178" s="8">
        <v>0</v>
      </c>
      <c r="G178" s="8">
        <v>1.2336121041046901</v>
      </c>
      <c r="H178" s="8">
        <f t="shared" si="7"/>
        <v>27.949800935615229</v>
      </c>
      <c r="I178" s="8">
        <f t="shared" si="9"/>
        <v>12.075142071632884</v>
      </c>
      <c r="L178" s="8"/>
      <c r="M178" s="8"/>
      <c r="N178" s="8"/>
      <c r="O178" s="8"/>
      <c r="T178" s="8"/>
      <c r="U178" s="8"/>
      <c r="V178" s="8"/>
      <c r="W178" s="8"/>
    </row>
    <row r="179" spans="1:23">
      <c r="A179" t="s">
        <v>75</v>
      </c>
      <c r="B179">
        <v>2009</v>
      </c>
      <c r="C179" t="s">
        <v>30</v>
      </c>
      <c r="D179" s="8">
        <v>40.329952278587143</v>
      </c>
      <c r="E179" s="8">
        <v>4.48846049587402</v>
      </c>
      <c r="F179" s="8">
        <v>20.399800793045408</v>
      </c>
      <c r="G179" s="8">
        <v>1.4652754819673746</v>
      </c>
      <c r="H179" s="8">
        <f t="shared" si="7"/>
        <v>19.930151485541735</v>
      </c>
      <c r="I179" s="8">
        <f t="shared" si="9"/>
        <v>-15.911340297171389</v>
      </c>
      <c r="L179" s="8"/>
      <c r="M179" s="8"/>
      <c r="N179" s="8"/>
      <c r="O179" s="8"/>
      <c r="T179" s="8"/>
      <c r="U179" s="8"/>
      <c r="V179" s="8"/>
      <c r="W179" s="8"/>
    </row>
    <row r="180" spans="1:23">
      <c r="A180" s="3" t="s">
        <v>57</v>
      </c>
      <c r="B180">
        <v>2006</v>
      </c>
      <c r="C180" t="s">
        <v>30</v>
      </c>
      <c r="D180" s="8">
        <v>40.561475495635065</v>
      </c>
      <c r="E180" s="8">
        <v>20.019050809136012</v>
      </c>
      <c r="F180" s="8">
        <v>10.750099441036699</v>
      </c>
      <c r="G180" s="8">
        <v>1.5262474102731574</v>
      </c>
      <c r="H180" s="8">
        <f t="shared" si="7"/>
        <v>29.811376054598366</v>
      </c>
      <c r="I180" s="8">
        <f t="shared" si="9"/>
        <v>9.2689513680993123</v>
      </c>
    </row>
    <row r="181" spans="1:23">
      <c r="A181" t="s">
        <v>57</v>
      </c>
      <c r="B181">
        <v>2009</v>
      </c>
      <c r="C181" t="s">
        <v>30</v>
      </c>
      <c r="D181" s="8">
        <v>35.403561441645877</v>
      </c>
      <c r="E181" s="8">
        <v>16.205714170963255</v>
      </c>
      <c r="F181" s="8">
        <v>14.860258347599515</v>
      </c>
      <c r="G181" s="8">
        <v>1.6392305819444388</v>
      </c>
      <c r="H181" s="8">
        <f t="shared" si="7"/>
        <v>20.543303094046362</v>
      </c>
      <c r="I181" s="8">
        <f t="shared" si="9"/>
        <v>1.3454558233637393</v>
      </c>
    </row>
    <row r="182" spans="1:23">
      <c r="A182" t="s">
        <v>77</v>
      </c>
      <c r="B182">
        <v>2007</v>
      </c>
      <c r="C182" t="s">
        <v>30</v>
      </c>
      <c r="D182" s="8">
        <v>23.167517172425434</v>
      </c>
      <c r="E182" s="8">
        <v>11.218885123290873</v>
      </c>
      <c r="F182" s="8">
        <v>0</v>
      </c>
      <c r="G182" s="8">
        <v>1.7583317857045664</v>
      </c>
      <c r="H182" s="8">
        <f t="shared" si="7"/>
        <v>23.167517172425434</v>
      </c>
      <c r="I182" s="8">
        <f t="shared" si="9"/>
        <v>11.218885123290873</v>
      </c>
    </row>
    <row r="183" spans="1:23">
      <c r="A183" t="s">
        <v>82</v>
      </c>
      <c r="B183">
        <v>2009</v>
      </c>
      <c r="C183" t="s">
        <v>30</v>
      </c>
      <c r="D183" s="8">
        <v>55.909065394330618</v>
      </c>
      <c r="E183" s="8">
        <v>39.589110300308732</v>
      </c>
      <c r="F183" s="8">
        <v>18.392871045130377</v>
      </c>
      <c r="G183" s="8">
        <v>1.8149596403845649</v>
      </c>
      <c r="H183" s="8">
        <f t="shared" si="7"/>
        <v>37.516194349200241</v>
      </c>
      <c r="I183" s="8">
        <f t="shared" si="9"/>
        <v>21.196239255178355</v>
      </c>
    </row>
    <row r="184" spans="1:23">
      <c r="A184" s="3" t="s">
        <v>77</v>
      </c>
      <c r="B184">
        <v>2004</v>
      </c>
      <c r="C184" t="s">
        <v>30</v>
      </c>
      <c r="D184" s="8">
        <v>32.824100475035401</v>
      </c>
      <c r="E184" s="8">
        <v>20.128295029454382</v>
      </c>
      <c r="F184" s="8">
        <v>0</v>
      </c>
      <c r="G184" s="8">
        <v>1.8436758045389752</v>
      </c>
      <c r="H184" s="8">
        <f t="shared" si="7"/>
        <v>32.824100475035401</v>
      </c>
      <c r="I184" s="8">
        <f t="shared" si="9"/>
        <v>20.128295029454382</v>
      </c>
    </row>
    <row r="185" spans="1:23">
      <c r="A185" t="s">
        <v>29</v>
      </c>
      <c r="B185">
        <v>2007</v>
      </c>
      <c r="C185" t="s">
        <v>30</v>
      </c>
      <c r="D185" s="8">
        <v>22.049503150601268</v>
      </c>
      <c r="E185" s="8">
        <v>8.5589559450788357</v>
      </c>
      <c r="F185" s="8">
        <v>0</v>
      </c>
      <c r="G185" s="8">
        <v>2.0295286975030375</v>
      </c>
      <c r="H185" s="8">
        <f t="shared" si="7"/>
        <v>22.049503150601268</v>
      </c>
      <c r="I185" s="8">
        <f t="shared" si="9"/>
        <v>8.5589559450788357</v>
      </c>
    </row>
    <row r="186" spans="1:23">
      <c r="A186" s="3" t="s">
        <v>84</v>
      </c>
      <c r="B186">
        <v>2006</v>
      </c>
      <c r="C186" t="s">
        <v>30</v>
      </c>
      <c r="D186" s="8">
        <v>27.378516299081216</v>
      </c>
      <c r="E186" s="8">
        <v>15.481055466730517</v>
      </c>
      <c r="F186" s="8">
        <v>4.7399647430246432</v>
      </c>
      <c r="G186" s="8">
        <v>2.13302343103447</v>
      </c>
      <c r="H186" s="8">
        <f t="shared" si="7"/>
        <v>22.638551556056573</v>
      </c>
      <c r="I186" s="8">
        <f t="shared" si="9"/>
        <v>10.741090723705874</v>
      </c>
    </row>
    <row r="187" spans="1:23">
      <c r="A187" t="s">
        <v>89</v>
      </c>
      <c r="B187">
        <v>2010</v>
      </c>
      <c r="C187" t="s">
        <v>30</v>
      </c>
      <c r="D187" s="8">
        <v>28.564221770456449</v>
      </c>
      <c r="E187" s="8">
        <v>10.04555326330064</v>
      </c>
      <c r="F187" s="8">
        <v>0</v>
      </c>
      <c r="G187" s="8">
        <v>2.1856772764771843</v>
      </c>
      <c r="H187" s="8">
        <f t="shared" si="7"/>
        <v>28.564221770456449</v>
      </c>
      <c r="I187" s="8">
        <f t="shared" si="9"/>
        <v>10.04555326330064</v>
      </c>
    </row>
    <row r="188" spans="1:23">
      <c r="A188" t="s">
        <v>75</v>
      </c>
      <c r="B188">
        <v>2005</v>
      </c>
      <c r="C188" t="s">
        <v>30</v>
      </c>
      <c r="D188" s="8">
        <v>43.096721102141004</v>
      </c>
      <c r="E188" s="8">
        <v>5.3915239568110556</v>
      </c>
      <c r="F188" s="8">
        <v>28.064301017295442</v>
      </c>
      <c r="G188" s="8">
        <v>2.2113600776527207</v>
      </c>
      <c r="H188" s="8">
        <f t="shared" si="7"/>
        <v>15.032420084845562</v>
      </c>
      <c r="I188" s="8">
        <f t="shared" si="9"/>
        <v>-22.672777060484385</v>
      </c>
    </row>
    <row r="189" spans="1:23">
      <c r="A189" t="s">
        <v>29</v>
      </c>
      <c r="B189">
        <v>2008</v>
      </c>
      <c r="C189" t="s">
        <v>30</v>
      </c>
      <c r="D189" s="8">
        <v>20.344195834038452</v>
      </c>
      <c r="E189" s="8">
        <v>6.8839166807690324</v>
      </c>
      <c r="F189" s="8">
        <v>0.49051707857838339</v>
      </c>
      <c r="G189" s="8">
        <v>2.5764815363219293</v>
      </c>
      <c r="H189" s="8">
        <f t="shared" si="7"/>
        <v>19.85367875546007</v>
      </c>
      <c r="I189" s="8">
        <f t="shared" si="9"/>
        <v>6.393399602190649</v>
      </c>
    </row>
    <row r="190" spans="1:23">
      <c r="A190" s="3" t="s">
        <v>89</v>
      </c>
      <c r="B190">
        <v>2009</v>
      </c>
      <c r="C190" t="s">
        <v>30</v>
      </c>
      <c r="D190" s="8">
        <v>32.036544431498285</v>
      </c>
      <c r="E190" s="8">
        <v>12.927777771349692</v>
      </c>
      <c r="F190" s="8">
        <v>2.4622134697424283</v>
      </c>
      <c r="G190" s="8">
        <v>2.7086662277570603</v>
      </c>
      <c r="H190" s="8">
        <f t="shared" si="7"/>
        <v>29.574330961755855</v>
      </c>
      <c r="I190" s="8">
        <f t="shared" si="9"/>
        <v>10.465564301607264</v>
      </c>
    </row>
    <row r="191" spans="1:23">
      <c r="A191" t="s">
        <v>77</v>
      </c>
      <c r="B191">
        <v>2005</v>
      </c>
      <c r="C191" t="s">
        <v>30</v>
      </c>
      <c r="D191" s="8">
        <v>30.631363027010728</v>
      </c>
      <c r="E191" s="8">
        <v>16.42340678686989</v>
      </c>
      <c r="F191" s="8">
        <v>0</v>
      </c>
      <c r="G191" s="8">
        <v>2.7091227364579176</v>
      </c>
      <c r="H191" s="8">
        <f t="shared" si="7"/>
        <v>30.631363027010728</v>
      </c>
      <c r="I191" s="8">
        <f t="shared" si="9"/>
        <v>16.42340678686989</v>
      </c>
    </row>
    <row r="192" spans="1:23">
      <c r="A192" s="8" t="s">
        <v>82</v>
      </c>
      <c r="B192">
        <v>2005</v>
      </c>
      <c r="C192" t="s">
        <v>30</v>
      </c>
      <c r="D192" s="8">
        <v>56.193287542211294</v>
      </c>
      <c r="E192" s="8">
        <v>42.014885943350713</v>
      </c>
      <c r="F192" s="8">
        <v>0</v>
      </c>
      <c r="G192" s="8">
        <v>2.900711289924466</v>
      </c>
      <c r="H192" s="8">
        <f t="shared" si="7"/>
        <v>56.193287542211294</v>
      </c>
      <c r="I192" s="8">
        <f t="shared" si="9"/>
        <v>42.014885943350713</v>
      </c>
    </row>
    <row r="193" spans="1:23">
      <c r="A193" s="8" t="s">
        <v>84</v>
      </c>
      <c r="B193">
        <v>2010</v>
      </c>
      <c r="C193" t="s">
        <v>30</v>
      </c>
      <c r="D193" s="8">
        <v>27.211112470484927</v>
      </c>
      <c r="E193" s="8">
        <v>13.195822920806462</v>
      </c>
      <c r="F193" s="8">
        <v>0</v>
      </c>
      <c r="G193" s="8">
        <v>3.0779774255758579</v>
      </c>
      <c r="H193" s="8">
        <f t="shared" si="7"/>
        <v>27.211112470484927</v>
      </c>
      <c r="I193" s="8">
        <f t="shared" si="9"/>
        <v>13.195822920806462</v>
      </c>
    </row>
    <row r="194" spans="1:23">
      <c r="A194" s="3" t="s">
        <v>57</v>
      </c>
      <c r="B194">
        <v>2007</v>
      </c>
      <c r="C194" t="s">
        <v>30</v>
      </c>
      <c r="D194" s="8">
        <v>40.312928594543777</v>
      </c>
      <c r="E194" s="8">
        <v>17.711388607796504</v>
      </c>
      <c r="F194" s="8">
        <v>10.756278348238364</v>
      </c>
      <c r="G194" s="8">
        <v>3.6442982039092158</v>
      </c>
      <c r="H194" s="8">
        <f t="shared" ref="H194:H209" si="10">D194-F194</f>
        <v>29.556650246305413</v>
      </c>
      <c r="I194" s="8">
        <f t="shared" si="9"/>
        <v>6.9551102595581398</v>
      </c>
    </row>
    <row r="195" spans="1:23">
      <c r="A195" s="3" t="s">
        <v>77</v>
      </c>
      <c r="B195">
        <v>2010</v>
      </c>
      <c r="C195" t="s">
        <v>30</v>
      </c>
      <c r="D195" s="8">
        <v>27.12303384876823</v>
      </c>
      <c r="E195" s="8">
        <v>14.032420701339516</v>
      </c>
      <c r="F195" s="8">
        <v>12.814213104433149</v>
      </c>
      <c r="G195" s="8">
        <v>3.8262360108515647</v>
      </c>
      <c r="H195" s="8">
        <f t="shared" si="10"/>
        <v>14.308820744335081</v>
      </c>
      <c r="I195" s="8">
        <f t="shared" si="9"/>
        <v>1.2182075969063675</v>
      </c>
    </row>
    <row r="196" spans="1:23">
      <c r="A196" s="3" t="s">
        <v>79</v>
      </c>
      <c r="B196">
        <v>2009</v>
      </c>
      <c r="C196" t="s">
        <v>30</v>
      </c>
      <c r="D196" s="8">
        <v>43.840595188411704</v>
      </c>
      <c r="E196" s="8">
        <v>25.520280506199335</v>
      </c>
      <c r="F196" s="8">
        <v>1.7860252968219594</v>
      </c>
      <c r="G196" s="8">
        <v>3.9006661036387591</v>
      </c>
      <c r="H196" s="8">
        <f t="shared" si="10"/>
        <v>42.054569891589743</v>
      </c>
      <c r="I196" s="8">
        <f t="shared" si="9"/>
        <v>23.734255209377373</v>
      </c>
    </row>
    <row r="197" spans="1:23">
      <c r="A197" t="s">
        <v>82</v>
      </c>
      <c r="B197">
        <v>2006</v>
      </c>
      <c r="C197" t="s">
        <v>30</v>
      </c>
      <c r="D197" s="8">
        <v>50.166010898113861</v>
      </c>
      <c r="E197" s="8">
        <v>35.682424382574354</v>
      </c>
      <c r="F197" s="8">
        <v>0</v>
      </c>
      <c r="G197" s="8">
        <v>4.3876394714695905</v>
      </c>
      <c r="H197" s="8">
        <f t="shared" si="10"/>
        <v>50.166010898113861</v>
      </c>
      <c r="I197" s="8">
        <f t="shared" si="9"/>
        <v>35.682424382574354</v>
      </c>
    </row>
    <row r="198" spans="1:23">
      <c r="A198" s="3" t="s">
        <v>57</v>
      </c>
      <c r="B198">
        <v>2008</v>
      </c>
      <c r="C198" t="s">
        <v>30</v>
      </c>
      <c r="D198" s="8">
        <v>36.917177291725849</v>
      </c>
      <c r="E198" s="8">
        <v>15.91729903015055</v>
      </c>
      <c r="F198" s="8">
        <v>12.315870632634015</v>
      </c>
      <c r="G198" s="8">
        <v>4.9093671528979055</v>
      </c>
      <c r="H198" s="8">
        <f t="shared" si="10"/>
        <v>24.601306659091833</v>
      </c>
      <c r="I198" s="8">
        <f t="shared" ref="I198:I209" si="11">E198-F198</f>
        <v>3.6014283975165355</v>
      </c>
    </row>
    <row r="199" spans="1:23">
      <c r="A199" t="s">
        <v>73</v>
      </c>
      <c r="B199">
        <v>2004</v>
      </c>
      <c r="C199" t="s">
        <v>30</v>
      </c>
      <c r="D199" s="8">
        <v>72.619891330025979</v>
      </c>
      <c r="E199" s="8">
        <v>26.411528466808409</v>
      </c>
      <c r="F199" s="8">
        <v>37.69731992552687</v>
      </c>
      <c r="G199" s="8">
        <v>5.7324664983667653</v>
      </c>
      <c r="H199" s="8">
        <f t="shared" si="10"/>
        <v>34.922571404499109</v>
      </c>
      <c r="I199" s="8">
        <f t="shared" si="11"/>
        <v>-11.28579145871846</v>
      </c>
    </row>
    <row r="200" spans="1:23">
      <c r="A200" t="s">
        <v>91</v>
      </c>
      <c r="B200" s="7">
        <v>2010</v>
      </c>
      <c r="C200" t="s">
        <v>30</v>
      </c>
      <c r="D200" s="8">
        <v>54.246643051322181</v>
      </c>
      <c r="E200" s="8">
        <v>25.14622291786803</v>
      </c>
      <c r="F200" s="8">
        <v>17.443776258340886</v>
      </c>
      <c r="G200" s="8">
        <v>5.7326854231864175</v>
      </c>
      <c r="H200" s="8">
        <f t="shared" si="10"/>
        <v>36.802866792981291</v>
      </c>
      <c r="I200" s="8">
        <f t="shared" si="11"/>
        <v>7.7024466595271441</v>
      </c>
    </row>
    <row r="201" spans="1:23" ht="16.8" customHeight="1">
      <c r="A201" s="3" t="s">
        <v>75</v>
      </c>
      <c r="B201">
        <v>2006</v>
      </c>
      <c r="C201" t="s">
        <v>30</v>
      </c>
      <c r="D201" s="8">
        <v>41.158269993946327</v>
      </c>
      <c r="E201" s="8">
        <v>6.1209389923992745</v>
      </c>
      <c r="F201" s="8">
        <v>33.248133449922648</v>
      </c>
      <c r="G201" s="8">
        <v>6.0868452832302751</v>
      </c>
      <c r="H201" s="8">
        <f t="shared" si="10"/>
        <v>7.9101365440236791</v>
      </c>
      <c r="I201" s="8">
        <f t="shared" si="11"/>
        <v>-27.127194457523373</v>
      </c>
      <c r="T201" s="8"/>
      <c r="U201" s="8"/>
      <c r="V201" s="8"/>
      <c r="W201" s="8"/>
    </row>
    <row r="202" spans="1:23">
      <c r="A202" t="s">
        <v>77</v>
      </c>
      <c r="B202">
        <v>2006</v>
      </c>
      <c r="C202" t="s">
        <v>30</v>
      </c>
      <c r="D202" s="8">
        <v>30.114977738577487</v>
      </c>
      <c r="E202" s="8">
        <v>16.261665460729581</v>
      </c>
      <c r="F202" s="8">
        <v>0</v>
      </c>
      <c r="G202" s="8">
        <v>7.4638458545852924</v>
      </c>
      <c r="H202" s="8">
        <f t="shared" si="10"/>
        <v>30.114977738577487</v>
      </c>
      <c r="I202" s="8">
        <f t="shared" si="11"/>
        <v>16.261665460729581</v>
      </c>
      <c r="T202" s="8"/>
      <c r="U202" s="8"/>
      <c r="V202" s="8"/>
      <c r="W202" s="8"/>
    </row>
    <row r="203" spans="1:23">
      <c r="A203" s="3" t="s">
        <v>73</v>
      </c>
      <c r="B203">
        <v>2007</v>
      </c>
      <c r="C203" t="s">
        <v>30</v>
      </c>
      <c r="D203" s="8">
        <v>54.261862917398943</v>
      </c>
      <c r="E203" s="8">
        <v>1.2741652021089633</v>
      </c>
      <c r="F203" s="8">
        <v>59.390597539543066</v>
      </c>
      <c r="G203" s="8">
        <v>7.5493654877859591</v>
      </c>
      <c r="H203" s="8">
        <f t="shared" si="10"/>
        <v>-5.1287346221441226</v>
      </c>
      <c r="I203" s="8">
        <f t="shared" si="11"/>
        <v>-58.116432337434105</v>
      </c>
      <c r="T203" s="8"/>
      <c r="U203" s="8"/>
      <c r="V203" s="8"/>
      <c r="W203" s="8"/>
    </row>
    <row r="204" spans="1:23">
      <c r="A204" t="s">
        <v>73</v>
      </c>
      <c r="B204">
        <v>2008</v>
      </c>
      <c r="C204" t="s">
        <v>30</v>
      </c>
      <c r="D204" s="8">
        <v>52.114275729512492</v>
      </c>
      <c r="E204" s="8">
        <v>1.0920845710291807</v>
      </c>
      <c r="F204" s="8">
        <v>48.969072164948457</v>
      </c>
      <c r="G204" s="8">
        <v>7.8203136840390215</v>
      </c>
      <c r="H204" s="8">
        <f t="shared" si="10"/>
        <v>3.145203564564035</v>
      </c>
      <c r="I204" s="8">
        <f t="shared" si="11"/>
        <v>-47.876987593919274</v>
      </c>
      <c r="T204" s="8"/>
      <c r="U204" s="8"/>
      <c r="V204" s="8"/>
      <c r="W204" s="8"/>
    </row>
    <row r="205" spans="1:23">
      <c r="A205" t="s">
        <v>73</v>
      </c>
      <c r="B205">
        <v>2005</v>
      </c>
      <c r="C205" t="s">
        <v>30</v>
      </c>
      <c r="D205" s="8">
        <v>74.757729580064606</v>
      </c>
      <c r="E205" s="8">
        <v>13.428703276419013</v>
      </c>
      <c r="F205" s="8">
        <v>84.680203045685275</v>
      </c>
      <c r="G205" s="8">
        <v>12.956250112727535</v>
      </c>
      <c r="H205" s="8">
        <f t="shared" si="10"/>
        <v>-9.9224734656206692</v>
      </c>
      <c r="I205" s="8">
        <f t="shared" si="11"/>
        <v>-71.25149976926626</v>
      </c>
      <c r="T205" s="8"/>
      <c r="U205" s="8"/>
      <c r="V205" s="8"/>
      <c r="W205" s="8"/>
    </row>
    <row r="206" spans="1:23">
      <c r="A206" s="3" t="s">
        <v>73</v>
      </c>
      <c r="B206">
        <v>2009</v>
      </c>
      <c r="C206" t="s">
        <v>30</v>
      </c>
      <c r="D206" s="8">
        <v>46.441549233359922</v>
      </c>
      <c r="E206" s="8">
        <v>0.66471683063015152</v>
      </c>
      <c r="F206" s="8">
        <v>31.153062128866438</v>
      </c>
      <c r="G206" s="8">
        <v>19.842371830189393</v>
      </c>
      <c r="H206" s="8">
        <f t="shared" si="10"/>
        <v>15.288487104493484</v>
      </c>
      <c r="I206" s="8">
        <f t="shared" si="11"/>
        <v>-30.488345298236286</v>
      </c>
      <c r="T206" s="8"/>
      <c r="U206" s="8"/>
      <c r="V206" s="8"/>
      <c r="W206" s="8"/>
    </row>
    <row r="207" spans="1:23">
      <c r="A207" s="3" t="s">
        <v>73</v>
      </c>
      <c r="B207">
        <v>2006</v>
      </c>
      <c r="C207" t="s">
        <v>30</v>
      </c>
      <c r="D207" s="8">
        <v>59.663641217298448</v>
      </c>
      <c r="E207" s="8">
        <v>1.5572165865812422</v>
      </c>
      <c r="F207" s="8">
        <v>81.881117636590147</v>
      </c>
      <c r="G207" s="8">
        <v>20.495866662665666</v>
      </c>
      <c r="H207" s="8">
        <f t="shared" si="10"/>
        <v>-22.2174764192917</v>
      </c>
      <c r="I207" s="8">
        <f t="shared" si="11"/>
        <v>-80.323901050008899</v>
      </c>
      <c r="J207"/>
      <c r="L207" s="8"/>
      <c r="M207" s="8"/>
      <c r="N207" s="8"/>
      <c r="O207" s="8"/>
      <c r="T207" s="8"/>
      <c r="U207" s="8"/>
      <c r="V207" s="8"/>
      <c r="W207" s="8"/>
    </row>
    <row r="208" spans="1:23">
      <c r="A208" s="8" t="s">
        <v>91</v>
      </c>
      <c r="B208" s="7">
        <v>2009</v>
      </c>
      <c r="C208" t="s">
        <v>30</v>
      </c>
      <c r="D208" s="8">
        <v>84.438586374495429</v>
      </c>
      <c r="E208" s="8">
        <v>55.07043413790263</v>
      </c>
      <c r="F208" s="8">
        <v>17.526155366998928</v>
      </c>
      <c r="G208" s="8">
        <v>33.734244995469155</v>
      </c>
      <c r="H208" s="8">
        <f t="shared" si="10"/>
        <v>66.912431007496508</v>
      </c>
      <c r="I208" s="8">
        <f t="shared" si="11"/>
        <v>37.544278770903702</v>
      </c>
      <c r="J208"/>
      <c r="L208" s="8"/>
      <c r="M208" s="8"/>
      <c r="N208" s="8"/>
      <c r="O208" s="8"/>
      <c r="T208" s="8"/>
      <c r="U208" s="8"/>
      <c r="V208" s="8"/>
      <c r="W208" s="8"/>
    </row>
    <row r="209" spans="1:23">
      <c r="A209" t="s">
        <v>94</v>
      </c>
      <c r="B209">
        <v>2010</v>
      </c>
      <c r="C209" t="s">
        <v>30</v>
      </c>
      <c r="D209" s="8">
        <v>806.07092477369213</v>
      </c>
      <c r="E209" s="8">
        <v>124.68833531750488</v>
      </c>
      <c r="F209" s="8">
        <v>44.756171522271387</v>
      </c>
      <c r="G209" s="8">
        <v>819.5</v>
      </c>
      <c r="H209" s="8">
        <f t="shared" si="10"/>
        <v>761.31475325142071</v>
      </c>
      <c r="I209" s="8">
        <f t="shared" si="11"/>
        <v>79.932163795233492</v>
      </c>
      <c r="J209"/>
      <c r="L209" s="8"/>
      <c r="M209" s="8"/>
      <c r="N209" s="8"/>
      <c r="O209" s="8"/>
      <c r="T209" s="8"/>
      <c r="U209" s="8"/>
      <c r="V209" s="8"/>
      <c r="W209" s="8"/>
    </row>
  </sheetData>
  <sortState ref="A2:I209">
    <sortCondition ref="C2:C209"/>
    <sortCondition ref="G2:G209"/>
  </sortState>
  <conditionalFormatting sqref="N2:S5">
    <cfRule type="cellIs" dxfId="27" priority="25" operator="between">
      <formula>0.5</formula>
      <formula>0.99</formula>
    </cfRule>
    <cfRule type="top10" dxfId="26" priority="28" percent="1" bottom="1" rank="10"/>
  </conditionalFormatting>
  <conditionalFormatting sqref="W3:AA6">
    <cfRule type="top10" dxfId="25" priority="26" percent="1" bottom="1" rank="10"/>
    <cfRule type="top10" dxfId="24" priority="27" percent="1" rank="10"/>
  </conditionalFormatting>
  <conditionalFormatting sqref="W9:AA12">
    <cfRule type="cellIs" dxfId="23" priority="33" operator="between">
      <formula>0.5</formula>
      <formula>0.99</formula>
    </cfRule>
    <cfRule type="top10" dxfId="22" priority="34" percent="1" bottom="1" rank="10"/>
  </conditionalFormatting>
  <conditionalFormatting sqref="W16:AA19">
    <cfRule type="cellIs" dxfId="21" priority="37" operator="between">
      <formula>0.5</formula>
      <formula>0.99</formula>
    </cfRule>
    <cfRule type="top10" dxfId="20" priority="38" percent="1" bottom="1" rank="10"/>
  </conditionalFormatting>
  <conditionalFormatting sqref="W23:AA26">
    <cfRule type="cellIs" dxfId="19" priority="47" operator="between">
      <formula>0.5</formula>
      <formula>0.99</formula>
    </cfRule>
    <cfRule type="top10" dxfId="18" priority="48" percent="1" bottom="1" rank="10"/>
  </conditionalFormatting>
  <conditionalFormatting sqref="W30:AA33">
    <cfRule type="cellIs" dxfId="17" priority="59" operator="between">
      <formula>0.5</formula>
      <formula>0.99</formula>
    </cfRule>
    <cfRule type="top10" dxfId="16" priority="60" percent="1" bottom="1" rank="10"/>
  </conditionalFormatting>
  <conditionalFormatting sqref="W37:AA40">
    <cfRule type="cellIs" dxfId="15" priority="61" operator="between">
      <formula>0.5</formula>
      <formula>0.99</formula>
    </cfRule>
    <cfRule type="top10" dxfId="14" priority="62" percent="1" bottom="1" rank="10"/>
  </conditionalFormatting>
  <conditionalFormatting sqref="W58:AA61">
    <cfRule type="cellIs" dxfId="13" priority="63" operator="between">
      <formula>0.5</formula>
      <formula>0.99</formula>
    </cfRule>
    <cfRule type="top10" dxfId="12" priority="64" percent="1" bottom="1" rank="10"/>
  </conditionalFormatting>
  <conditionalFormatting sqref="W44:AA47">
    <cfRule type="cellIs" dxfId="11" priority="65" operator="between">
      <formula>0.5</formula>
      <formula>0.99</formula>
    </cfRule>
    <cfRule type="top10" dxfId="10" priority="66" percent="1" bottom="1" rank="10"/>
  </conditionalFormatting>
  <conditionalFormatting sqref="W51:AA54">
    <cfRule type="cellIs" dxfId="9" priority="69" operator="between">
      <formula>0.5</formula>
      <formula>0.99</formula>
    </cfRule>
    <cfRule type="top10" dxfId="8" priority="70" percent="1" bottom="1" rank="10"/>
  </conditionalFormatting>
  <conditionalFormatting sqref="W65:AA68">
    <cfRule type="cellIs" dxfId="7" priority="71" operator="between">
      <formula>0.5</formula>
      <formula>0.99</formula>
    </cfRule>
    <cfRule type="top10" dxfId="6" priority="72" percent="1" bottom="1" rank="10"/>
  </conditionalFormatting>
  <conditionalFormatting sqref="W72:AB75">
    <cfRule type="cellIs" dxfId="5" priority="5" operator="between">
      <formula>0.5</formula>
      <formula>0.99</formula>
    </cfRule>
    <cfRule type="top10" dxfId="4" priority="6" percent="1" bottom="1" rank="10"/>
  </conditionalFormatting>
  <conditionalFormatting sqref="W78:AB81">
    <cfRule type="cellIs" dxfId="3" priority="3" operator="between">
      <formula>0.5</formula>
      <formula>0.99</formula>
    </cfRule>
    <cfRule type="top10" dxfId="2" priority="4" percent="1" bottom="1" rank="10"/>
  </conditionalFormatting>
  <conditionalFormatting sqref="X85:AC88">
    <cfRule type="cellIs" dxfId="1" priority="1" operator="between">
      <formula>0.5</formula>
      <formula>0.99</formula>
    </cfRule>
    <cfRule type="top10" dxfId="0" priority="2" percent="1" bottom="1" rank="10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"/>
  <sheetViews>
    <sheetView zoomScaleNormal="100" workbookViewId="0">
      <pane ySplit="1" topLeftCell="A26" activePane="bottomLeft" state="frozen"/>
      <selection activeCell="L22" sqref="L22"/>
      <selection pane="bottomLeft" activeCell="L22" sqref="L22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13" width="7" style="81" customWidth="1"/>
    <col min="14" max="14" width="10.33203125" style="81" customWidth="1"/>
    <col min="15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D2" s="49">
        <v>19.237697715289986</v>
      </c>
      <c r="E2" s="9">
        <v>0.58147410358565743</v>
      </c>
      <c r="F2" s="9">
        <v>0.44695994277539342</v>
      </c>
      <c r="G2" s="9">
        <v>0.13332862216869251</v>
      </c>
      <c r="H2" s="9">
        <v>0.26191273343116778</v>
      </c>
      <c r="I2" s="9">
        <v>0.34179646463613489</v>
      </c>
      <c r="J2" s="9">
        <v>0.61539194907485495</v>
      </c>
      <c r="K2" s="9">
        <v>0.3836386768447837</v>
      </c>
      <c r="L2" s="62" t="s">
        <v>61</v>
      </c>
      <c r="M2" s="176">
        <f t="array" ref="M2">CORREL(IF(NOT(ISBLANK(C3:C1166)),D3:D1166),IF(NOT(ISBLANK(C3:C1166)),G3:G1166))</f>
        <v>0.10090500124964578</v>
      </c>
      <c r="N2" s="175">
        <f t="array" ref="N2">CORREL(IF(NOT(ISBLANK(C3:C1166)),E3:E1166),IF(NOT(ISBLANK(C3:C1166)),G3:G1166))</f>
        <v>0.17454251514625607</v>
      </c>
      <c r="O2" s="166">
        <f t="array" ref="O2">CORREL(IF(NOT(ISBLANK(C3:C1006)),F3:F1006),IF(NOT(ISBLANK(C3:C1006)),G3:G1006))</f>
        <v>0.17656547599687231</v>
      </c>
      <c r="P2" s="166">
        <f t="array" ref="P2">CORREL(IF(NOT(ISBLANK(C3:C1166)),G3:G1166),IF(NOT(ISBLANK(C3:C1166)),K3:K1166))</f>
        <v>5.4021625194645352E-2</v>
      </c>
      <c r="Q2" s="165">
        <f t="array" ref="Q2">CORREL(IF(NOT(ISBLANK(C3:C1000)),D3:D1000),IF(NOT(ISBLANK(C3:C1000)),H3:H1000))</f>
        <v>0.20019198261731019</v>
      </c>
      <c r="R2" s="166">
        <f t="array" ref="R2">CORREL(IF(NOT(ISBLANK(C3:C1000)),H3:H1000),IF(NOT(ISBLANK(C3:C1000)),E3:E1000))</f>
        <v>0.24004986737239009</v>
      </c>
      <c r="S2" s="166">
        <f t="array" ref="S2">CORREL(IF(NOT(ISBLANK(C3:C1006)),E3:E1006),IF(NOT(ISBLANK(C3:C1006)),H3:H1006))</f>
        <v>0.24004986737239009</v>
      </c>
      <c r="T2" s="167">
        <f>CORREL(IF(NOT(ISBLANK(C3:C1006)),H3:H1006),IF(NOT(ISBLANK(C3:C1006)),K3:K1006))</f>
        <v>0.14228677097749964</v>
      </c>
      <c r="U2" s="165">
        <f t="array" ref="U2">CORREL(IF(NOT(ISBLANK(C3:C1000)),D3:D1000),IF(NOT(ISBLANK(C3:C1000)),I3:I1000))</f>
        <v>0.32770530491418898</v>
      </c>
      <c r="V2" s="166">
        <f t="array" ref="V2">CORREL(IF(NOT(ISBLANK(C3:C1000)),I3:I1000),IF(NOT(ISBLANK(C3:C1000)),E3:E1000))</f>
        <v>0.31508327292749017</v>
      </c>
      <c r="W2" s="166">
        <f t="array" ref="W2">CORREL(IF(NOT(ISBLANK(C3:C1006)),F3:F1006),IF(NOT(ISBLANK(C3:C1006)),I3:I1006))</f>
        <v>0.31244640597967571</v>
      </c>
      <c r="X2" s="167">
        <f t="array" ref="X2">CORREL(IF(NOT(ISBLANK(C3:C1006)),I3:I1006),IF(NOT(ISBLANK(C3:C1006)),K3:K1006))</f>
        <v>0.2221569742859604</v>
      </c>
      <c r="Y2" s="165">
        <f t="array" ref="Y2">CORREL(IF(NOT(ISBLANK(C3:C1000)),D3:D1000),IF(NOT(ISBLANK(C3:C1000)),J3:J1000))</f>
        <v>0.40632642476677944</v>
      </c>
      <c r="Z2" s="166">
        <f t="array" ref="Z2">CORREL(IF(NOT(ISBLANK(C3:C1000)),J3:J1000),IF(NOT(ISBLANK(C3:C1000)),E3:E1000))</f>
        <v>0.31913306052523882</v>
      </c>
      <c r="AA2" s="166">
        <f>CORREL(IF(NOT(ISBLANK(C3:C1006)),F3:F1006),IF(NOT(ISBLANK(C3:C1006)),J3:J1006))</f>
        <v>0.35362448980861388</v>
      </c>
      <c r="AB2" s="167">
        <f>CORREL(IF(NOT(ISBLANK(C3:C1006)),J3:J1006),IF(NOT(ISBLANK(C3:C1006)),K3:K1006))</f>
        <v>0.28198361462805932</v>
      </c>
      <c r="AC2" s="143"/>
      <c r="AD2" s="45"/>
      <c r="AJ2" s="33" t="s">
        <v>127</v>
      </c>
    </row>
    <row r="3" spans="1:46" s="2" customFormat="1" ht="15.6" thickTop="1" thickBot="1">
      <c r="A3" s="127" t="s">
        <v>91</v>
      </c>
      <c r="B3" s="7">
        <v>2009</v>
      </c>
      <c r="C3" s="8" t="s">
        <v>51</v>
      </c>
      <c r="D3" s="49">
        <v>19.102874026322858</v>
      </c>
      <c r="E3" s="9">
        <v>0.88545816733067728</v>
      </c>
      <c r="F3" s="9">
        <v>0.83993029624097582</v>
      </c>
      <c r="G3" s="9">
        <v>-4.9825610363716166E-4</v>
      </c>
      <c r="H3" s="9">
        <v>-9.9651220727448812E-4</v>
      </c>
      <c r="I3" s="9">
        <v>-1.4947683109118146E-3</v>
      </c>
      <c r="J3" s="9">
        <v>-1.993024414549141E-3</v>
      </c>
      <c r="K3" s="9">
        <v>0.76621868259498926</v>
      </c>
      <c r="L3" s="162" t="s">
        <v>50</v>
      </c>
      <c r="M3" s="163" t="e">
        <f t="array" ref="M3">CORREL(IF($C3:$C1166=$L3,D3:D1166),IF($C3:$C1166=$L3,$G3:$G1166))</f>
        <v>#DIV/0!</v>
      </c>
      <c r="N3" s="164" t="e">
        <f t="array" ref="N3">CORREL(IF($C3:$C1166=$L3,E3:E1166),IF($C3:$C1166=$L3,$G3:$G1166))</f>
        <v>#DIV/0!</v>
      </c>
      <c r="O3" s="75" t="e">
        <f t="array" ref="O3">CORREL(IF($C3:$C1166=$L3,F3:F1166),IF($C3:$C1166=$L3,$G3:$G1166))</f>
        <v>#DIV/0!</v>
      </c>
      <c r="P3" s="75" t="e">
        <f t="array" ref="P3">CORREL(IF($C3:$C1166=$L3,K3:K1166),IF($C3:$C1166=$L3,$G3:$G1166))</f>
        <v>#DIV/0!</v>
      </c>
      <c r="Q3" s="168" t="e">
        <f t="array" ref="Q3">CORREL(IF($C3:$C1166=$L3,D3:D1166),IF($C3:$C1166=$L3,$H3:$H1166))</f>
        <v>#DIV/0!</v>
      </c>
      <c r="R3" s="75" t="e">
        <f t="array" ref="R3">CORREL(IF($C3:$C1166=$L3,E3:E1166),IF($C3:$C1166=$L3,$H3:$H1166))</f>
        <v>#DIV/0!</v>
      </c>
      <c r="S3" s="75" t="e">
        <f t="array" ref="S3">CORREL(IF($C3:$C1166=$L3,F3:F1166),IF($C3:$C1166=$L3,$H3:$H1166))</f>
        <v>#DIV/0!</v>
      </c>
      <c r="T3" s="169" t="e">
        <f t="array" ref="T3">CORREL(IF($C3:$C1166=$L3,K3:K1166),IF($C3:$C1166=$L3,$H3:$H1166))</f>
        <v>#DIV/0!</v>
      </c>
      <c r="U3" s="168" t="e">
        <f t="array" ref="U3">CORREL(IF($C$3:$C$1166=$L3,D$3:D$1166),IF($C$3:$C$1166=$L3,$I$3:$I$1166))</f>
        <v>#DIV/0!</v>
      </c>
      <c r="V3" s="75" t="e">
        <f t="array" ref="V3">CORREL(IF($C$3:$C$1166=$L3,E$3:E$1166),IF($C$3:$C$1166=$L3,$I$3:$I$1166))</f>
        <v>#DIV/0!</v>
      </c>
      <c r="W3" s="75" t="e">
        <f t="array" ref="W3">CORREL(IF($C$3:$C$1166=$L3,F$3:F$1166),IF($C$3:$C$1166=$L3,$I$3:$I$1166))</f>
        <v>#DIV/0!</v>
      </c>
      <c r="X3" s="169" t="e">
        <f t="array" ref="X3">CORREL(IF($C$3:$C$1166=$L3,K$3:K$1166),IF($C$3:$C$1166=$L3,$I$3:$I$1166))</f>
        <v>#DIV/0!</v>
      </c>
      <c r="Y3" s="168" t="e">
        <f t="array" ref="Y3">CORREL(IF($C3:$C1000=$L3,D3:D1000),IF($C3:$C1000=$L3,$J3:J$1000))</f>
        <v>#DIV/0!</v>
      </c>
      <c r="Z3" s="75" t="e">
        <f t="array" ref="Z3">CORREL(IF($C$3:$C$1000=$L3,J$3:J$1000),IF($C$3:$C$1000=$L3,$E$3:$E$1000))</f>
        <v>#DIV/0!</v>
      </c>
      <c r="AA3" s="75" t="e">
        <f t="array" ref="AA3">CORREL(IF($C$3:$C$1000=$L3,J$3:J$1000),IF($C$3:$C$1000=$L3,$F$3:$F$1000))</f>
        <v>#DIV/0!</v>
      </c>
      <c r="AB3" s="169" t="e">
        <f t="array" ref="AB3">CORREL(IF($C$3:$C$1166=$L3,K$3:K$1166),IF($C$3:$C$1166=$L3,$J$3:$J$1166))</f>
        <v>#DIV/0!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67" t="s">
        <v>94</v>
      </c>
      <c r="B4" s="7">
        <v>2009</v>
      </c>
      <c r="C4" t="s">
        <v>51</v>
      </c>
      <c r="D4" s="49">
        <v>18.763125111229758</v>
      </c>
      <c r="E4" s="9">
        <v>0.49151515151515146</v>
      </c>
      <c r="F4" s="9">
        <v>0.53356300434512716</v>
      </c>
      <c r="G4" s="9">
        <v>0.16356752899081572</v>
      </c>
      <c r="H4" s="9">
        <v>0.2750879178876251</v>
      </c>
      <c r="I4" s="9">
        <v>0.38263984380341715</v>
      </c>
      <c r="J4" s="9">
        <v>0.44945719048862132</v>
      </c>
      <c r="K4" s="9">
        <v>0.46390514184397158</v>
      </c>
      <c r="L4" s="62" t="s">
        <v>51</v>
      </c>
      <c r="M4" s="168">
        <f t="array" ref="M4">CORREL(IF($C3:$C1167=$L4,D3:D1167),IF($C3:$C1167=$L4,$G3:$G1167))</f>
        <v>0.10090500124964578</v>
      </c>
      <c r="N4" s="75">
        <f t="array" ref="N4">CORREL(IF($C3:$C1167=$L4,E3:E1167),IF($C3:$C1167=$L4,$G3:$G1167))</f>
        <v>0.17454251514625607</v>
      </c>
      <c r="O4" s="75">
        <f t="array" ref="O4">CORREL(IF($C3:$C1167=$L4,F3:F1167),IF($C3:$C1167=$L4,$G3:$G1167))</f>
        <v>0.17656547599687231</v>
      </c>
      <c r="P4" s="75">
        <f t="array" ref="P4">CORREL(IF($C3:$C1167=$L4,K3:K1167),IF($C3:$C1167=$L4,$G3:$G1167))</f>
        <v>5.4021625194645352E-2</v>
      </c>
      <c r="Q4" s="168">
        <f t="array" ref="Q4">CORREL(IF($C3:$C1167=$L4,D3:D1167),IF($C3:$C1167=$L4,$H3:$H1167))</f>
        <v>0.20019198261731019</v>
      </c>
      <c r="R4" s="75">
        <f t="array" ref="R4">CORREL(IF($C3:$C1167=$L4,E3:E1167),IF($C3:$C1167=$L4,$H3:$H1167))</f>
        <v>0.24004986737239009</v>
      </c>
      <c r="S4" s="75">
        <f t="array" ref="S4">CORREL(IF($C3:$C1167=$L4,F3:F1167),IF($C3:$C1167=$L4,$H3:$H1167))</f>
        <v>0.26080008429337165</v>
      </c>
      <c r="T4" s="169">
        <f t="array" ref="T4">CORREL(IF($C3:$C1167=$L4,K3:K1167),IF($C3:$C1167=$L4,$H3:$H1167))</f>
        <v>0.14228677097749964</v>
      </c>
      <c r="U4" s="168">
        <f t="array" ref="U4">CORREL(IF($C$3:$C$1166=$L4,D$3:D$1166),IF($C$3:$C$1166=$L4,$I$3:$I$1166))</f>
        <v>0.32770530491418898</v>
      </c>
      <c r="V4" s="75">
        <f t="array" ref="V4">CORREL(IF($C$3:$C$1166=$L4,E$3:E$1166),IF($C$3:$C$1166=$L4,$I$3:$I$1166))</f>
        <v>0.31508327292749017</v>
      </c>
      <c r="W4" s="75">
        <f t="array" ref="W4">CORREL(IF($C$3:$C$1166=$L4,F$3:F$1166),IF($C$3:$C$1166=$L4,$I$3:$I$1166))</f>
        <v>0.31244640597967571</v>
      </c>
      <c r="X4" s="169">
        <f t="array" ref="X4">CORREL(IF($C$3:$C$1166=$L4,K$3:K$1166),IF($C$3:$C$1166=$L4,$I$3:$I$1166))</f>
        <v>0.2221569742859604</v>
      </c>
      <c r="Y4" s="168">
        <f t="array" ref="Y4">CORREL(IF($C3:$C1001=$L4,D3:D1001),IF($C3:$C1001=$L4,$J3:J$1000))</f>
        <v>0.40632642476677944</v>
      </c>
      <c r="Z4" s="75">
        <f t="array" ref="Z4">CORREL(IF($C$3:$C$1000=$L4,J$3:J$1000),IF($C$3:$C$1000=$L4,$E$3:$E$1000))</f>
        <v>0.31913306052523882</v>
      </c>
      <c r="AA4" s="75">
        <f>CORREL(IF($C$3:$C$1000=$L4,J$3:J$1000),IF($C$3:$C$1000=$L4,$F$3:$F$1000))</f>
        <v>0.35362448980861388</v>
      </c>
      <c r="AB4" s="169">
        <f t="array" ref="AB4">CORREL(IF($C$3:$C$1166=$L4,K$3:K$1166),IF($C$3:$C$1166=$L4,$J$3:$J$1166))</f>
        <v>0.28198361462805932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67" t="s">
        <v>130</v>
      </c>
      <c r="B5" s="149">
        <v>2009</v>
      </c>
      <c r="C5" s="81" t="s">
        <v>51</v>
      </c>
      <c r="D5" s="9">
        <v>16.08952468850946</v>
      </c>
      <c r="E5" s="9">
        <v>0.35253791708796761</v>
      </c>
      <c r="F5" s="9">
        <v>0.41709799675148884</v>
      </c>
      <c r="G5" s="9">
        <v>-0.38985933542045015</v>
      </c>
      <c r="H5" s="9">
        <v>-0.16252347828090977</v>
      </c>
      <c r="I5" s="9">
        <v>-7.5258246829601402E-3</v>
      </c>
      <c r="J5" s="9">
        <v>0.14195622359355209</v>
      </c>
      <c r="K5" s="9">
        <v>0.46470384615384613</v>
      </c>
      <c r="L5" s="120" t="s">
        <v>30</v>
      </c>
      <c r="M5" s="170" t="e">
        <f t="array" ref="M5">CORREL(IF($C4:$C1168=$L5,D4:D1168),IF($C4:$C1168=$L5,$G4:$G1168))</f>
        <v>#DIV/0!</v>
      </c>
      <c r="N5" s="171" t="e">
        <f t="array" ref="N5">CORREL(IF($C3:$C1166=$L5,E3:E1166),IF($C4:$C1168=$L5,$G4:$G1168))</f>
        <v>#N/A</v>
      </c>
      <c r="O5" s="171" t="e">
        <f t="array" ref="O5">CORREL(IF($C4:$C1168=$L5,F4:F1168),IF($C4:$C1168=$L5,$G4:$G1168))</f>
        <v>#DIV/0!</v>
      </c>
      <c r="P5" s="171" t="e">
        <f t="array" ref="P5">CORREL(IF($C4:$C1168=$L5,K4:K1168),IF($C4:$C1168=$L5,$G4:$G1168))</f>
        <v>#DIV/0!</v>
      </c>
      <c r="Q5" s="170" t="e">
        <f t="array" ref="Q5">CORREL(IF($C4:$C1168=$L5,D4:D1168),IF($C4:$C1168=$L5,$H4:$H1168))</f>
        <v>#DIV/0!</v>
      </c>
      <c r="R5" s="171" t="e">
        <f t="array" ref="R5">CORREL(IF($C4:$C1168=$L5,E4:E1168),IF($C4:$C1168=$L5,$H4:$H1168))</f>
        <v>#DIV/0!</v>
      </c>
      <c r="S5" s="171" t="e">
        <f t="array" ref="S5">CORREL(IF($C4:$C1168=$L5,F4:F1168),IF($C4:$C1168=$L5,$H4:$H1168))</f>
        <v>#DIV/0!</v>
      </c>
      <c r="T5" s="172" t="e">
        <f t="array" ref="T5">CORREL(IF($C4:$C1168=$L5,K4:K1168),IF($C4:$C1168=$L5,$H4:$H1168))</f>
        <v>#DIV/0!</v>
      </c>
      <c r="U5" s="170" t="e">
        <f t="array" ref="U5">CORREL(IF($C$3:$C$1166=$L5,D$3:D$1166),IF($C$3:$C$1166=$L5,$I$3:$I$1166))</f>
        <v>#DIV/0!</v>
      </c>
      <c r="V5" s="171" t="e">
        <f t="array" ref="V5">CORREL(IF($C$3:$C$1166=$L5,E$3:E$1166),IF($C$3:$C$1166=$L5,$I$3:$I$1166))</f>
        <v>#DIV/0!</v>
      </c>
      <c r="W5" s="171" t="e">
        <f t="array" ref="W5">CORREL(IF($C$3:$C$1166=$L5,F$3:F$1166),IF($C$3:$C$1166=$L5,$I$3:$I$1166))</f>
        <v>#DIV/0!</v>
      </c>
      <c r="X5" s="172" t="e">
        <f t="array" ref="X5">CORREL(IF($C$3:$C$1166=$L5,K$3:K$1166),IF($C$3:$C$1166=$L5,$I$3:$I$1166))</f>
        <v>#DIV/0!</v>
      </c>
      <c r="Y5" s="170" t="e">
        <f t="array" ref="Y5">CORREL(IF($C3:$C1002=$L5,D3:D1002),IF($C3:$C1002=$L5,$J3:J$1000))</f>
        <v>#DIV/0!</v>
      </c>
      <c r="Z5" s="171" t="e">
        <f t="array" ref="Z5">CORREL(IF($C$3:$C$1000=$L5,J$3:J$1000),IF($C$3:$C$1000=$L5,$E$3:$E$1000))</f>
        <v>#DIV/0!</v>
      </c>
      <c r="AA5" s="171" t="e">
        <f t="array" ref="AA5">CORREL(IF($C$3:$C$1000=$L5,J$3:J$1000),IF($C$3:$C$1000=$L5,$F$3:$F$1000))</f>
        <v>#DIV/0!</v>
      </c>
      <c r="AB5" s="172" t="e">
        <f t="array" ref="AB5">CORREL(IF($C$3:$C$1166=$L5,K$3:K$1166),IF($C$3:$C$1166=$L5,$J$3:$J$1166))</f>
        <v>#DIV/0!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81" t="s">
        <v>130</v>
      </c>
      <c r="B6" s="149">
        <v>2003</v>
      </c>
      <c r="C6" s="81" t="s">
        <v>51</v>
      </c>
      <c r="D6" s="9">
        <v>11.008740845735886</v>
      </c>
      <c r="E6" s="9">
        <v>0.33525179856115106</v>
      </c>
      <c r="F6" s="9">
        <v>0.34540380047505936</v>
      </c>
      <c r="G6" s="9">
        <v>-1.4968966776195429E-2</v>
      </c>
      <c r="H6" s="9">
        <v>-0.41066409363594392</v>
      </c>
      <c r="I6" s="9">
        <v>-0.17992525360384387</v>
      </c>
      <c r="J6" s="9">
        <v>-2.2607445278798273E-2</v>
      </c>
      <c r="K6" s="9">
        <v>0.39472069236821394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67" t="s">
        <v>73</v>
      </c>
      <c r="B7" s="7">
        <v>2009</v>
      </c>
      <c r="C7" t="s">
        <v>51</v>
      </c>
      <c r="D7" s="49">
        <v>9.3493614386137427</v>
      </c>
      <c r="E7" s="9">
        <v>0.33265497808390732</v>
      </c>
      <c r="F7" s="9">
        <v>0.32108671991082577</v>
      </c>
      <c r="G7" s="9">
        <v>-1.4284009022842789E-2</v>
      </c>
      <c r="H7" s="9">
        <v>-3.2038551346603737E-2</v>
      </c>
      <c r="I7" s="9">
        <v>-3.606027399045298E-2</v>
      </c>
      <c r="J7" s="9">
        <v>9.6967317057870608E-3</v>
      </c>
      <c r="K7" s="9">
        <v>0.21075485140216221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83" t="s">
        <v>73</v>
      </c>
      <c r="B8" s="7">
        <v>2006</v>
      </c>
      <c r="C8" t="s">
        <v>51</v>
      </c>
      <c r="D8" s="49">
        <v>8.9707974795040304</v>
      </c>
      <c r="E8" s="9">
        <v>0.25903643922719494</v>
      </c>
      <c r="F8" s="9">
        <v>0.32005917889286156</v>
      </c>
      <c r="G8" s="9">
        <v>1.6121270452357863E-2</v>
      </c>
      <c r="H8" s="9">
        <v>3.2242540904715927E-2</v>
      </c>
      <c r="I8" s="9">
        <v>0.11934552454282968</v>
      </c>
      <c r="J8" s="9">
        <v>0.18046198267564958</v>
      </c>
      <c r="K8" s="9">
        <v>0.34634270665194122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138" t="s">
        <v>84</v>
      </c>
      <c r="B9" s="7">
        <v>2006</v>
      </c>
      <c r="C9" s="8" t="s">
        <v>51</v>
      </c>
      <c r="D9" s="9">
        <v>8.5971778560082761</v>
      </c>
      <c r="E9" s="9">
        <v>0.31026127101632284</v>
      </c>
      <c r="F9" s="9">
        <v>0.32162692804265947</v>
      </c>
      <c r="G9" s="9">
        <v>-3.110886638954027E-2</v>
      </c>
      <c r="H9" s="9">
        <v>-4.5837234740581663E-2</v>
      </c>
      <c r="I9" s="9">
        <v>-6.4144100749299923E-2</v>
      </c>
      <c r="J9" s="9">
        <v>-6.8290934625532471E-2</v>
      </c>
      <c r="K9" s="9">
        <v>0.31754672473235346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83" t="s">
        <v>73</v>
      </c>
      <c r="B10" s="7">
        <v>2007</v>
      </c>
      <c r="C10" t="s">
        <v>51</v>
      </c>
      <c r="D10" s="49">
        <v>8.1687925912982706</v>
      </c>
      <c r="E10" s="9">
        <v>0.28992248062015502</v>
      </c>
      <c r="F10" s="9">
        <v>0.26072607260726072</v>
      </c>
      <c r="G10" s="9">
        <v>0.14836547571726014</v>
      </c>
      <c r="H10" s="9">
        <v>0.24053851067413398</v>
      </c>
      <c r="I10" s="9">
        <v>0.55622389205057288</v>
      </c>
      <c r="J10" s="9">
        <v>0.28967006097705333</v>
      </c>
      <c r="K10" s="9">
        <v>0.22894736842105262</v>
      </c>
      <c r="L10" s="120"/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62" t="s">
        <v>82</v>
      </c>
      <c r="B11" s="7">
        <v>2007</v>
      </c>
      <c r="C11" t="s">
        <v>51</v>
      </c>
      <c r="D11" s="49">
        <v>6.593125714670073</v>
      </c>
      <c r="E11" s="9">
        <v>0.29929770992366406</v>
      </c>
      <c r="F11" s="9">
        <v>0.28803492088237576</v>
      </c>
      <c r="G11" s="9">
        <v>-4.2014474650627104E-2</v>
      </c>
      <c r="H11" s="9">
        <v>3.1930001056553234E-2</v>
      </c>
      <c r="I11" s="9">
        <v>1.2140728123881794E-2</v>
      </c>
      <c r="J11" s="9">
        <v>6.7687224349957484E-2</v>
      </c>
      <c r="K11" s="9">
        <v>0.25695009527733426</v>
      </c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129" t="s">
        <v>84</v>
      </c>
      <c r="B12" s="7">
        <v>2007</v>
      </c>
      <c r="C12" s="8" t="s">
        <v>51</v>
      </c>
      <c r="D12" s="9">
        <v>5.7093401058441264</v>
      </c>
      <c r="E12" s="9">
        <v>0.27006711409395961</v>
      </c>
      <c r="F12" s="9">
        <v>0.28537170263788963</v>
      </c>
      <c r="G12" s="9">
        <v>-0.11903333146939062</v>
      </c>
      <c r="H12" s="9">
        <v>-0.16604892900761814</v>
      </c>
      <c r="I12" s="9">
        <v>-8.3302596013254696E-2</v>
      </c>
      <c r="J12" s="9">
        <v>-0.10544745203045905</v>
      </c>
      <c r="K12" s="9">
        <v>0.28233540901591347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2" t="s">
        <v>77</v>
      </c>
      <c r="B13" s="149">
        <v>2010</v>
      </c>
      <c r="C13" s="81" t="s">
        <v>51</v>
      </c>
      <c r="D13" s="49">
        <v>5.6543137446628187</v>
      </c>
      <c r="E13" s="9">
        <v>0.27628603280777181</v>
      </c>
      <c r="F13" s="9">
        <v>0.23539286546980642</v>
      </c>
      <c r="G13" s="9">
        <v>7.0963002440031245E-2</v>
      </c>
      <c r="H13" s="9">
        <v>5.1971641557730167E-2</v>
      </c>
      <c r="I13" s="9">
        <v>0.10527847901284293</v>
      </c>
      <c r="J13" s="9">
        <v>0.13919280833206271</v>
      </c>
      <c r="K13" s="9">
        <v>0.23382845188284515</v>
      </c>
      <c r="AR13" s="2"/>
      <c r="AS13" s="2"/>
      <c r="AT13" s="2"/>
    </row>
    <row r="14" spans="1:46">
      <c r="A14" s="62" t="s">
        <v>75</v>
      </c>
      <c r="B14" s="7">
        <v>2009</v>
      </c>
      <c r="C14" t="s">
        <v>51</v>
      </c>
      <c r="D14" s="148">
        <v>5.2103801070533233</v>
      </c>
      <c r="E14" s="148">
        <v>0.14234150856085148</v>
      </c>
      <c r="F14" s="148">
        <v>0.14589811049988041</v>
      </c>
      <c r="G14" s="9">
        <v>-3.5953978906999126E-2</v>
      </c>
      <c r="H14" s="49">
        <v>3.1639501438159079E-2</v>
      </c>
      <c r="I14" s="9">
        <v>-2.1572387344198228E-3</v>
      </c>
      <c r="J14" s="9">
        <v>1.4741131351869628E-2</v>
      </c>
      <c r="K14" s="9">
        <v>0.13247229530415369</v>
      </c>
      <c r="AG14" s="49" t="s">
        <v>132</v>
      </c>
    </row>
    <row r="15" spans="1:46">
      <c r="A15" s="89" t="s">
        <v>195</v>
      </c>
      <c r="B15" s="149">
        <v>2003</v>
      </c>
      <c r="C15" s="81" t="s">
        <v>51</v>
      </c>
      <c r="D15" s="148">
        <v>5.1662914212922626</v>
      </c>
      <c r="E15" s="148">
        <v>0.30391997309290542</v>
      </c>
      <c r="F15" s="148">
        <v>0.30818821755144821</v>
      </c>
      <c r="G15" s="9">
        <v>-7.6171809824031374E-3</v>
      </c>
      <c r="H15" s="49">
        <v>5.1831420667615341E-2</v>
      </c>
      <c r="I15" s="9">
        <v>5.7786137365288995E-2</v>
      </c>
      <c r="J15" s="9">
        <v>3.9705888682433341E-2</v>
      </c>
      <c r="K15" s="9">
        <v>0.2470150736229236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62" t="s">
        <v>75</v>
      </c>
      <c r="B16" s="7">
        <v>2010</v>
      </c>
      <c r="C16" t="s">
        <v>51</v>
      </c>
      <c r="D16" s="148">
        <v>5.1222982586896135</v>
      </c>
      <c r="E16" s="148">
        <v>0.14970297029702972</v>
      </c>
      <c r="F16" s="148">
        <v>0.12728378542756358</v>
      </c>
      <c r="G16" s="9">
        <v>6.5247570569180943E-2</v>
      </c>
      <c r="H16" s="49">
        <v>3.2623785284590666E-2</v>
      </c>
      <c r="I16" s="9">
        <v>4.8935677926885801E-2</v>
      </c>
      <c r="J16" s="9">
        <v>3.8408144377603072E-2</v>
      </c>
      <c r="K16" s="9">
        <v>0.10522645258078905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62" t="s">
        <v>195</v>
      </c>
      <c r="B17" s="149">
        <v>2009</v>
      </c>
      <c r="C17" s="81" t="s">
        <v>51</v>
      </c>
      <c r="D17" s="148">
        <v>5.0835689460051077</v>
      </c>
      <c r="E17" s="148">
        <v>0.3013315627722728</v>
      </c>
      <c r="F17" s="148">
        <v>0.30264668389319554</v>
      </c>
      <c r="G17" s="9">
        <v>5.7483757158251235E-2</v>
      </c>
      <c r="H17" s="49">
        <v>5.030444035767101E-2</v>
      </c>
      <c r="I17" s="9">
        <v>0.10633571302704221</v>
      </c>
      <c r="J17" s="9">
        <v>0.11194813023612062</v>
      </c>
      <c r="K17" s="9">
        <v>0.30592418683731937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89" t="s">
        <v>195</v>
      </c>
      <c r="B18" s="149">
        <v>2004</v>
      </c>
      <c r="C18" s="81" t="s">
        <v>51</v>
      </c>
      <c r="D18" s="148">
        <v>5.0005837233497124</v>
      </c>
      <c r="E18" s="148">
        <v>0.31261589021977992</v>
      </c>
      <c r="F18" s="148">
        <v>0.21740688993324583</v>
      </c>
      <c r="G18" s="9">
        <v>5.899919411066163E-2</v>
      </c>
      <c r="H18" s="49">
        <v>6.490889554297341E-2</v>
      </c>
      <c r="I18" s="9">
        <v>4.6965326274704441E-2</v>
      </c>
      <c r="J18" s="9">
        <v>4.1603701991357198E-2</v>
      </c>
      <c r="K18" s="9">
        <v>0.18620591549401228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62" t="s">
        <v>73</v>
      </c>
      <c r="B19" s="7">
        <v>2005</v>
      </c>
      <c r="C19" t="s">
        <v>51</v>
      </c>
      <c r="D19" s="9">
        <v>4.3837658377938888</v>
      </c>
      <c r="E19" s="9">
        <v>0.12454282964388835</v>
      </c>
      <c r="F19" s="9">
        <v>0.19124317768344454</v>
      </c>
      <c r="G19" s="9">
        <v>-1.106921299112029E-2</v>
      </c>
      <c r="H19" s="9">
        <v>5.2305072375621754E-3</v>
      </c>
      <c r="I19" s="9">
        <v>2.1530227466244844E-2</v>
      </c>
      <c r="J19" s="9">
        <v>0.10959737258241094</v>
      </c>
      <c r="K19" s="9">
        <v>0.2538191896959322</v>
      </c>
      <c r="L19" s="2"/>
    </row>
    <row r="20" spans="1:46">
      <c r="A20" s="68" t="s">
        <v>75</v>
      </c>
      <c r="B20" s="7">
        <v>2007</v>
      </c>
      <c r="C20" t="s">
        <v>51</v>
      </c>
      <c r="D20" s="49">
        <v>4.1019463640398151</v>
      </c>
      <c r="E20" s="9">
        <v>0.19641772920461445</v>
      </c>
      <c r="F20" s="9">
        <v>0.2130675181060665</v>
      </c>
      <c r="G20" s="9">
        <v>-2.0441985552976008E-2</v>
      </c>
      <c r="H20" s="9">
        <v>3.6936609266302801E-2</v>
      </c>
      <c r="I20" s="9">
        <v>7.3441430288816112E-2</v>
      </c>
      <c r="J20" s="9">
        <v>1.9849109138687461E-2</v>
      </c>
      <c r="K20" s="9">
        <v>0.24066301864739945</v>
      </c>
      <c r="AK20" s="33" t="s">
        <v>255</v>
      </c>
      <c r="AL20" s="9"/>
      <c r="AM20" s="9"/>
      <c r="AN20" s="9"/>
    </row>
    <row r="21" spans="1:46">
      <c r="A21" s="64" t="s">
        <v>84</v>
      </c>
      <c r="B21" s="7">
        <v>2009</v>
      </c>
      <c r="C21" s="8" t="s">
        <v>51</v>
      </c>
      <c r="D21" s="148">
        <v>3.7400907920590831</v>
      </c>
      <c r="E21" s="148">
        <v>0.10562066491270032</v>
      </c>
      <c r="F21" s="148">
        <v>8.3555448350720624E-2</v>
      </c>
      <c r="G21" s="9">
        <v>-3.4900990099009696E-2</v>
      </c>
      <c r="H21" s="49">
        <v>-1.7450495049504848E-2</v>
      </c>
      <c r="I21" s="9">
        <v>-2.8712871287128596E-2</v>
      </c>
      <c r="J21" s="9">
        <v>-1.2128712871287195E-2</v>
      </c>
      <c r="K21" s="9">
        <v>9.7240409720827481E-2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62" t="s">
        <v>73</v>
      </c>
      <c r="B22" s="7">
        <v>2010</v>
      </c>
      <c r="C22" t="s">
        <v>51</v>
      </c>
      <c r="D22" s="9">
        <v>3.2553407376936789</v>
      </c>
      <c r="E22" s="9">
        <v>0.10061962280144099</v>
      </c>
      <c r="F22" s="9">
        <v>0.22096601553428122</v>
      </c>
      <c r="G22" s="9">
        <v>1.4978130857805635E-2</v>
      </c>
      <c r="H22" s="9">
        <v>2.3337122479020499E-4</v>
      </c>
      <c r="I22" s="9">
        <v>-0.389534982245057</v>
      </c>
      <c r="J22" s="9">
        <v>-0.16225217875293599</v>
      </c>
      <c r="K22" s="9">
        <v>0.27647992792190745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4" t="s">
        <v>195</v>
      </c>
      <c r="B23" s="7">
        <v>2007</v>
      </c>
      <c r="C23" s="8" t="s">
        <v>51</v>
      </c>
      <c r="D23" s="49">
        <v>3.1761340022802282</v>
      </c>
      <c r="E23" s="9">
        <v>0.19495484444886468</v>
      </c>
      <c r="F23" s="9">
        <v>0.27702948363476476</v>
      </c>
      <c r="G23" s="9">
        <v>-5.6258438765814361E-3</v>
      </c>
      <c r="H23" s="9">
        <v>3.4180127019052868E-2</v>
      </c>
      <c r="I23" s="9">
        <v>-4.6181927289093296E-2</v>
      </c>
      <c r="J23" s="9">
        <v>-4.6181927289093296E-2</v>
      </c>
      <c r="K23" s="9">
        <v>0.3118664166167211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68" t="s">
        <v>75</v>
      </c>
      <c r="B24" s="7">
        <v>2006</v>
      </c>
      <c r="C24" t="s">
        <v>51</v>
      </c>
      <c r="D24" s="9">
        <v>2.1275154143234638</v>
      </c>
      <c r="E24" s="9">
        <v>6.1111786887239998E-2</v>
      </c>
      <c r="F24" s="9">
        <v>9.3001875037803189E-2</v>
      </c>
      <c r="G24" s="9">
        <v>1.6861994738100836E-2</v>
      </c>
      <c r="H24" s="9">
        <v>5.9794307581917351E-3</v>
      </c>
      <c r="I24" s="9">
        <v>2.2004305190145641E-2</v>
      </c>
      <c r="J24" s="9">
        <v>3.802917962209975E-2</v>
      </c>
      <c r="K24" s="9">
        <v>0.14795030553194932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4" t="s">
        <v>195</v>
      </c>
      <c r="B25" s="7">
        <v>2006</v>
      </c>
      <c r="C25" s="8" t="s">
        <v>51</v>
      </c>
      <c r="D25" s="9">
        <v>2.0215853481240611</v>
      </c>
      <c r="E25" s="9">
        <v>0.12478538447433782</v>
      </c>
      <c r="F25" s="9">
        <v>0.15996852823801072</v>
      </c>
      <c r="G25" s="9">
        <v>-1.9189113427282727E-2</v>
      </c>
      <c r="H25" s="9">
        <v>-2.4922912260136067E-2</v>
      </c>
      <c r="I25" s="9">
        <v>1.564689992609768E-2</v>
      </c>
      <c r="J25" s="9">
        <v>-6.6257230957416952E-2</v>
      </c>
      <c r="K25" s="9">
        <v>0.2257937843599237</v>
      </c>
    </row>
    <row r="26" spans="1:46">
      <c r="A26" s="127" t="s">
        <v>91</v>
      </c>
      <c r="B26" s="7">
        <v>2010</v>
      </c>
      <c r="C26" s="8" t="s">
        <v>51</v>
      </c>
      <c r="D26" s="9">
        <v>1.9328293078154706</v>
      </c>
      <c r="E26" s="9">
        <v>0.12159617633484253</v>
      </c>
      <c r="F26" s="9">
        <v>0.12320593452668925</v>
      </c>
      <c r="G26" s="9">
        <v>6.2802299374510344E-3</v>
      </c>
      <c r="H26" s="9">
        <v>-1.2788371445212528E-2</v>
      </c>
      <c r="I26" s="9">
        <v>-1.848616070298046E-2</v>
      </c>
      <c r="J26" s="9">
        <v>2.1828863734204534E-2</v>
      </c>
      <c r="K26" s="9">
        <v>0.14736309467335634</v>
      </c>
      <c r="AD26" s="9"/>
      <c r="AL26" s="33" t="s">
        <v>256</v>
      </c>
    </row>
    <row r="27" spans="1:46">
      <c r="A27" s="127" t="s">
        <v>57</v>
      </c>
      <c r="B27" s="7">
        <v>2009</v>
      </c>
      <c r="C27" s="8" t="s">
        <v>51</v>
      </c>
      <c r="D27" s="49">
        <v>1.8047652194051165</v>
      </c>
      <c r="E27" s="9">
        <v>0.11706365475463648</v>
      </c>
      <c r="F27" s="9">
        <v>0.11177330759518497</v>
      </c>
      <c r="G27" s="9">
        <v>1.6941340256612977E-2</v>
      </c>
      <c r="H27" s="9">
        <v>-3.6960122648704262E-2</v>
      </c>
      <c r="I27" s="9">
        <v>-7.9624579406574511E-2</v>
      </c>
      <c r="J27" s="9">
        <v>-2.9593237202259166E-2</v>
      </c>
      <c r="K27" s="9">
        <v>8.0462478713070995E-2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127" t="s">
        <v>57</v>
      </c>
      <c r="B28" s="7">
        <v>2008</v>
      </c>
      <c r="C28" s="8" t="s">
        <v>51</v>
      </c>
      <c r="D28" s="49">
        <v>1.7361270299024107</v>
      </c>
      <c r="E28" s="9">
        <v>0.10675795408779702</v>
      </c>
      <c r="F28" s="9">
        <v>6.3462874100265187E-2</v>
      </c>
      <c r="G28" s="9">
        <v>-5.4830362736835482E-2</v>
      </c>
      <c r="H28" s="9">
        <v>-9.8230068680127985E-2</v>
      </c>
      <c r="I28" s="9">
        <v>-4.733652157748075E-2</v>
      </c>
      <c r="J28" s="9">
        <v>-9.3828923872253042E-2</v>
      </c>
      <c r="K28" s="9">
        <v>0.10239834765156261</v>
      </c>
      <c r="L28" s="67"/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67" t="s">
        <v>73</v>
      </c>
      <c r="B29" s="7">
        <v>2004</v>
      </c>
      <c r="C29" t="s">
        <v>51</v>
      </c>
      <c r="D29" s="9">
        <v>1.6434687335145883</v>
      </c>
      <c r="E29" s="9">
        <v>0.11629576453697056</v>
      </c>
      <c r="F29" s="9">
        <v>0.12926136363636365</v>
      </c>
      <c r="G29" s="9">
        <v>0.13158559212934426</v>
      </c>
      <c r="H29" s="9">
        <v>0.12199090100762619</v>
      </c>
      <c r="I29" s="9">
        <v>3.0916049490509391E-2</v>
      </c>
      <c r="J29" s="9">
        <v>0.1024693557595124</v>
      </c>
      <c r="K29" s="9">
        <v>8.252564756560675E-2</v>
      </c>
      <c r="L29" s="67"/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161" t="s">
        <v>57</v>
      </c>
      <c r="B30" s="149">
        <v>2003</v>
      </c>
      <c r="C30" s="81" t="s">
        <v>51</v>
      </c>
      <c r="D30" s="9">
        <v>1.6411702350909101</v>
      </c>
      <c r="E30" s="9">
        <v>0.10951526032315978</v>
      </c>
      <c r="F30" s="9">
        <v>9.3410445145460916E-2</v>
      </c>
      <c r="G30" s="9">
        <v>-7.5849362862280764E-2</v>
      </c>
      <c r="H30" s="9">
        <v>-0.11739536061172054</v>
      </c>
      <c r="I30" s="9">
        <v>-0.15351406103064411</v>
      </c>
      <c r="J30" s="9">
        <v>-0.16826940348648617</v>
      </c>
      <c r="K30" s="9">
        <v>9.1043755697356427E-2</v>
      </c>
      <c r="L30" s="67"/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67" t="s">
        <v>130</v>
      </c>
      <c r="B31" s="7">
        <v>2007</v>
      </c>
      <c r="C31" t="s">
        <v>51</v>
      </c>
      <c r="D31" s="9">
        <v>1.5736873508353222</v>
      </c>
      <c r="E31" s="9">
        <v>8.3300434267666798E-2</v>
      </c>
      <c r="F31" s="9">
        <v>0.18425539633593319</v>
      </c>
      <c r="G31" s="9">
        <v>2.6260159131184957E-2</v>
      </c>
      <c r="H31" s="9">
        <v>-8.9647338111904382E-2</v>
      </c>
      <c r="I31" s="9">
        <v>-0.13542829857713029</v>
      </c>
      <c r="J31" s="9">
        <v>-5.4854897454720858E-2</v>
      </c>
      <c r="K31" s="9">
        <v>0.22712790168411465</v>
      </c>
      <c r="AD31" s="9"/>
    </row>
    <row r="32" spans="1:46">
      <c r="A32" s="3" t="s">
        <v>75</v>
      </c>
      <c r="B32" s="7">
        <v>2008</v>
      </c>
      <c r="C32" t="s">
        <v>51</v>
      </c>
      <c r="D32" s="148">
        <v>1.4338926952331155</v>
      </c>
      <c r="E32" s="148">
        <v>0.10294117647058823</v>
      </c>
      <c r="F32" s="148">
        <v>0.10635127584280127</v>
      </c>
      <c r="G32" s="9">
        <v>0.13955753275554841</v>
      </c>
      <c r="H32" s="9">
        <v>7.4293519835407856E-2</v>
      </c>
      <c r="I32" s="9">
        <v>3.8545579027747467E-2</v>
      </c>
      <c r="J32" s="9">
        <v>7.4675153256256697E-3</v>
      </c>
      <c r="K32" s="9">
        <v>9.6381182147165262E-2</v>
      </c>
      <c r="L32" s="67"/>
      <c r="AD32" s="9"/>
      <c r="AT32" s="33" t="s">
        <v>281</v>
      </c>
    </row>
    <row r="33" spans="1:46" s="2" customFormat="1" ht="58.2" thickBot="1">
      <c r="A33" s="161" t="s">
        <v>195</v>
      </c>
      <c r="B33" s="149">
        <v>2005</v>
      </c>
      <c r="C33" s="81" t="s">
        <v>51</v>
      </c>
      <c r="D33" s="9">
        <v>1.392174513785668</v>
      </c>
      <c r="E33" s="9">
        <v>8.6644951140065152E-2</v>
      </c>
      <c r="F33" s="9">
        <v>7.8230201987816606E-2</v>
      </c>
      <c r="G33" s="9">
        <v>-3.2324011439559132E-2</v>
      </c>
      <c r="H33" s="9">
        <v>-4.5529133794608316E-2</v>
      </c>
      <c r="I33" s="9">
        <v>9.204743636423561E-2</v>
      </c>
      <c r="J33" s="9">
        <v>8.201590726671891E-2</v>
      </c>
      <c r="K33" s="9">
        <v>8.9982269503546097E-2</v>
      </c>
      <c r="L33" s="67"/>
      <c r="O33" s="45"/>
      <c r="P33" s="45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67" t="s">
        <v>82</v>
      </c>
      <c r="B34" s="149">
        <v>2009</v>
      </c>
      <c r="C34" s="81" t="s">
        <v>51</v>
      </c>
      <c r="D34" s="9">
        <v>1.214892018479147</v>
      </c>
      <c r="E34" s="9">
        <v>7.8055460458747006E-2</v>
      </c>
      <c r="F34" s="9">
        <v>8.2457018861625778E-2</v>
      </c>
      <c r="G34" s="9">
        <v>-3.8616928339212174E-2</v>
      </c>
      <c r="H34" s="9">
        <v>-7.2189193812168637E-2</v>
      </c>
      <c r="I34" s="9">
        <v>-8.5904257430913289E-2</v>
      </c>
      <c r="J34" s="9">
        <v>5.6985097278909318E-2</v>
      </c>
      <c r="K34" s="9">
        <v>7.8174473195763733E-2</v>
      </c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62" t="s">
        <v>75</v>
      </c>
      <c r="B35" s="7">
        <v>2005</v>
      </c>
      <c r="C35" t="s">
        <v>51</v>
      </c>
      <c r="D35" s="49">
        <v>1.1403504266040672</v>
      </c>
      <c r="E35" s="9">
        <v>7.0075757575757569E-2</v>
      </c>
      <c r="F35" s="9">
        <v>9.1703056768558958E-2</v>
      </c>
      <c r="G35" s="9">
        <v>-1.2791645073366888E-2</v>
      </c>
      <c r="H35" s="9">
        <v>0.12047714324726476</v>
      </c>
      <c r="I35" s="9">
        <v>0.11075972024212909</v>
      </c>
      <c r="J35" s="9">
        <v>1.8519871549295748E-2</v>
      </c>
      <c r="K35" s="9">
        <v>0.10795454545454546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62" t="s">
        <v>94</v>
      </c>
      <c r="B36" s="7">
        <v>2010</v>
      </c>
      <c r="C36" t="s">
        <v>51</v>
      </c>
      <c r="D36" s="49">
        <v>0.5855492882084341</v>
      </c>
      <c r="E36" s="9">
        <v>2.2803347280334729E-2</v>
      </c>
      <c r="F36" s="9">
        <v>0.10425716768027801</v>
      </c>
      <c r="G36" s="9">
        <v>-0.1479346781940441</v>
      </c>
      <c r="H36" s="9">
        <v>-6.340057636887618E-2</v>
      </c>
      <c r="I36" s="9">
        <v>0.31796349663784823</v>
      </c>
      <c r="J36" s="9">
        <v>0.3366954851104707</v>
      </c>
      <c r="K36" s="9">
        <v>0.14998339973439576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89" t="s">
        <v>130</v>
      </c>
      <c r="B37" s="149">
        <v>2005</v>
      </c>
      <c r="C37" s="81" t="s">
        <v>51</v>
      </c>
      <c r="D37" s="9">
        <v>0.57844703214494086</v>
      </c>
      <c r="E37" s="9">
        <v>3.6884542099208044E-2</v>
      </c>
      <c r="F37" s="9">
        <v>7.6631611929537283E-2</v>
      </c>
      <c r="G37" s="9">
        <v>-3.5565036967766459E-2</v>
      </c>
      <c r="H37" s="9">
        <v>-1.8021177318643528E-2</v>
      </c>
      <c r="I37" s="9">
        <v>-7.3839647744805073E-2</v>
      </c>
      <c r="J37" s="9">
        <v>-0.11802146748447864</v>
      </c>
      <c r="K37" s="9">
        <v>8.6975857349971888E-2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65" t="s">
        <v>57</v>
      </c>
      <c r="B38" s="7">
        <v>2004</v>
      </c>
      <c r="C38" s="8" t="s">
        <v>51</v>
      </c>
      <c r="D38" s="9">
        <v>0.3767189028784117</v>
      </c>
      <c r="E38" s="9">
        <v>1.9417314451192491E-2</v>
      </c>
      <c r="F38" s="9">
        <v>5.1510916691400628E-2</v>
      </c>
      <c r="G38" s="9">
        <v>3.2500860732170164E-2</v>
      </c>
      <c r="H38" s="9">
        <v>5.7907542088627847E-2</v>
      </c>
      <c r="I38" s="9">
        <v>-5.4232861728749443E-2</v>
      </c>
      <c r="J38" s="9">
        <v>-9.8525901573710051E-2</v>
      </c>
      <c r="K38" s="9">
        <v>0.13269983071030189</v>
      </c>
      <c r="AD38" s="9"/>
    </row>
    <row r="39" spans="1:46" ht="15" thickBot="1">
      <c r="A39" s="68" t="s">
        <v>82</v>
      </c>
      <c r="B39" s="7">
        <v>2008</v>
      </c>
      <c r="C39" t="s">
        <v>51</v>
      </c>
      <c r="D39" s="49">
        <v>0.37043664105658802</v>
      </c>
      <c r="E39" s="9">
        <v>2.1878723173807423E-2</v>
      </c>
      <c r="F39" s="9">
        <v>0.10025502324513119</v>
      </c>
      <c r="G39" s="9">
        <v>-4.1143777688280377E-2</v>
      </c>
      <c r="H39" s="9">
        <v>7.1043093032621928E-3</v>
      </c>
      <c r="I39" s="9">
        <v>-3.6971405557793109E-2</v>
      </c>
      <c r="J39" s="9">
        <v>8.3629882414808135E-2</v>
      </c>
      <c r="K39" s="9">
        <v>6.6402459175483777E-2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62" t="s">
        <v>130</v>
      </c>
      <c r="B40" s="149">
        <v>2010</v>
      </c>
      <c r="C40" s="81" t="s">
        <v>51</v>
      </c>
      <c r="D40" s="49">
        <v>0</v>
      </c>
      <c r="E40" s="9">
        <v>0</v>
      </c>
      <c r="F40" s="9">
        <v>1.2186940966010733E-2</v>
      </c>
      <c r="G40" s="9">
        <v>-0.23513644500053474</v>
      </c>
      <c r="H40" s="9">
        <v>-0.41785595751742449</v>
      </c>
      <c r="I40" s="9">
        <v>-0.31344480750777337</v>
      </c>
      <c r="J40" s="9">
        <v>0.15759185787667662</v>
      </c>
      <c r="K40" s="9">
        <v>7.1791803769069698E-2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68" t="s">
        <v>73</v>
      </c>
      <c r="B41" s="7">
        <v>2008</v>
      </c>
      <c r="C41" t="s">
        <v>51</v>
      </c>
      <c r="D41" s="148">
        <v>0</v>
      </c>
      <c r="E41" s="148">
        <v>0</v>
      </c>
      <c r="F41" s="148">
        <v>0</v>
      </c>
      <c r="G41" s="9">
        <v>-3.5837331663956663E-3</v>
      </c>
      <c r="H41" s="9">
        <v>6.3367840351735941E-2</v>
      </c>
      <c r="I41" s="9">
        <v>3.4230275641091538E-2</v>
      </c>
      <c r="J41" s="9">
        <v>2.0435212184360497E-2</v>
      </c>
      <c r="K41" s="9">
        <v>0.1045590900013279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68" t="s">
        <v>130</v>
      </c>
      <c r="B42" s="7">
        <v>2008</v>
      </c>
      <c r="C42" t="s">
        <v>51</v>
      </c>
      <c r="D42" s="9">
        <v>0</v>
      </c>
      <c r="E42" s="9">
        <v>0</v>
      </c>
      <c r="F42" s="9">
        <v>0</v>
      </c>
      <c r="G42" s="9">
        <v>0.11342651418890298</v>
      </c>
      <c r="H42" s="9">
        <v>3.3771000988281764E-2</v>
      </c>
      <c r="I42" s="9">
        <v>-5.9296908089797532E-4</v>
      </c>
      <c r="J42" s="9">
        <v>1.6358416866676145E-2</v>
      </c>
      <c r="K42" s="9">
        <v>1.2934209116280923E-2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129" t="s">
        <v>195</v>
      </c>
      <c r="B43" s="7">
        <v>2008</v>
      </c>
      <c r="C43" s="8" t="s">
        <v>51</v>
      </c>
      <c r="D43" s="49">
        <v>0</v>
      </c>
      <c r="E43" s="9">
        <v>0</v>
      </c>
      <c r="F43" s="9">
        <v>0.15860428231562251</v>
      </c>
      <c r="G43" s="9">
        <v>6.6712493741696521E-2</v>
      </c>
      <c r="H43" s="9">
        <v>3.7678977406479727E-2</v>
      </c>
      <c r="I43" s="9">
        <v>2.3933175236882587E-2</v>
      </c>
      <c r="J43" s="9">
        <v>6.8476059122010158E-3</v>
      </c>
      <c r="K43" s="9">
        <v>0.21866131491799939</v>
      </c>
      <c r="AD43" s="9"/>
    </row>
    <row r="44" spans="1:46" ht="16.8" customHeight="1">
      <c r="A44" s="89" t="s">
        <v>130</v>
      </c>
      <c r="B44" s="149">
        <v>2004</v>
      </c>
      <c r="C44" s="81" t="s">
        <v>51</v>
      </c>
      <c r="D44" s="9">
        <v>0</v>
      </c>
      <c r="E44" s="147">
        <v>0</v>
      </c>
      <c r="F44" s="147">
        <v>1.7703722988804998E-2</v>
      </c>
      <c r="G44" s="147">
        <v>-9.5415857846796986E-2</v>
      </c>
      <c r="H44" s="147">
        <v>-0.19874570703299987</v>
      </c>
      <c r="I44" s="147">
        <v>-1.5529341496192249E-2</v>
      </c>
      <c r="J44" s="147">
        <v>-1.9262356278930703E-2</v>
      </c>
      <c r="K44" s="147">
        <v>4.3852921272276114E-2</v>
      </c>
      <c r="M44" s="182">
        <f>AVERAGE(G3:G227)</f>
        <v>-3.4029326348871645E-2</v>
      </c>
      <c r="N44" s="182">
        <f>AVERAGE(H3:H227)</f>
        <v>-4.395312697793876E-2</v>
      </c>
      <c r="O44" s="182">
        <f>AVERAGE(I3:I227)</f>
        <v>-2.184133170108303E-2</v>
      </c>
      <c r="P44" s="182">
        <f>AVERAGE(J3:J227)</f>
        <v>9.8033357295015337E-3</v>
      </c>
      <c r="AD44" s="9"/>
    </row>
    <row r="45" spans="1:46">
      <c r="A45" s="62" t="s">
        <v>79</v>
      </c>
      <c r="B45" s="149">
        <v>2010</v>
      </c>
      <c r="C45" s="81" t="s">
        <v>51</v>
      </c>
      <c r="D45" s="9">
        <v>0</v>
      </c>
      <c r="E45" s="9">
        <v>0</v>
      </c>
      <c r="F45" s="9">
        <v>1.8764491189828959E-2</v>
      </c>
      <c r="G45" s="9">
        <v>-8.984648703739094E-2</v>
      </c>
      <c r="H45" s="9">
        <v>-0.12860691763806614</v>
      </c>
      <c r="I45" s="9">
        <v>-0.1094868038303925</v>
      </c>
      <c r="J45" s="9">
        <v>-0.17032036773614515</v>
      </c>
      <c r="K45" s="9">
        <v>5.1536000883413514E-2</v>
      </c>
      <c r="AD45" s="9"/>
    </row>
    <row r="46" spans="1:46">
      <c r="A46" s="62" t="s">
        <v>73</v>
      </c>
      <c r="B46" s="7">
        <v>2003</v>
      </c>
      <c r="C46" t="s">
        <v>51</v>
      </c>
      <c r="D46" s="49">
        <v>0</v>
      </c>
      <c r="E46" s="9">
        <v>0</v>
      </c>
      <c r="F46" s="9">
        <v>0</v>
      </c>
      <c r="G46" s="9">
        <v>-3.3671273918634607E-2</v>
      </c>
      <c r="H46" s="9">
        <v>-0.27672506256703633</v>
      </c>
      <c r="I46" s="9">
        <v>-0.46559697384016163</v>
      </c>
      <c r="J46" s="9">
        <v>-0.35767016739837593</v>
      </c>
      <c r="K46" s="9">
        <v>8.8507881293362206E-3</v>
      </c>
      <c r="AD46" s="9"/>
    </row>
    <row r="47" spans="1:46" ht="16.8" customHeight="1">
      <c r="A47" s="64" t="s">
        <v>57</v>
      </c>
      <c r="B47" s="7">
        <v>2006</v>
      </c>
      <c r="C47" s="8" t="s">
        <v>51</v>
      </c>
      <c r="D47" s="9">
        <v>0</v>
      </c>
      <c r="E47" s="9">
        <v>0</v>
      </c>
      <c r="F47" s="9">
        <v>0</v>
      </c>
      <c r="G47" s="9">
        <v>-1.0338971876664464</v>
      </c>
      <c r="H47" s="9">
        <v>-1.0035434550375324</v>
      </c>
      <c r="I47" s="9">
        <v>-0.77050131776903963</v>
      </c>
      <c r="J47" s="9">
        <v>-0.56619421484972365</v>
      </c>
      <c r="K47" s="9">
        <v>0.11419625937216775</v>
      </c>
      <c r="AD47" s="9"/>
    </row>
    <row r="48" spans="1:46">
      <c r="A48" s="62"/>
      <c r="AD48" s="9"/>
    </row>
    <row r="49" spans="1:30">
      <c r="A49" s="65"/>
      <c r="C49" s="8"/>
      <c r="E49" s="9"/>
      <c r="F49" s="9"/>
      <c r="G49" s="9"/>
      <c r="H49" s="9"/>
      <c r="I49" s="9"/>
      <c r="J49" s="9"/>
      <c r="K49" s="9"/>
      <c r="AD49" s="9"/>
    </row>
    <row r="50" spans="1:30">
      <c r="A50" s="129"/>
      <c r="C50" s="8"/>
      <c r="E50" s="9"/>
      <c r="F50" s="9"/>
      <c r="G50" s="9"/>
      <c r="H50" s="9"/>
      <c r="I50" s="9"/>
      <c r="J50" s="9"/>
      <c r="K50" s="9"/>
      <c r="AD50" s="9"/>
    </row>
    <row r="51" spans="1:30">
      <c r="A51" s="62"/>
      <c r="D51" s="148"/>
      <c r="E51" s="148"/>
      <c r="F51" s="148"/>
      <c r="G51" s="148"/>
      <c r="H51" s="148"/>
      <c r="I51" s="148"/>
      <c r="J51" s="148"/>
      <c r="K51" s="148"/>
      <c r="AD51" s="9"/>
    </row>
    <row r="52" spans="1:30">
      <c r="A52" s="64"/>
      <c r="C52" s="8"/>
      <c r="D52" s="148"/>
      <c r="E52" s="148"/>
      <c r="F52" s="148"/>
      <c r="G52" s="148"/>
      <c r="H52" s="148"/>
      <c r="I52" s="148"/>
      <c r="J52" s="148"/>
      <c r="K52" s="148"/>
      <c r="AD52" s="9"/>
    </row>
    <row r="53" spans="1:30">
      <c r="A53" s="62"/>
      <c r="B53" s="149"/>
      <c r="C53" s="81"/>
      <c r="D53" s="148"/>
      <c r="E53" s="148"/>
      <c r="F53" s="148"/>
      <c r="G53" s="148"/>
      <c r="H53" s="148"/>
      <c r="I53" s="148"/>
      <c r="J53" s="148"/>
      <c r="K53" s="148"/>
      <c r="AD53" s="9"/>
    </row>
    <row r="54" spans="1:30">
      <c r="A54" s="129"/>
      <c r="C54" s="8"/>
      <c r="D54" s="148"/>
      <c r="E54" s="148"/>
      <c r="F54" s="148"/>
      <c r="G54" s="148"/>
      <c r="H54" s="148"/>
      <c r="I54" s="148"/>
      <c r="J54" s="148"/>
      <c r="K54" s="148"/>
      <c r="AD54" s="9"/>
    </row>
    <row r="55" spans="1:30">
      <c r="A55" s="129"/>
      <c r="C55" s="8"/>
      <c r="D55" s="148"/>
      <c r="E55" s="148"/>
      <c r="F55" s="148"/>
      <c r="G55" s="148"/>
      <c r="H55" s="148"/>
      <c r="I55" s="148"/>
      <c r="J55" s="148"/>
      <c r="K55" s="148"/>
      <c r="L55" s="62"/>
      <c r="M55"/>
      <c r="N55"/>
      <c r="O55" s="9"/>
      <c r="P55" s="9"/>
      <c r="Q55" s="9"/>
      <c r="R55" s="9"/>
      <c r="S55" s="9"/>
      <c r="T55" s="9"/>
      <c r="U55" s="9"/>
      <c r="V55" s="9"/>
      <c r="AD55" s="9"/>
    </row>
    <row r="56" spans="1:30">
      <c r="A56" s="62"/>
      <c r="E56" s="9"/>
      <c r="F56" s="9"/>
      <c r="G56" s="9"/>
      <c r="H56" s="9"/>
      <c r="I56" s="9"/>
      <c r="J56" s="9"/>
      <c r="K56" s="9"/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62"/>
      <c r="B57" s="149"/>
      <c r="C57" s="81"/>
      <c r="E57" s="9"/>
      <c r="F57" s="9"/>
      <c r="G57" s="9"/>
      <c r="H57" s="9"/>
      <c r="I57" s="9"/>
      <c r="J57" s="9"/>
      <c r="K57" s="9"/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68"/>
      <c r="E58" s="9"/>
      <c r="F58" s="9"/>
      <c r="G58" s="9"/>
      <c r="H58" s="9"/>
      <c r="I58" s="9"/>
      <c r="J58" s="9"/>
      <c r="K58" s="9"/>
      <c r="Y58" s="82"/>
      <c r="AD58" s="9"/>
    </row>
    <row r="59" spans="1:30">
      <c r="A59" s="127"/>
      <c r="C59" s="8"/>
      <c r="E59" s="9"/>
      <c r="F59" s="9"/>
      <c r="G59" s="9"/>
      <c r="H59" s="9"/>
      <c r="I59" s="9"/>
      <c r="J59" s="9"/>
      <c r="K59" s="9"/>
      <c r="AD59" s="9"/>
    </row>
    <row r="60" spans="1:30">
      <c r="A60" s="161"/>
      <c r="B60" s="149"/>
      <c r="C60" s="81"/>
      <c r="E60" s="9"/>
      <c r="F60" s="9"/>
      <c r="G60" s="9"/>
      <c r="H60" s="9"/>
      <c r="I60" s="9"/>
      <c r="J60" s="9"/>
      <c r="K60" s="9"/>
      <c r="L60" s="62"/>
      <c r="W60" s="82"/>
      <c r="X60" s="82"/>
      <c r="AD60" s="9"/>
    </row>
    <row r="61" spans="1:30">
      <c r="A61" s="138"/>
      <c r="C61" s="8"/>
      <c r="E61" s="9"/>
      <c r="F61" s="9"/>
      <c r="G61" s="9"/>
      <c r="H61" s="9"/>
      <c r="I61" s="9"/>
      <c r="J61" s="9"/>
      <c r="K61" s="9"/>
      <c r="L61" s="62"/>
      <c r="W61" s="82"/>
      <c r="X61" s="82"/>
      <c r="AD61" s="9"/>
    </row>
    <row r="62" spans="1:30">
      <c r="A62" s="64"/>
      <c r="C62" s="8"/>
      <c r="E62" s="9"/>
      <c r="F62" s="9"/>
      <c r="G62" s="9"/>
      <c r="H62" s="9"/>
      <c r="I62" s="9"/>
      <c r="J62" s="9"/>
      <c r="K62" s="9"/>
      <c r="L62" s="62"/>
      <c r="W62" s="82"/>
      <c r="X62" s="82"/>
      <c r="AD62" s="9"/>
    </row>
    <row r="63" spans="1:30" ht="16.8" customHeight="1">
      <c r="E63" s="9"/>
      <c r="F63" s="9"/>
      <c r="G63" s="9"/>
      <c r="H63" s="9"/>
      <c r="I63" s="9"/>
      <c r="J63" s="9"/>
      <c r="K63" s="9"/>
      <c r="AD63" s="9"/>
    </row>
    <row r="64" spans="1:30">
      <c r="A64" s="127"/>
      <c r="C64" s="8"/>
      <c r="D64" s="148"/>
      <c r="E64" s="148"/>
      <c r="F64" s="148"/>
      <c r="G64" s="148"/>
      <c r="H64" s="148"/>
      <c r="I64" s="148"/>
      <c r="J64" s="148"/>
      <c r="K64" s="148"/>
      <c r="L64" s="8"/>
      <c r="AD64" s="9"/>
    </row>
    <row r="65" spans="1:30">
      <c r="A65" s="138"/>
      <c r="C65" s="8"/>
      <c r="D65" s="148"/>
      <c r="E65" s="148"/>
      <c r="F65" s="148"/>
      <c r="G65" s="148"/>
      <c r="H65" s="148"/>
      <c r="I65" s="148"/>
      <c r="J65" s="148"/>
      <c r="K65" s="148"/>
      <c r="L65" s="8"/>
      <c r="AD65" s="9"/>
    </row>
    <row r="66" spans="1:30">
      <c r="A66" s="83"/>
      <c r="D66" s="148"/>
      <c r="E66" s="148"/>
      <c r="F66" s="148"/>
      <c r="G66" s="148"/>
      <c r="H66" s="148"/>
      <c r="I66" s="148"/>
      <c r="J66" s="148"/>
      <c r="K66" s="148"/>
      <c r="L66" s="8"/>
      <c r="AD66" s="9"/>
    </row>
    <row r="67" spans="1:30">
      <c r="A67" s="67"/>
      <c r="E67" s="9"/>
      <c r="F67" s="9"/>
      <c r="G67" s="9"/>
      <c r="H67" s="9"/>
      <c r="I67" s="9"/>
      <c r="J67" s="9"/>
      <c r="K67" s="9"/>
      <c r="L67" s="67"/>
      <c r="AD67" s="9"/>
    </row>
    <row r="68" spans="1:30">
      <c r="A68" s="3"/>
      <c r="D68" s="49"/>
      <c r="E68" s="9"/>
      <c r="F68" s="9"/>
      <c r="G68" s="9"/>
      <c r="H68" s="9"/>
      <c r="I68" s="9"/>
      <c r="J68" s="9"/>
      <c r="K68" s="9"/>
      <c r="AD68" s="9"/>
    </row>
    <row r="69" spans="1:30">
      <c r="A69" s="3"/>
      <c r="D69" s="49"/>
      <c r="E69" s="9"/>
      <c r="F69" s="9"/>
      <c r="G69" s="9"/>
      <c r="H69" s="9"/>
      <c r="I69" s="9"/>
      <c r="J69" s="9"/>
      <c r="K69" s="9"/>
      <c r="AD69" s="9"/>
    </row>
    <row r="70" spans="1:30">
      <c r="A70" s="127"/>
      <c r="C70" s="8"/>
      <c r="E70" s="9"/>
      <c r="F70" s="9"/>
      <c r="G70" s="9"/>
      <c r="H70" s="9"/>
      <c r="I70" s="9"/>
      <c r="J70" s="9"/>
      <c r="K70" s="9"/>
      <c r="AD70" s="9"/>
    </row>
    <row r="71" spans="1:30">
      <c r="A71" s="127"/>
      <c r="C71" s="8"/>
      <c r="E71" s="9"/>
      <c r="F71" s="9"/>
      <c r="G71" s="9"/>
      <c r="H71" s="9"/>
      <c r="I71" s="9"/>
      <c r="J71" s="9"/>
      <c r="K71" s="9"/>
      <c r="AD71" s="9"/>
    </row>
    <row r="72" spans="1:30">
      <c r="A72" s="64"/>
      <c r="C72" s="8"/>
      <c r="E72" s="9"/>
      <c r="F72" s="9"/>
      <c r="G72" s="9"/>
      <c r="H72" s="9"/>
      <c r="I72" s="9"/>
      <c r="J72" s="9"/>
      <c r="K72" s="9"/>
      <c r="AD72" s="9"/>
    </row>
    <row r="73" spans="1:30">
      <c r="A73" s="68"/>
      <c r="D73" s="49"/>
      <c r="E73" s="9"/>
      <c r="F73" s="9"/>
      <c r="G73" s="9"/>
      <c r="H73" s="9"/>
      <c r="I73" s="9"/>
      <c r="J73" s="9"/>
      <c r="K73" s="9"/>
      <c r="AD73" s="9"/>
    </row>
    <row r="74" spans="1:30">
      <c r="A74" s="68"/>
      <c r="D74" s="49"/>
      <c r="E74" s="9"/>
      <c r="F74" s="9"/>
      <c r="G74" s="9"/>
      <c r="H74" s="9"/>
      <c r="I74" s="9"/>
      <c r="J74" s="9"/>
      <c r="K74" s="9"/>
      <c r="N74" s="82"/>
      <c r="W74" s="82"/>
      <c r="X74" s="82"/>
      <c r="Y74" s="82"/>
      <c r="AD74" s="9"/>
    </row>
    <row r="75" spans="1:30">
      <c r="A75" s="67"/>
      <c r="E75" s="9"/>
      <c r="F75" s="9"/>
      <c r="G75" s="9"/>
      <c r="H75" s="9"/>
      <c r="I75" s="9"/>
      <c r="J75" s="9"/>
      <c r="K75" s="9"/>
      <c r="N75" s="82"/>
      <c r="W75" s="82"/>
      <c r="X75" s="82"/>
      <c r="Y75" s="82"/>
      <c r="AD75" s="9"/>
    </row>
    <row r="76" spans="1:30">
      <c r="A76" s="67"/>
      <c r="E76" s="9"/>
      <c r="F76" s="9"/>
      <c r="G76" s="9"/>
      <c r="H76" s="9"/>
      <c r="I76" s="9"/>
      <c r="J76" s="9"/>
      <c r="K76" s="9"/>
      <c r="N76" s="82"/>
      <c r="W76" s="82"/>
      <c r="X76" s="82"/>
      <c r="Y76" s="82"/>
      <c r="AD76" s="9"/>
    </row>
    <row r="77" spans="1:30" ht="16.8" customHeight="1">
      <c r="A77" s="83"/>
      <c r="D77" s="49"/>
      <c r="E77" s="9"/>
      <c r="F77" s="9"/>
      <c r="G77" s="9"/>
      <c r="H77" s="9"/>
      <c r="I77" s="9"/>
      <c r="J77" s="9"/>
      <c r="K77" s="9"/>
      <c r="AD77" s="9"/>
    </row>
    <row r="78" spans="1:30">
      <c r="A78" s="67"/>
      <c r="E78" s="9"/>
      <c r="F78" s="9"/>
      <c r="G78" s="9"/>
      <c r="H78" s="9"/>
      <c r="I78" s="9"/>
      <c r="J78" s="9"/>
      <c r="K78" s="9"/>
      <c r="L78" s="8"/>
      <c r="AD78" s="9"/>
    </row>
    <row r="79" spans="1:30">
      <c r="A79" s="67"/>
      <c r="E79" s="9"/>
      <c r="F79" s="9"/>
      <c r="G79" s="9"/>
      <c r="H79" s="9"/>
      <c r="I79" s="9"/>
      <c r="J79" s="9"/>
      <c r="K79" s="9"/>
      <c r="L79" s="8"/>
      <c r="AD79" s="9"/>
    </row>
    <row r="80" spans="1:30">
      <c r="A80" s="62"/>
      <c r="E80" s="9"/>
      <c r="F80" s="9"/>
      <c r="G80" s="9"/>
      <c r="H80" s="9"/>
      <c r="I80" s="9"/>
      <c r="J80" s="9"/>
      <c r="K80" s="9"/>
      <c r="AD80" s="9"/>
    </row>
    <row r="81" spans="1:30">
      <c r="A81" s="62"/>
      <c r="E81" s="9"/>
      <c r="F81" s="9"/>
      <c r="G81" s="9"/>
      <c r="H81" s="9"/>
      <c r="I81" s="9"/>
      <c r="J81" s="9"/>
      <c r="K81" s="9"/>
      <c r="AD81" s="9"/>
    </row>
    <row r="82" spans="1:30">
      <c r="A82" s="62"/>
      <c r="B82" s="149"/>
      <c r="C82" s="81"/>
      <c r="D82" s="148"/>
      <c r="E82" s="148"/>
      <c r="F82" s="148"/>
      <c r="G82" s="148"/>
      <c r="H82" s="148"/>
      <c r="I82" s="148"/>
      <c r="J82" s="148"/>
      <c r="K82" s="148"/>
      <c r="AD82" s="9"/>
    </row>
    <row r="83" spans="1:30">
      <c r="A83" s="119"/>
      <c r="B83" s="29"/>
      <c r="C83" s="2"/>
      <c r="D83" s="45"/>
      <c r="E83" s="45"/>
      <c r="F83" s="45"/>
      <c r="G83" s="45"/>
      <c r="H83" s="45"/>
      <c r="I83" s="45"/>
      <c r="J83" s="45"/>
      <c r="K83" s="45"/>
      <c r="AD83" s="9"/>
    </row>
    <row r="84" spans="1:30">
      <c r="A84" s="67"/>
      <c r="B84" s="149"/>
      <c r="C84" s="81"/>
      <c r="D84" s="148"/>
      <c r="E84" s="148"/>
      <c r="F84" s="148"/>
      <c r="G84" s="148"/>
      <c r="H84" s="148"/>
      <c r="I84" s="148"/>
      <c r="J84" s="148"/>
      <c r="K84" s="148"/>
      <c r="AD84" s="9"/>
    </row>
    <row r="85" spans="1:30">
      <c r="A85" s="67"/>
      <c r="B85" s="149"/>
      <c r="C85" s="81"/>
      <c r="D85" s="148"/>
      <c r="E85" s="148"/>
      <c r="F85" s="148"/>
      <c r="G85" s="148"/>
      <c r="H85" s="148"/>
      <c r="I85" s="148"/>
      <c r="J85" s="148"/>
      <c r="K85" s="148"/>
      <c r="AD85" s="9"/>
    </row>
    <row r="86" spans="1:30">
      <c r="A86" s="127"/>
      <c r="C86" s="8"/>
      <c r="E86" s="9"/>
      <c r="F86" s="9"/>
      <c r="G86" s="9"/>
      <c r="H86" s="9"/>
      <c r="I86" s="9"/>
      <c r="J86" s="9"/>
      <c r="K86" s="9"/>
      <c r="AD86" s="9"/>
    </row>
    <row r="87" spans="1:30" ht="16.8" customHeight="1">
      <c r="A87" s="127"/>
      <c r="C87" s="8"/>
      <c r="E87" s="9"/>
      <c r="F87" s="9"/>
      <c r="G87" s="9"/>
      <c r="H87" s="9"/>
      <c r="I87" s="9"/>
      <c r="J87" s="9"/>
      <c r="K87" s="9"/>
      <c r="AD87" s="9"/>
    </row>
    <row r="88" spans="1:30">
      <c r="A88" s="67"/>
      <c r="E88" s="9"/>
      <c r="F88" s="9"/>
      <c r="G88" s="9"/>
      <c r="H88" s="9"/>
      <c r="I88" s="9"/>
      <c r="J88" s="9"/>
      <c r="K88" s="9"/>
      <c r="AD88" s="9"/>
    </row>
    <row r="89" spans="1:30">
      <c r="A89" s="67"/>
      <c r="E89" s="9"/>
      <c r="F89" s="9"/>
      <c r="G89" s="9"/>
      <c r="H89" s="9"/>
      <c r="I89" s="9"/>
      <c r="J89" s="9"/>
      <c r="K89" s="9"/>
      <c r="AD89" s="9"/>
    </row>
    <row r="90" spans="1:30">
      <c r="A90" s="161"/>
      <c r="B90" s="149"/>
      <c r="C90" s="81"/>
      <c r="D90" s="148"/>
      <c r="E90" s="148"/>
      <c r="F90" s="148"/>
      <c r="G90" s="9"/>
      <c r="H90" s="49"/>
      <c r="I90" s="9"/>
      <c r="J90" s="9"/>
      <c r="K90" s="9"/>
      <c r="L90" s="67"/>
      <c r="AD90" s="9"/>
    </row>
    <row r="91" spans="1:30">
      <c r="A91" s="138"/>
      <c r="C91" s="8"/>
      <c r="D91" s="49"/>
      <c r="E91" s="9"/>
      <c r="F91" s="9"/>
      <c r="G91" s="9"/>
      <c r="H91" s="9"/>
      <c r="I91" s="9"/>
      <c r="J91" s="9"/>
      <c r="K91" s="9"/>
      <c r="AD91" s="9"/>
    </row>
    <row r="92" spans="1:30">
      <c r="A92" s="138"/>
      <c r="C92" s="8"/>
      <c r="D92" s="49"/>
      <c r="E92" s="9"/>
      <c r="F92" s="9"/>
      <c r="G92" s="9"/>
      <c r="H92" s="9"/>
      <c r="I92" s="9"/>
      <c r="J92" s="9"/>
      <c r="K92" s="9"/>
      <c r="AD92" s="9"/>
    </row>
    <row r="93" spans="1:30">
      <c r="A93" s="161"/>
      <c r="B93" s="149"/>
      <c r="C93" s="81"/>
      <c r="D93" s="148"/>
      <c r="E93" s="148"/>
      <c r="F93" s="148"/>
      <c r="G93" s="9"/>
      <c r="H93" s="49"/>
      <c r="I93" s="9"/>
      <c r="J93" s="9"/>
      <c r="K93" s="9"/>
      <c r="AD93" s="9"/>
    </row>
    <row r="94" spans="1:30">
      <c r="A94" s="67"/>
      <c r="E94" s="9"/>
      <c r="F94" s="9"/>
      <c r="G94" s="9"/>
      <c r="H94" s="9"/>
      <c r="I94" s="9"/>
      <c r="J94" s="9"/>
      <c r="K94" s="9"/>
      <c r="AD94" s="9"/>
    </row>
    <row r="95" spans="1:30">
      <c r="A95" s="127"/>
      <c r="C95" s="8"/>
      <c r="E95" s="9"/>
      <c r="F95" s="9"/>
      <c r="G95" s="9"/>
      <c r="H95" s="9"/>
      <c r="I95" s="9"/>
      <c r="J95" s="9"/>
      <c r="K95" s="9"/>
      <c r="AD95" s="9"/>
    </row>
    <row r="96" spans="1:30">
      <c r="A96" s="68"/>
      <c r="D96" s="49"/>
      <c r="E96" s="9"/>
      <c r="F96" s="9"/>
      <c r="G96" s="9"/>
      <c r="H96" s="9"/>
      <c r="I96" s="9"/>
      <c r="J96" s="9"/>
      <c r="K96" s="9"/>
      <c r="AD96" s="9"/>
    </row>
    <row r="97" spans="1:30">
      <c r="A97" s="89"/>
      <c r="B97" s="149"/>
      <c r="C97" s="81"/>
      <c r="D97" s="148"/>
      <c r="E97" s="148"/>
      <c r="F97" s="148"/>
      <c r="G97" s="9"/>
      <c r="H97" s="9"/>
      <c r="I97" s="9"/>
      <c r="J97" s="9"/>
      <c r="K97" s="9"/>
      <c r="AD97" s="9"/>
    </row>
    <row r="98" spans="1:30">
      <c r="A98" s="67"/>
      <c r="B98" s="149"/>
      <c r="C98" s="81"/>
      <c r="D98" s="148"/>
      <c r="E98" s="148"/>
      <c r="F98" s="148"/>
      <c r="G98" s="148"/>
      <c r="H98" s="148"/>
      <c r="I98" s="148"/>
      <c r="J98" s="148"/>
      <c r="K98" s="148"/>
      <c r="AD98" s="9"/>
    </row>
    <row r="99" spans="1:30">
      <c r="A99" s="127"/>
      <c r="C99" s="8"/>
      <c r="E99" s="9"/>
      <c r="F99" s="9"/>
      <c r="G99" s="9"/>
      <c r="H99" s="9"/>
      <c r="I99" s="9"/>
      <c r="J99" s="9"/>
      <c r="K99" s="9"/>
      <c r="AD99" s="9"/>
    </row>
    <row r="100" spans="1:30" ht="16.8" customHeight="1">
      <c r="A100" s="67"/>
      <c r="E100" s="9"/>
      <c r="F100" s="9"/>
      <c r="G100" s="9"/>
      <c r="H100" s="9"/>
      <c r="I100" s="9"/>
      <c r="J100" s="9"/>
      <c r="K100" s="9"/>
      <c r="AD100" s="9"/>
    </row>
    <row r="101" spans="1:30">
      <c r="A101" s="161"/>
      <c r="B101" s="149"/>
      <c r="C101" s="81"/>
      <c r="D101" s="148"/>
      <c r="E101" s="148"/>
      <c r="F101" s="148"/>
      <c r="G101" s="9"/>
      <c r="H101" s="49"/>
      <c r="I101" s="9"/>
      <c r="J101" s="9"/>
      <c r="K101" s="9"/>
      <c r="AD101" s="9"/>
    </row>
    <row r="102" spans="1:30">
      <c r="A102" s="138"/>
      <c r="C102" s="8"/>
      <c r="D102" s="49"/>
      <c r="E102" s="9"/>
      <c r="F102" s="9"/>
      <c r="G102" s="9"/>
      <c r="H102" s="9"/>
      <c r="I102" s="9"/>
      <c r="J102" s="9"/>
      <c r="K102" s="9"/>
      <c r="AD102" s="9"/>
    </row>
    <row r="103" spans="1:30">
      <c r="A103" s="127"/>
      <c r="C103" s="8"/>
      <c r="E103" s="9"/>
      <c r="F103" s="9"/>
      <c r="G103" s="9"/>
      <c r="H103" s="9"/>
      <c r="I103" s="9"/>
      <c r="J103" s="9"/>
      <c r="K103" s="9"/>
      <c r="AD103" s="9"/>
    </row>
    <row r="104" spans="1:30">
      <c r="A104" s="67"/>
      <c r="E104" s="9"/>
      <c r="F104" s="9"/>
      <c r="G104" s="9"/>
      <c r="H104" s="9"/>
      <c r="I104" s="9"/>
      <c r="J104" s="9"/>
      <c r="K104" s="9"/>
      <c r="AD104" s="9"/>
    </row>
    <row r="105" spans="1:30">
      <c r="A105" s="161"/>
      <c r="B105" s="149"/>
      <c r="C105" s="81"/>
      <c r="D105" s="148"/>
      <c r="E105" s="148"/>
      <c r="F105" s="148"/>
      <c r="G105" s="9"/>
      <c r="H105" s="49"/>
      <c r="I105" s="9"/>
      <c r="J105" s="9"/>
      <c r="K105" s="9"/>
      <c r="AD105" s="9"/>
    </row>
    <row r="106" spans="1:30">
      <c r="A106" s="161"/>
      <c r="B106" s="149"/>
      <c r="C106" s="81"/>
      <c r="D106" s="148"/>
      <c r="E106" s="148"/>
      <c r="F106" s="148"/>
      <c r="G106" s="9"/>
      <c r="H106" s="49"/>
      <c r="I106" s="9"/>
      <c r="J106" s="9"/>
      <c r="K106" s="9"/>
      <c r="AD106" s="9"/>
    </row>
    <row r="107" spans="1:30">
      <c r="A107" s="138"/>
      <c r="C107" s="8"/>
      <c r="D107" s="49"/>
      <c r="E107" s="9"/>
      <c r="F107" s="9"/>
      <c r="G107" s="9"/>
      <c r="H107" s="9"/>
      <c r="I107" s="9"/>
      <c r="J107" s="9"/>
      <c r="K107" s="9"/>
      <c r="AD107" s="9"/>
    </row>
    <row r="108" spans="1:30">
      <c r="A108" s="67"/>
      <c r="B108" s="149"/>
      <c r="C108" s="81"/>
      <c r="D108" s="148"/>
      <c r="E108" s="148"/>
      <c r="F108" s="148"/>
      <c r="G108" s="148"/>
      <c r="H108" s="148"/>
      <c r="I108" s="148"/>
      <c r="J108" s="148"/>
      <c r="K108" s="148"/>
      <c r="AD108" s="9"/>
    </row>
    <row r="109" spans="1:30">
      <c r="A109" s="127"/>
      <c r="C109" s="8"/>
      <c r="E109" s="9"/>
      <c r="F109" s="9"/>
      <c r="G109" s="9"/>
      <c r="H109" s="9"/>
      <c r="I109" s="9"/>
      <c r="J109" s="9"/>
      <c r="K109" s="9"/>
      <c r="AD109" s="9"/>
    </row>
    <row r="110" spans="1:30">
      <c r="A110" s="161"/>
      <c r="B110" s="149"/>
      <c r="C110" s="81"/>
      <c r="D110" s="148"/>
      <c r="E110" s="148"/>
      <c r="F110" s="148"/>
      <c r="G110" s="9"/>
      <c r="H110" s="49"/>
      <c r="I110" s="9"/>
      <c r="J110" s="9"/>
      <c r="K110" s="9"/>
      <c r="AD110" s="9"/>
    </row>
    <row r="111" spans="1:30">
      <c r="A111" s="180"/>
      <c r="C111" s="8"/>
      <c r="E111" s="9"/>
      <c r="F111" s="9"/>
      <c r="G111" s="9"/>
      <c r="H111" s="9"/>
      <c r="I111" s="9"/>
      <c r="J111" s="9"/>
      <c r="K111" s="9"/>
      <c r="AD111" s="9"/>
    </row>
    <row r="112" spans="1:30">
      <c r="A112" s="67"/>
      <c r="E112" s="9"/>
      <c r="F112" s="9"/>
      <c r="G112" s="9"/>
      <c r="H112" s="9"/>
      <c r="I112" s="9"/>
      <c r="J112" s="9"/>
      <c r="K112" s="9"/>
      <c r="AD112" s="9"/>
    </row>
    <row r="113" spans="1:30">
      <c r="A113" s="161"/>
      <c r="B113" s="149"/>
      <c r="C113" s="81"/>
      <c r="D113" s="148"/>
      <c r="E113" s="148"/>
      <c r="F113" s="148"/>
      <c r="G113" s="9"/>
      <c r="H113" s="49"/>
      <c r="I113" s="9"/>
      <c r="J113" s="9"/>
      <c r="K113" s="9"/>
      <c r="AD113" s="9"/>
    </row>
    <row r="114" spans="1:30">
      <c r="A114" s="138"/>
      <c r="C114" s="8"/>
      <c r="D114" s="49"/>
      <c r="E114" s="9"/>
      <c r="F114" s="9"/>
      <c r="G114" s="9"/>
      <c r="H114" s="9"/>
      <c r="I114" s="9"/>
      <c r="J114" s="9"/>
      <c r="K114" s="9"/>
      <c r="AD114" s="9"/>
    </row>
    <row r="115" spans="1:30">
      <c r="A115" s="127"/>
      <c r="C115" s="8"/>
      <c r="E115" s="9"/>
      <c r="F115" s="9"/>
      <c r="G115" s="9"/>
      <c r="H115" s="9"/>
      <c r="I115" s="9"/>
      <c r="J115" s="9"/>
      <c r="K115" s="9"/>
      <c r="AD115" s="9"/>
    </row>
    <row r="116" spans="1:30">
      <c r="A116" s="161"/>
      <c r="B116" s="149"/>
      <c r="C116" s="81"/>
      <c r="D116" s="148"/>
      <c r="E116" s="148"/>
      <c r="F116" s="148"/>
      <c r="G116" s="9"/>
      <c r="H116" s="49"/>
      <c r="I116" s="9"/>
      <c r="J116" s="9"/>
      <c r="K116" s="9"/>
      <c r="AD116" s="9"/>
    </row>
    <row r="117" spans="1:30">
      <c r="A117" s="83"/>
      <c r="D117" s="49"/>
      <c r="E117" s="9"/>
      <c r="F117" s="9"/>
      <c r="G117" s="9"/>
      <c r="H117" s="9"/>
      <c r="I117" s="9"/>
      <c r="J117" s="9"/>
      <c r="K117" s="9"/>
      <c r="AD117" s="9"/>
    </row>
    <row r="118" spans="1:30">
      <c r="A118" s="62"/>
      <c r="B118" s="149"/>
      <c r="C118" s="81"/>
      <c r="D118" s="148"/>
      <c r="E118" s="148"/>
      <c r="F118" s="148"/>
      <c r="G118" s="148"/>
      <c r="H118" s="148"/>
      <c r="I118" s="148"/>
      <c r="J118" s="148"/>
      <c r="K118" s="148"/>
      <c r="AD118" s="9"/>
    </row>
    <row r="119" spans="1:30">
      <c r="A119" s="62"/>
      <c r="E119" s="9"/>
      <c r="F119" s="9"/>
      <c r="G119" s="9"/>
      <c r="H119" s="9"/>
      <c r="I119" s="9"/>
      <c r="J119" s="9"/>
      <c r="K119" s="9"/>
      <c r="AD119" s="9"/>
    </row>
    <row r="120" spans="1:30" ht="16.8" customHeight="1">
      <c r="A120" s="89"/>
      <c r="B120" s="149"/>
      <c r="C120" s="81"/>
      <c r="D120" s="148"/>
      <c r="E120" s="148"/>
      <c r="F120" s="148"/>
      <c r="G120" s="9"/>
      <c r="H120" s="49"/>
      <c r="I120" s="9"/>
      <c r="J120" s="9"/>
      <c r="K120" s="9"/>
      <c r="AD120" s="9"/>
    </row>
    <row r="121" spans="1:30">
      <c r="A121" s="62"/>
      <c r="B121" s="149"/>
      <c r="C121" s="81"/>
      <c r="D121" s="148"/>
      <c r="E121" s="148"/>
      <c r="F121" s="148"/>
      <c r="G121" s="148"/>
      <c r="H121" s="148"/>
      <c r="I121" s="148"/>
      <c r="J121" s="148"/>
      <c r="K121" s="148"/>
      <c r="AD121" s="9"/>
    </row>
    <row r="122" spans="1:30">
      <c r="A122" s="127"/>
      <c r="C122" s="8"/>
      <c r="E122" s="9"/>
      <c r="F122" s="9"/>
      <c r="G122" s="9"/>
      <c r="H122" s="9"/>
      <c r="I122" s="9"/>
      <c r="J122" s="9"/>
      <c r="K122" s="9"/>
      <c r="AD122" s="9"/>
    </row>
    <row r="123" spans="1:30">
      <c r="A123" s="127"/>
      <c r="C123" s="8"/>
      <c r="E123" s="9"/>
      <c r="F123" s="9"/>
      <c r="G123" s="9"/>
      <c r="H123" s="9"/>
      <c r="I123" s="9"/>
      <c r="J123" s="9"/>
      <c r="K123" s="9"/>
      <c r="AD123" s="9"/>
    </row>
    <row r="124" spans="1:30" ht="16.8" customHeight="1">
      <c r="A124" s="67"/>
      <c r="B124" s="149"/>
      <c r="C124" s="81"/>
      <c r="D124" s="148"/>
      <c r="E124" s="148"/>
      <c r="F124" s="148"/>
      <c r="G124" s="148"/>
      <c r="H124" s="148"/>
      <c r="I124" s="148"/>
      <c r="J124" s="148"/>
      <c r="K124" s="148"/>
      <c r="AD124" s="9"/>
    </row>
    <row r="125" spans="1:30">
      <c r="A125" s="67"/>
      <c r="E125" s="9"/>
      <c r="F125" s="9"/>
      <c r="G125" s="9"/>
      <c r="H125" s="9"/>
      <c r="I125" s="9"/>
      <c r="J125" s="9"/>
      <c r="K125" s="9"/>
      <c r="AD125" s="9"/>
    </row>
    <row r="126" spans="1:30">
      <c r="A126" s="67"/>
      <c r="B126" s="149"/>
      <c r="C126" s="81"/>
      <c r="D126" s="148"/>
      <c r="E126" s="148"/>
      <c r="F126" s="148"/>
      <c r="G126" s="148"/>
      <c r="H126" s="148"/>
      <c r="I126" s="148"/>
      <c r="J126" s="148"/>
      <c r="K126" s="148"/>
      <c r="AD126" s="9"/>
    </row>
    <row r="127" spans="1:30">
      <c r="A127" s="67"/>
      <c r="E127" s="9"/>
      <c r="F127" s="9"/>
      <c r="G127" s="9"/>
      <c r="H127" s="9"/>
      <c r="I127" s="9"/>
      <c r="J127" s="9"/>
      <c r="K127" s="9"/>
      <c r="AD127" s="9"/>
    </row>
    <row r="128" spans="1:30">
      <c r="A128" s="127"/>
      <c r="C128" s="8"/>
      <c r="E128" s="9"/>
      <c r="F128" s="9"/>
      <c r="G128" s="9"/>
      <c r="H128" s="9"/>
      <c r="I128" s="9"/>
      <c r="J128" s="9"/>
      <c r="K128" s="9"/>
      <c r="L128" s="8"/>
      <c r="AD128" s="9"/>
    </row>
    <row r="129" spans="1:46">
      <c r="A129" s="138"/>
      <c r="C129" s="8"/>
      <c r="D129" s="49"/>
      <c r="E129" s="9"/>
      <c r="F129" s="9"/>
      <c r="G129" s="9"/>
      <c r="H129" s="9"/>
      <c r="I129" s="9"/>
      <c r="J129" s="9"/>
      <c r="K129" s="9"/>
      <c r="L129" s="8"/>
    </row>
    <row r="130" spans="1:46">
      <c r="E130" s="9"/>
      <c r="F130" s="9"/>
      <c r="G130" s="9"/>
      <c r="H130" s="9"/>
      <c r="I130" s="9"/>
      <c r="J130" s="9"/>
      <c r="K130" s="9"/>
      <c r="AD130" s="9"/>
    </row>
    <row r="131" spans="1:46">
      <c r="A131" s="67"/>
      <c r="B131" s="149"/>
      <c r="C131" s="81"/>
      <c r="D131" s="148"/>
      <c r="E131" s="148"/>
      <c r="F131" s="148"/>
      <c r="G131" s="148"/>
      <c r="H131" s="148"/>
      <c r="I131" s="148"/>
      <c r="J131" s="148"/>
      <c r="K131" s="148"/>
      <c r="L131" s="67"/>
    </row>
    <row r="132" spans="1:46">
      <c r="A132" s="67"/>
      <c r="AD132" s="9"/>
    </row>
    <row r="133" spans="1:46">
      <c r="A133" s="138"/>
      <c r="C133" s="8"/>
      <c r="D133" s="49"/>
      <c r="E133" s="9"/>
      <c r="F133" s="9"/>
      <c r="G133" s="9"/>
      <c r="H133" s="9"/>
      <c r="I133" s="9"/>
      <c r="J133" s="9"/>
      <c r="K133" s="9"/>
    </row>
    <row r="134" spans="1:46">
      <c r="A134" s="67"/>
      <c r="E134" s="9"/>
      <c r="F134" s="9"/>
      <c r="G134" s="9"/>
      <c r="H134" s="9"/>
      <c r="I134" s="9"/>
      <c r="J134" s="9"/>
      <c r="K134" s="9"/>
    </row>
    <row r="135" spans="1:46">
      <c r="A135" s="127"/>
      <c r="C135" s="8"/>
      <c r="E135" s="9"/>
      <c r="F135" s="9"/>
      <c r="G135" s="9"/>
      <c r="H135" s="9"/>
      <c r="I135" s="9"/>
      <c r="J135" s="9"/>
      <c r="K135" s="9"/>
    </row>
    <row r="136" spans="1:46">
      <c r="A136" s="67"/>
      <c r="B136" s="149"/>
      <c r="C136" s="81"/>
      <c r="D136" s="148"/>
      <c r="E136" s="148"/>
      <c r="F136" s="148"/>
      <c r="G136" s="148"/>
      <c r="H136" s="148"/>
      <c r="I136" s="148"/>
      <c r="J136" s="148"/>
      <c r="K136" s="148"/>
    </row>
    <row r="137" spans="1:46">
      <c r="A137" s="83"/>
      <c r="D137" s="49"/>
      <c r="E137" s="9"/>
      <c r="F137" s="9"/>
      <c r="G137" s="9"/>
      <c r="H137" s="9"/>
      <c r="I137" s="9"/>
      <c r="J137" s="9"/>
      <c r="K137" s="9"/>
    </row>
    <row r="138" spans="1:46">
      <c r="A138" s="67"/>
      <c r="E138" s="9"/>
      <c r="F138" s="9"/>
      <c r="G138" s="9"/>
      <c r="H138" s="9"/>
      <c r="I138" s="9"/>
      <c r="J138" s="9"/>
      <c r="K138" s="9"/>
    </row>
    <row r="139" spans="1:46">
      <c r="A139" s="43"/>
      <c r="C139" s="8"/>
      <c r="D139" s="49"/>
      <c r="E139" s="9"/>
      <c r="F139" s="9"/>
      <c r="G139" s="9"/>
      <c r="H139" s="9"/>
      <c r="I139" s="9"/>
      <c r="J139" s="9"/>
      <c r="K139" s="9"/>
    </row>
    <row r="140" spans="1:46">
      <c r="A140" s="127"/>
      <c r="C140" s="8"/>
      <c r="E140" s="9"/>
      <c r="F140" s="9"/>
      <c r="G140" s="9"/>
      <c r="H140" s="9"/>
      <c r="I140" s="9"/>
      <c r="J140" s="9"/>
      <c r="K140" s="9"/>
      <c r="L140" s="8"/>
    </row>
    <row r="141" spans="1:46">
      <c r="A141" s="127"/>
      <c r="C141" s="8"/>
      <c r="E141" s="9"/>
      <c r="F141" s="9"/>
      <c r="G141" s="9"/>
      <c r="H141" s="9"/>
      <c r="I141" s="9"/>
      <c r="J141" s="9"/>
      <c r="K141" s="9"/>
      <c r="L141" s="8"/>
    </row>
    <row r="142" spans="1:46">
      <c r="A142" s="161"/>
      <c r="B142" s="149"/>
      <c r="C142" s="81"/>
      <c r="D142" s="148"/>
      <c r="E142" s="148"/>
      <c r="F142" s="148"/>
      <c r="G142" s="9"/>
      <c r="H142" s="9"/>
      <c r="I142" s="9"/>
      <c r="J142" s="9"/>
      <c r="K142" s="9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67"/>
      <c r="AD143" s="9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16.8" customHeight="1">
      <c r="A144" s="67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>
      <c r="A145" s="127"/>
      <c r="C145" s="8"/>
      <c r="E145" s="9"/>
      <c r="F145" s="9"/>
      <c r="G145" s="9"/>
      <c r="H145" s="9"/>
      <c r="I145" s="9"/>
      <c r="J145" s="9"/>
      <c r="K145" s="9"/>
      <c r="W145" s="67"/>
      <c r="X145"/>
      <c r="Y145"/>
      <c r="Z145" s="9"/>
      <c r="AA145" s="9"/>
      <c r="AB145" s="9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>
      <c r="A146" s="138"/>
      <c r="C146" s="8"/>
      <c r="D146" s="49"/>
      <c r="E146" s="9"/>
      <c r="F146" s="9"/>
      <c r="G146" s="9"/>
      <c r="H146" s="9"/>
      <c r="I146" s="9"/>
      <c r="J146" s="9"/>
      <c r="K146" s="9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>
      <c r="A147" s="83"/>
      <c r="D147" s="49"/>
      <c r="E147" s="9"/>
      <c r="F147" s="9"/>
      <c r="G147" s="9"/>
      <c r="H147" s="9"/>
      <c r="I147" s="9"/>
      <c r="J147" s="9"/>
      <c r="K147" s="9"/>
      <c r="L147" s="67"/>
      <c r="W147" s="67"/>
      <c r="X147"/>
      <c r="Y147"/>
      <c r="Z147" s="9"/>
      <c r="AA147" s="9"/>
      <c r="AB147" s="9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>
      <c r="A148" s="67"/>
      <c r="E148" s="9"/>
      <c r="F148" s="9"/>
      <c r="G148" s="9"/>
      <c r="H148" s="9"/>
      <c r="I148" s="9"/>
      <c r="J148" s="9"/>
      <c r="K148" s="9"/>
      <c r="W148" s="67"/>
      <c r="X148"/>
      <c r="Y148"/>
      <c r="Z148" s="9"/>
      <c r="AA148" s="9"/>
      <c r="AB148" s="9"/>
      <c r="AD148" s="9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>
      <c r="A149" s="83"/>
      <c r="D149" s="49"/>
      <c r="E149" s="9"/>
      <c r="F149" s="9"/>
      <c r="G149" s="9"/>
      <c r="H149" s="9"/>
      <c r="I149" s="9"/>
      <c r="J149" s="9"/>
      <c r="K149" s="9"/>
      <c r="W149" s="67"/>
      <c r="X149"/>
      <c r="Y149"/>
      <c r="Z149" s="9"/>
      <c r="AA149" s="9"/>
      <c r="AB149" s="9"/>
      <c r="AD149" s="9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>
      <c r="A150" s="83"/>
      <c r="D150" s="49"/>
      <c r="E150" s="9"/>
      <c r="F150" s="9"/>
      <c r="G150" s="9"/>
      <c r="H150" s="9"/>
      <c r="I150" s="9"/>
      <c r="J150" s="9"/>
      <c r="K150" s="9"/>
      <c r="AD150" s="9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>
      <c r="A151" s="83"/>
      <c r="D151" s="49"/>
      <c r="E151" s="9"/>
      <c r="F151" s="9"/>
      <c r="G151" s="9"/>
      <c r="H151" s="9"/>
      <c r="I151" s="9"/>
      <c r="J151" s="9"/>
      <c r="K151" s="9"/>
      <c r="AD151" s="9"/>
    </row>
    <row r="152" spans="1:46">
      <c r="A152" s="83"/>
      <c r="D152" s="49"/>
      <c r="E152" s="9"/>
      <c r="F152" s="9"/>
      <c r="G152" s="9"/>
      <c r="H152" s="9"/>
      <c r="I152" s="9"/>
      <c r="J152" s="9"/>
      <c r="K152" s="9"/>
      <c r="W152" s="67"/>
      <c r="X152"/>
      <c r="Y152"/>
      <c r="Z152" s="9"/>
      <c r="AA152" s="9"/>
      <c r="AB152" s="9"/>
      <c r="AD152" s="9"/>
    </row>
    <row r="153" spans="1:46" ht="16.8" customHeight="1">
      <c r="A153" s="67"/>
      <c r="E153" s="9"/>
      <c r="F153" s="9"/>
      <c r="G153" s="9"/>
      <c r="H153" s="9"/>
      <c r="I153" s="9"/>
      <c r="J153" s="9"/>
      <c r="K153" s="9"/>
    </row>
    <row r="154" spans="1:46">
      <c r="A154" s="67"/>
      <c r="E154" s="9"/>
      <c r="F154" s="9"/>
      <c r="G154" s="9"/>
      <c r="H154" s="9"/>
      <c r="I154" s="9"/>
      <c r="J154" s="9"/>
      <c r="K154" s="9"/>
    </row>
    <row r="155" spans="1:46">
      <c r="A155" s="67"/>
      <c r="B155" s="149"/>
      <c r="C155" s="81"/>
      <c r="D155" s="148"/>
      <c r="E155" s="148"/>
      <c r="F155" s="148"/>
      <c r="G155" s="148"/>
      <c r="H155" s="148"/>
      <c r="I155" s="148"/>
      <c r="J155" s="148"/>
      <c r="K155" s="148"/>
      <c r="L155" s="2"/>
    </row>
    <row r="156" spans="1:46">
      <c r="A156" s="83"/>
      <c r="D156" s="49"/>
      <c r="E156" s="9"/>
      <c r="F156" s="9"/>
      <c r="G156" s="9"/>
      <c r="H156" s="9"/>
      <c r="I156" s="9"/>
      <c r="J156" s="9"/>
      <c r="K156" s="9"/>
    </row>
    <row r="157" spans="1:46">
      <c r="A157" s="67"/>
      <c r="E157" s="9"/>
      <c r="F157" s="9"/>
      <c r="G157" s="9"/>
      <c r="H157" s="9"/>
      <c r="I157" s="9"/>
      <c r="J157" s="9"/>
      <c r="K157" s="9"/>
      <c r="AI157" s="8"/>
      <c r="AJ157" s="8"/>
      <c r="AK157" s="8"/>
      <c r="AL157" s="8"/>
    </row>
    <row r="158" spans="1:46">
      <c r="A158" s="67"/>
      <c r="E158" s="9"/>
      <c r="F158" s="9"/>
      <c r="G158" s="9"/>
      <c r="H158" s="9"/>
      <c r="I158" s="9"/>
      <c r="J158" s="9"/>
      <c r="K158" s="9"/>
    </row>
    <row r="159" spans="1:46">
      <c r="A159" s="67"/>
      <c r="B159" s="149"/>
      <c r="C159" s="81"/>
      <c r="D159" s="148"/>
      <c r="E159" s="148"/>
      <c r="F159" s="148"/>
      <c r="G159" s="148"/>
      <c r="H159" s="148"/>
      <c r="I159" s="148"/>
      <c r="J159" s="148"/>
      <c r="K159" s="148"/>
    </row>
    <row r="160" spans="1:46">
      <c r="A160" s="62"/>
      <c r="E160" s="9"/>
      <c r="F160" s="9"/>
      <c r="G160" s="9"/>
      <c r="H160" s="9"/>
      <c r="I160" s="9"/>
      <c r="J160" s="9"/>
      <c r="K160" s="9"/>
    </row>
    <row r="161" spans="1:46">
      <c r="A161" s="62"/>
      <c r="E161" s="9"/>
      <c r="F161" s="9"/>
      <c r="G161" s="9"/>
      <c r="H161" s="9"/>
      <c r="I161" s="9"/>
      <c r="J161" s="9"/>
      <c r="K161" s="9"/>
    </row>
    <row r="162" spans="1:46" ht="16.8" customHeight="1">
      <c r="A162" s="67"/>
      <c r="B162" s="149"/>
      <c r="C162" s="81"/>
      <c r="D162" s="148"/>
      <c r="E162" s="148"/>
      <c r="F162" s="148"/>
      <c r="G162" s="148"/>
      <c r="H162" s="148"/>
      <c r="I162" s="148"/>
      <c r="J162" s="148"/>
      <c r="K162" s="148"/>
    </row>
    <row r="163" spans="1:46">
      <c r="A163" s="83"/>
      <c r="D163" s="49"/>
      <c r="E163" s="9"/>
      <c r="F163" s="9"/>
      <c r="G163" s="9"/>
      <c r="H163" s="9"/>
      <c r="I163" s="9"/>
      <c r="J163" s="9"/>
      <c r="K163" s="9"/>
    </row>
    <row r="164" spans="1:46" s="8" customFormat="1" ht="16.8" customHeight="1">
      <c r="A164" s="67"/>
      <c r="B164" s="7"/>
      <c r="C164"/>
      <c r="D164" s="9"/>
      <c r="E164" s="9"/>
      <c r="F164" s="9"/>
      <c r="G164" s="9"/>
      <c r="H164" s="9"/>
      <c r="I164" s="9"/>
      <c r="J164" s="9"/>
      <c r="K164" s="9"/>
      <c r="L164"/>
      <c r="Z164" s="9"/>
      <c r="AA164" s="9"/>
      <c r="AB164" s="9"/>
      <c r="AC164" s="9"/>
      <c r="AD164" s="4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67"/>
      <c r="B165" s="149"/>
      <c r="C165" s="81"/>
      <c r="D165" s="148"/>
      <c r="E165" s="148"/>
      <c r="F165" s="148"/>
      <c r="G165" s="148"/>
      <c r="H165" s="148"/>
      <c r="I165" s="148"/>
      <c r="J165" s="148"/>
      <c r="K165" s="148"/>
      <c r="L165"/>
      <c r="Z165" s="9"/>
      <c r="AA165" s="9"/>
      <c r="AB165" s="9"/>
      <c r="AC165" s="9"/>
      <c r="AD165" s="9"/>
      <c r="AE165" s="9"/>
      <c r="AF165" s="9"/>
      <c r="AG165" s="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67"/>
      <c r="B166" s="7"/>
      <c r="C166"/>
      <c r="D166" s="9"/>
      <c r="E166" s="9"/>
      <c r="F166" s="9"/>
      <c r="G166" s="9"/>
      <c r="H166" s="9"/>
      <c r="I166" s="9"/>
      <c r="J166" s="9"/>
      <c r="K166" s="9"/>
      <c r="L166"/>
      <c r="Z166" s="9"/>
      <c r="AA166" s="9"/>
      <c r="AB166" s="9"/>
      <c r="AC166" s="9"/>
      <c r="AD166" s="9"/>
      <c r="AE166" s="9"/>
      <c r="AF166" s="9"/>
      <c r="AG166" s="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 s="127"/>
      <c r="B167" s="7"/>
      <c r="D167" s="9"/>
      <c r="E167" s="9"/>
      <c r="F167" s="9"/>
      <c r="G167" s="9"/>
      <c r="H167" s="9"/>
      <c r="I167" s="9"/>
      <c r="J167" s="9"/>
      <c r="K167" s="9"/>
      <c r="L167"/>
      <c r="Z167" s="9"/>
      <c r="AA167" s="9"/>
      <c r="AB167" s="9"/>
      <c r="AC167" s="9"/>
      <c r="AD167" s="49"/>
      <c r="AE167" s="9"/>
      <c r="AF167" s="9"/>
      <c r="AG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161"/>
      <c r="B168" s="149"/>
      <c r="C168" s="81"/>
      <c r="D168" s="148"/>
      <c r="E168" s="148"/>
      <c r="F168" s="148"/>
      <c r="G168" s="9"/>
      <c r="H168" s="9"/>
      <c r="I168" s="9"/>
      <c r="J168" s="9"/>
      <c r="K168" s="9"/>
      <c r="L168"/>
      <c r="Z168" s="9"/>
      <c r="AA168" s="9"/>
      <c r="AB168" s="9"/>
      <c r="AC168" s="9"/>
      <c r="AD168" s="49"/>
      <c r="AE168" s="9"/>
      <c r="AF168" s="9"/>
      <c r="AG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83"/>
      <c r="B169" s="7"/>
      <c r="C169"/>
      <c r="D169" s="49"/>
      <c r="E169" s="9"/>
      <c r="F169" s="9"/>
      <c r="G169" s="9"/>
      <c r="H169" s="9"/>
      <c r="I169" s="9"/>
      <c r="J169" s="9"/>
      <c r="K169" s="9"/>
      <c r="L169"/>
      <c r="Z169" s="9"/>
      <c r="AA169" s="9"/>
      <c r="AB169" s="9"/>
      <c r="AC169" s="9"/>
      <c r="AD169" s="49"/>
      <c r="AE169" s="9"/>
      <c r="AF169" s="9"/>
      <c r="AG169" s="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67"/>
      <c r="B170" s="7"/>
      <c r="C170"/>
      <c r="D170" s="9"/>
      <c r="E170" s="9"/>
      <c r="F170" s="9"/>
      <c r="G170" s="9"/>
      <c r="H170" s="9"/>
      <c r="I170" s="9"/>
      <c r="J170" s="9"/>
      <c r="K170" s="9"/>
      <c r="L170"/>
      <c r="Z170" s="9"/>
      <c r="AA170" s="9"/>
      <c r="AB170" s="9"/>
      <c r="AC170" s="9"/>
      <c r="AD170" s="9"/>
      <c r="AE170" s="9"/>
      <c r="AF170" s="9"/>
      <c r="AG170" s="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161"/>
      <c r="B171" s="149"/>
      <c r="C171" s="81"/>
      <c r="D171" s="148"/>
      <c r="E171" s="148"/>
      <c r="F171" s="148"/>
      <c r="G171" s="9"/>
      <c r="H171" s="49"/>
      <c r="I171" s="9"/>
      <c r="J171" s="9"/>
      <c r="K171" s="9"/>
      <c r="L171"/>
      <c r="Z171" s="9"/>
      <c r="AA171" s="9"/>
      <c r="AB171" s="9"/>
      <c r="AC171" s="9"/>
      <c r="AD171" s="49"/>
      <c r="AE171" s="9"/>
      <c r="AF171" s="9"/>
      <c r="AG171" s="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83"/>
      <c r="B172" s="7"/>
      <c r="C172"/>
      <c r="D172" s="49"/>
      <c r="E172" s="9"/>
      <c r="F172" s="9"/>
      <c r="G172" s="9"/>
      <c r="H172" s="9"/>
      <c r="I172" s="9"/>
      <c r="J172" s="9"/>
      <c r="K172" s="9"/>
      <c r="L172"/>
      <c r="Z172" s="9"/>
      <c r="AA172" s="9"/>
      <c r="AB172" s="9"/>
      <c r="AC172" s="9"/>
      <c r="AD172" s="9"/>
      <c r="AE172" s="9"/>
      <c r="AF172" s="9"/>
      <c r="AG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83"/>
      <c r="D173" s="49"/>
      <c r="E173" s="9"/>
      <c r="F173" s="9"/>
      <c r="G173" s="9"/>
      <c r="H173" s="9"/>
      <c r="I173" s="9"/>
      <c r="J173" s="9"/>
      <c r="K173" s="9"/>
      <c r="AH173" s="8"/>
      <c r="AI173" s="8"/>
      <c r="AJ173" s="8"/>
    </row>
    <row r="174" spans="1:46">
      <c r="B174" s="149"/>
      <c r="C174" s="81"/>
      <c r="D174" s="148"/>
      <c r="E174" s="148"/>
      <c r="F174" s="148"/>
      <c r="G174" s="148"/>
      <c r="H174" s="148"/>
      <c r="I174" s="148"/>
      <c r="J174" s="148"/>
      <c r="K174" s="148"/>
    </row>
    <row r="175" spans="1:46">
      <c r="A175" s="127"/>
      <c r="C175" s="8"/>
      <c r="E175" s="9"/>
      <c r="F175" s="9"/>
      <c r="G175" s="9"/>
      <c r="H175" s="9"/>
      <c r="I175" s="9"/>
      <c r="J175" s="9"/>
      <c r="K175" s="9"/>
      <c r="AD175" s="9"/>
    </row>
    <row r="176" spans="1:46">
      <c r="A176" s="161"/>
      <c r="B176" s="149"/>
      <c r="C176" s="81"/>
      <c r="D176" s="148"/>
      <c r="E176" s="148"/>
      <c r="F176" s="148"/>
      <c r="G176" s="9"/>
      <c r="H176" s="9"/>
      <c r="I176" s="9"/>
      <c r="J176" s="9"/>
      <c r="K176" s="9"/>
      <c r="M176"/>
      <c r="N176"/>
      <c r="O176" s="9"/>
      <c r="P176" s="9"/>
      <c r="Q176" s="9"/>
      <c r="R176" s="9"/>
      <c r="S176" s="9"/>
      <c r="T176" s="9"/>
      <c r="U176" s="9"/>
      <c r="V176" s="9"/>
      <c r="W176" s="67"/>
      <c r="X176"/>
      <c r="Y176"/>
      <c r="Z176" s="9"/>
      <c r="AA176" s="9"/>
      <c r="AB176" s="9"/>
    </row>
    <row r="177" spans="1:46">
      <c r="A177" s="161"/>
      <c r="B177" s="149"/>
      <c r="C177" s="81"/>
      <c r="D177" s="148"/>
      <c r="E177" s="148"/>
      <c r="F177" s="148"/>
      <c r="G177" s="9"/>
      <c r="H177" s="49"/>
      <c r="I177" s="9"/>
      <c r="J177" s="9"/>
      <c r="K177" s="9"/>
      <c r="AD177" s="9"/>
    </row>
    <row r="178" spans="1:46">
      <c r="A178" s="127"/>
      <c r="C178" s="8"/>
      <c r="E178" s="9"/>
      <c r="F178" s="9"/>
      <c r="G178" s="9"/>
      <c r="H178" s="9"/>
      <c r="I178" s="9"/>
      <c r="J178" s="9"/>
      <c r="K178" s="9"/>
      <c r="W178" s="67"/>
      <c r="X178"/>
      <c r="Y178"/>
      <c r="Z178" s="9"/>
      <c r="AA178" s="9"/>
      <c r="AB178" s="9"/>
    </row>
    <row r="179" spans="1:46">
      <c r="A179" s="67"/>
      <c r="B179" s="149"/>
      <c r="C179" s="81"/>
      <c r="D179" s="148"/>
      <c r="E179" s="148"/>
      <c r="F179" s="148"/>
      <c r="G179" s="148"/>
      <c r="H179" s="148"/>
      <c r="I179" s="148"/>
      <c r="J179" s="148"/>
      <c r="K179" s="148"/>
      <c r="M179"/>
      <c r="N179" s="128"/>
      <c r="O179" s="9"/>
      <c r="P179" s="9"/>
      <c r="Q179" s="9"/>
      <c r="R179" s="9"/>
      <c r="S179" s="9"/>
      <c r="T179" s="9"/>
      <c r="U179" s="9"/>
      <c r="V179" s="9"/>
      <c r="W179" s="67"/>
      <c r="X179"/>
      <c r="Y179"/>
      <c r="Z179" s="9"/>
      <c r="AA179" s="9"/>
      <c r="AB179" s="9"/>
    </row>
    <row r="180" spans="1:46">
      <c r="A180" s="127"/>
      <c r="C180" s="8"/>
      <c r="E180" s="9"/>
      <c r="F180" s="9"/>
      <c r="G180" s="9"/>
      <c r="H180" s="9"/>
      <c r="I180" s="9"/>
      <c r="J180" s="9"/>
      <c r="K180" s="9"/>
    </row>
    <row r="181" spans="1:46">
      <c r="A181" s="8"/>
      <c r="C181" s="8"/>
      <c r="E181" s="9"/>
      <c r="F181" s="9"/>
      <c r="G181" s="9"/>
      <c r="H181" s="9"/>
      <c r="I181" s="9"/>
      <c r="J181" s="9"/>
      <c r="K181" s="9"/>
    </row>
    <row r="182" spans="1:46">
      <c r="A182" s="64"/>
      <c r="C182" s="8"/>
      <c r="E182" s="9"/>
      <c r="F182" s="9"/>
      <c r="G182" s="9"/>
      <c r="H182" s="9"/>
      <c r="I182" s="9"/>
      <c r="J182" s="9"/>
      <c r="K182" s="9"/>
      <c r="AD182" s="148"/>
      <c r="AE182" s="148"/>
      <c r="AG182" s="49"/>
    </row>
    <row r="183" spans="1:46">
      <c r="A183" s="64"/>
      <c r="C183" s="8"/>
      <c r="E183" s="9"/>
      <c r="F183" s="9"/>
      <c r="G183" s="9"/>
      <c r="H183" s="9"/>
      <c r="I183" s="9"/>
      <c r="J183" s="9"/>
      <c r="K183" s="9"/>
      <c r="W183" s="67"/>
      <c r="X183"/>
      <c r="Y183"/>
      <c r="Z183" s="9"/>
      <c r="AA183" s="9"/>
      <c r="AB183" s="9"/>
      <c r="AD183" s="148"/>
      <c r="AE183" s="148"/>
      <c r="AG183" s="49"/>
    </row>
    <row r="184" spans="1:46">
      <c r="A184" s="62"/>
      <c r="B184" s="149"/>
      <c r="C184" s="81"/>
      <c r="D184" s="148"/>
      <c r="E184" s="148"/>
      <c r="F184" s="148"/>
      <c r="G184" s="148"/>
      <c r="H184" s="148"/>
      <c r="I184" s="148"/>
      <c r="J184" s="148"/>
      <c r="K184" s="148"/>
      <c r="W184" s="67"/>
      <c r="X184"/>
      <c r="Y184"/>
      <c r="Z184" s="9"/>
      <c r="AA184" s="9"/>
      <c r="AB184" s="9"/>
    </row>
    <row r="185" spans="1:46">
      <c r="A185" s="64"/>
      <c r="C185" s="8"/>
      <c r="E185" s="9"/>
      <c r="F185" s="9"/>
      <c r="G185" s="9"/>
      <c r="H185" s="9"/>
      <c r="I185" s="9"/>
      <c r="J185" s="9"/>
      <c r="K185" s="9"/>
      <c r="W185" s="67"/>
      <c r="X185"/>
      <c r="Y185"/>
      <c r="Z185" s="9"/>
      <c r="AA185" s="9"/>
      <c r="AB185" s="9"/>
      <c r="AD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89"/>
      <c r="B186" s="149"/>
      <c r="C186" s="81"/>
      <c r="D186" s="148"/>
      <c r="E186" s="148"/>
      <c r="F186" s="148"/>
      <c r="G186" s="9"/>
      <c r="H186" s="49"/>
      <c r="I186" s="9"/>
      <c r="J186" s="9"/>
      <c r="K186" s="9"/>
      <c r="AD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>
      <c r="A187" s="64"/>
      <c r="C187" s="8"/>
      <c r="E187" s="9"/>
      <c r="F187" s="9"/>
      <c r="G187" s="9"/>
      <c r="H187" s="9"/>
      <c r="I187" s="9"/>
      <c r="J187" s="9"/>
      <c r="K187" s="9"/>
      <c r="AD187" s="9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>
      <c r="A188" s="62"/>
      <c r="B188" s="149"/>
      <c r="C188" s="81"/>
      <c r="D188" s="148"/>
      <c r="E188" s="148"/>
      <c r="F188" s="148"/>
      <c r="G188" s="148"/>
      <c r="H188" s="148"/>
      <c r="I188" s="148"/>
      <c r="J188" s="148"/>
      <c r="K188" s="14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>
      <c r="A189" s="89"/>
      <c r="B189" s="149"/>
      <c r="C189" s="81"/>
      <c r="D189" s="148"/>
      <c r="E189" s="148"/>
      <c r="F189" s="148"/>
      <c r="G189" s="9"/>
      <c r="H189" s="49"/>
      <c r="I189" s="9"/>
      <c r="J189" s="9"/>
      <c r="K189" s="9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>
      <c r="A190" s="129"/>
      <c r="C190" s="8"/>
      <c r="D190" s="49"/>
      <c r="E190" s="9"/>
      <c r="F190" s="9"/>
      <c r="G190" s="9"/>
      <c r="H190" s="9"/>
      <c r="I190" s="9"/>
      <c r="J190" s="9"/>
      <c r="K190" s="9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>
      <c r="A191" s="129"/>
      <c r="C191" s="8"/>
      <c r="D191" s="49"/>
      <c r="E191" s="9"/>
      <c r="F191" s="9"/>
      <c r="G191" s="9"/>
      <c r="H191" s="9"/>
      <c r="I191" s="9"/>
      <c r="J191" s="9"/>
      <c r="K191" s="9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16.8" customHeight="1">
      <c r="A192" s="62"/>
      <c r="E192" s="9"/>
      <c r="F192" s="9"/>
      <c r="G192" s="9"/>
      <c r="H192" s="9"/>
      <c r="I192" s="9"/>
      <c r="J192" s="9"/>
      <c r="K192" s="9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>
      <c r="A193" s="65"/>
      <c r="C193" s="8"/>
      <c r="E193" s="9"/>
      <c r="F193" s="9"/>
      <c r="G193" s="9"/>
      <c r="H193" s="9"/>
      <c r="I193" s="9"/>
      <c r="J193" s="9"/>
      <c r="K193" s="9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>
      <c r="A194" s="89"/>
      <c r="B194" s="149"/>
      <c r="C194" s="81"/>
      <c r="D194" s="148"/>
      <c r="E194" s="148"/>
      <c r="F194" s="148"/>
      <c r="G194" s="9"/>
      <c r="H194" s="49"/>
      <c r="I194" s="9"/>
      <c r="J194" s="9"/>
      <c r="K194" s="9"/>
    </row>
    <row r="195" spans="1:46">
      <c r="A195" s="129"/>
      <c r="C195" s="8"/>
      <c r="D195" s="49"/>
      <c r="E195" s="9"/>
      <c r="F195" s="9"/>
      <c r="G195" s="9"/>
      <c r="H195" s="9"/>
      <c r="I195" s="9"/>
      <c r="J195" s="9"/>
      <c r="K195" s="9"/>
    </row>
    <row r="196" spans="1:46">
      <c r="A196" s="89"/>
      <c r="B196" s="149"/>
      <c r="C196" s="81"/>
      <c r="D196" s="148"/>
      <c r="E196" s="148"/>
      <c r="F196" s="148"/>
      <c r="G196" s="9"/>
      <c r="H196" s="49"/>
      <c r="I196" s="9"/>
      <c r="J196" s="9"/>
      <c r="K196" s="9"/>
    </row>
    <row r="197" spans="1:46">
      <c r="A197" s="67"/>
      <c r="E197" s="9"/>
      <c r="F197" s="9"/>
      <c r="G197" s="9"/>
      <c r="H197" s="9"/>
      <c r="I197" s="9"/>
      <c r="J197" s="9"/>
      <c r="K197" s="9"/>
      <c r="W197" s="89"/>
    </row>
    <row r="198" spans="1:46">
      <c r="B198" s="149"/>
      <c r="C198" s="81"/>
      <c r="D198" s="148"/>
      <c r="E198" s="148"/>
      <c r="F198" s="148"/>
      <c r="G198" s="148"/>
      <c r="H198" s="148"/>
      <c r="I198" s="148"/>
      <c r="J198" s="148"/>
      <c r="K198" s="148"/>
      <c r="W198" s="62"/>
      <c r="X198"/>
      <c r="Y198"/>
      <c r="Z198" s="9"/>
      <c r="AA198" s="9"/>
      <c r="AB198" s="9"/>
      <c r="AC198" s="148"/>
    </row>
    <row r="199" spans="1:46">
      <c r="A199" s="67"/>
      <c r="E199" s="9"/>
      <c r="F199" s="9"/>
      <c r="G199" s="9"/>
      <c r="H199" s="9"/>
      <c r="I199" s="9"/>
      <c r="J199" s="9"/>
      <c r="K199" s="9"/>
      <c r="W199" s="89"/>
      <c r="AC199" s="148"/>
    </row>
    <row r="200" spans="1:46">
      <c r="A200" s="161"/>
      <c r="B200" s="149"/>
      <c r="C200" s="81"/>
      <c r="D200" s="148"/>
      <c r="E200" s="148"/>
      <c r="F200" s="148"/>
      <c r="G200" s="9"/>
      <c r="H200" s="49"/>
      <c r="I200" s="9"/>
      <c r="J200" s="9"/>
      <c r="K200" s="9"/>
    </row>
    <row r="201" spans="1:46">
      <c r="A201" s="127"/>
      <c r="C201" s="8"/>
      <c r="E201" s="9"/>
      <c r="F201" s="9"/>
      <c r="G201" s="9"/>
      <c r="H201" s="9"/>
      <c r="I201" s="9"/>
      <c r="J201" s="9"/>
      <c r="K201" s="9"/>
    </row>
    <row r="202" spans="1:46">
      <c r="A202" s="161"/>
      <c r="B202" s="149"/>
      <c r="C202" s="81"/>
      <c r="D202" s="148"/>
      <c r="E202" s="148"/>
      <c r="F202" s="148"/>
      <c r="G202" s="9"/>
      <c r="H202" s="49"/>
      <c r="I202" s="9"/>
      <c r="J202" s="9"/>
      <c r="K202" s="9"/>
      <c r="L202" s="8"/>
    </row>
    <row r="203" spans="1:46">
      <c r="A203" s="67"/>
      <c r="B203" s="149"/>
      <c r="C203" s="81"/>
      <c r="D203" s="148"/>
      <c r="E203" s="148"/>
      <c r="F203" s="148"/>
      <c r="G203" s="148"/>
      <c r="H203" s="148"/>
      <c r="I203" s="148"/>
      <c r="J203" s="148"/>
      <c r="K203" s="148"/>
      <c r="L203" s="8"/>
    </row>
    <row r="204" spans="1:46">
      <c r="A204" s="67"/>
      <c r="E204" s="9"/>
      <c r="F204" s="9"/>
      <c r="G204" s="9"/>
      <c r="H204" s="9"/>
      <c r="I204" s="9"/>
      <c r="J204" s="9"/>
      <c r="K204" s="9"/>
      <c r="L204" s="8"/>
    </row>
    <row r="205" spans="1:46">
      <c r="A205" s="67"/>
      <c r="B205" s="149"/>
      <c r="C205" s="81"/>
      <c r="D205" s="148"/>
      <c r="E205" s="148"/>
      <c r="F205" s="148"/>
      <c r="G205" s="148"/>
      <c r="H205" s="148"/>
      <c r="I205" s="148"/>
      <c r="J205" s="148"/>
      <c r="K205" s="148"/>
      <c r="L205" s="8"/>
    </row>
    <row r="206" spans="1:46">
      <c r="A206" s="127"/>
      <c r="C206" s="8"/>
      <c r="E206" s="9"/>
      <c r="F206" s="9"/>
      <c r="G206" s="9"/>
      <c r="H206" s="9"/>
      <c r="I206" s="9"/>
      <c r="J206" s="9"/>
      <c r="K206" s="9"/>
    </row>
    <row r="207" spans="1:46" s="8" customFormat="1" ht="16.8" customHeight="1">
      <c r="A207" s="67"/>
      <c r="B207" s="149"/>
      <c r="C207" s="81"/>
      <c r="D207" s="148"/>
      <c r="E207" s="148"/>
      <c r="F207" s="148"/>
      <c r="G207" s="148"/>
      <c r="H207" s="148"/>
      <c r="I207" s="148"/>
      <c r="J207" s="148"/>
      <c r="K207" s="148"/>
      <c r="L207"/>
      <c r="O207" s="9"/>
      <c r="P207" s="9"/>
      <c r="Q207" s="9"/>
      <c r="R207" s="9"/>
      <c r="S207" s="9"/>
      <c r="T207" s="9"/>
      <c r="U207" s="9"/>
      <c r="V207" s="9"/>
      <c r="Z207" s="9"/>
      <c r="AA207" s="9"/>
      <c r="AB207" s="9"/>
      <c r="AC207" s="9"/>
      <c r="AD207" s="49"/>
      <c r="AE207" s="9"/>
      <c r="AF207" s="9"/>
      <c r="AG207" s="9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8" customFormat="1">
      <c r="A208" s="127"/>
      <c r="B208" s="7"/>
      <c r="D208" s="9"/>
      <c r="E208" s="9"/>
      <c r="F208" s="9"/>
      <c r="G208" s="9"/>
      <c r="H208" s="9"/>
      <c r="I208" s="9"/>
      <c r="J208" s="9"/>
      <c r="K208" s="9"/>
      <c r="L208"/>
      <c r="O208" s="9"/>
      <c r="P208" s="9"/>
      <c r="Q208" s="9"/>
      <c r="R208" s="9"/>
      <c r="S208" s="9"/>
      <c r="T208" s="9"/>
      <c r="U208" s="9"/>
      <c r="V208" s="9"/>
      <c r="Z208" s="9"/>
      <c r="AA208" s="9"/>
      <c r="AB208" s="9"/>
      <c r="AC208" s="9"/>
      <c r="AD208" s="49"/>
      <c r="AE208" s="9"/>
      <c r="AF208" s="9"/>
      <c r="AG208" s="9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8" customFormat="1">
      <c r="A209" s="67"/>
      <c r="B209" s="7"/>
      <c r="C209"/>
      <c r="D209" s="9"/>
      <c r="E209" s="9"/>
      <c r="F209" s="9"/>
      <c r="G209" s="9"/>
      <c r="H209" s="9"/>
      <c r="I209" s="9"/>
      <c r="J209" s="9"/>
      <c r="K209" s="9"/>
      <c r="L209"/>
      <c r="O209" s="9"/>
      <c r="P209" s="9"/>
      <c r="Q209" s="9"/>
      <c r="R209" s="9"/>
      <c r="S209" s="9"/>
      <c r="T209" s="9"/>
      <c r="U209" s="9"/>
      <c r="V209" s="9"/>
      <c r="Z209" s="9"/>
      <c r="AA209" s="9"/>
      <c r="AB209" s="9"/>
      <c r="AC209" s="9"/>
      <c r="AD209" s="49"/>
      <c r="AE209" s="9"/>
      <c r="AF209" s="9"/>
      <c r="AG209" s="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8" customFormat="1">
      <c r="A210" s="129"/>
      <c r="B210" s="7"/>
      <c r="D210" s="49"/>
      <c r="E210" s="9"/>
      <c r="F210" s="9"/>
      <c r="G210" s="9"/>
      <c r="H210" s="9"/>
      <c r="I210" s="9"/>
      <c r="J210" s="9"/>
      <c r="K210" s="9"/>
      <c r="L210"/>
      <c r="O210" s="9"/>
      <c r="P210" s="9"/>
      <c r="Q210" s="9"/>
      <c r="R210" s="9"/>
      <c r="S210" s="9"/>
      <c r="T210" s="9"/>
      <c r="U210" s="9"/>
      <c r="V210" s="9"/>
      <c r="Z210" s="9"/>
      <c r="AA210" s="9"/>
      <c r="AB210" s="9"/>
      <c r="AC210" s="9"/>
      <c r="AD210" s="49"/>
      <c r="AE210" s="9"/>
      <c r="AF210" s="9"/>
      <c r="AG210" s="9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62"/>
      <c r="B211" s="149"/>
      <c r="C211" s="81"/>
      <c r="D211" s="148"/>
      <c r="E211" s="148"/>
      <c r="F211" s="148"/>
      <c r="G211" s="148"/>
      <c r="H211" s="148"/>
      <c r="I211" s="148"/>
      <c r="J211" s="148"/>
      <c r="K211" s="148"/>
      <c r="L211"/>
      <c r="O211" s="9"/>
      <c r="P211" s="9"/>
      <c r="Q211" s="9"/>
      <c r="R211" s="9"/>
      <c r="S211" s="9"/>
      <c r="T211" s="9"/>
      <c r="U211" s="9"/>
      <c r="V211" s="9"/>
      <c r="Z211" s="9"/>
      <c r="AA211" s="9"/>
      <c r="AB211" s="9"/>
      <c r="AC211" s="9"/>
      <c r="AD211" s="49"/>
      <c r="AE211" s="9"/>
      <c r="AF211" s="9"/>
      <c r="AG211" s="9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129"/>
      <c r="B212" s="7"/>
      <c r="D212" s="49"/>
      <c r="E212" s="9"/>
      <c r="F212" s="9"/>
      <c r="G212" s="9"/>
      <c r="H212" s="9"/>
      <c r="I212" s="9"/>
      <c r="J212" s="9"/>
      <c r="K212" s="9"/>
      <c r="L212"/>
      <c r="O212" s="9"/>
      <c r="P212" s="9"/>
      <c r="Q212" s="9"/>
      <c r="R212" s="9"/>
      <c r="S212" s="9"/>
      <c r="T212" s="9"/>
      <c r="U212" s="9"/>
      <c r="V212" s="9"/>
      <c r="Z212" s="9"/>
      <c r="AA212" s="9"/>
      <c r="AB212" s="9"/>
      <c r="AC212" s="9"/>
      <c r="AD212" s="49"/>
      <c r="AE212" s="9"/>
      <c r="AF212" s="9"/>
      <c r="AG212" s="9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62"/>
      <c r="B213" s="7"/>
      <c r="C213"/>
      <c r="D213" s="9"/>
      <c r="E213" s="147"/>
      <c r="F213" s="147"/>
      <c r="G213" s="147"/>
      <c r="H213" s="147"/>
      <c r="I213" s="147"/>
      <c r="J213" s="147"/>
      <c r="K213" s="147"/>
      <c r="L213"/>
      <c r="O213" s="9"/>
      <c r="P213" s="9"/>
      <c r="Q213" s="9"/>
      <c r="R213" s="9"/>
      <c r="S213" s="9"/>
      <c r="T213" s="9"/>
      <c r="U213" s="9"/>
      <c r="V213" s="9"/>
      <c r="Z213" s="9"/>
      <c r="AA213" s="9"/>
      <c r="AB213" s="9"/>
      <c r="AC213" s="9"/>
      <c r="AD213" s="49"/>
      <c r="AE213" s="9"/>
      <c r="AF213" s="9"/>
      <c r="AG213" s="9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62"/>
      <c r="B214" s="7"/>
      <c r="C214"/>
      <c r="D214" s="9"/>
      <c r="E214" s="9"/>
      <c r="F214" s="9"/>
      <c r="G214" s="9"/>
      <c r="H214" s="9"/>
      <c r="I214" s="9"/>
      <c r="J214" s="9"/>
      <c r="K214" s="9"/>
      <c r="L214"/>
      <c r="O214" s="9"/>
      <c r="P214" s="9"/>
      <c r="Q214" s="9"/>
      <c r="R214" s="9"/>
      <c r="S214" s="9"/>
      <c r="T214" s="9"/>
      <c r="U214" s="9"/>
      <c r="V214" s="9"/>
      <c r="Z214" s="9"/>
      <c r="AA214" s="9"/>
      <c r="AB214" s="9"/>
      <c r="AC214" s="9"/>
      <c r="AD214" s="49"/>
      <c r="AE214" s="9"/>
      <c r="AF214" s="9"/>
      <c r="AG214" s="9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>
      <c r="A215" s="127"/>
      <c r="C215" s="8"/>
      <c r="E215" s="9"/>
      <c r="F215" s="9"/>
      <c r="G215" s="9"/>
      <c r="H215" s="9"/>
      <c r="I215" s="9"/>
      <c r="J215" s="9"/>
      <c r="K215" s="9"/>
    </row>
    <row r="216" spans="1:46">
      <c r="B216" s="149"/>
      <c r="C216" s="81"/>
      <c r="D216" s="148"/>
      <c r="E216" s="148"/>
      <c r="F216" s="148"/>
      <c r="G216" s="148"/>
      <c r="H216" s="148"/>
      <c r="I216" s="148"/>
      <c r="J216" s="148"/>
      <c r="K216" s="148"/>
    </row>
    <row r="217" spans="1:46">
      <c r="A217" s="127"/>
      <c r="C217" s="8"/>
      <c r="E217" s="9"/>
      <c r="F217" s="9"/>
      <c r="G217" s="9"/>
      <c r="H217" s="9"/>
      <c r="I217" s="9"/>
      <c r="J217" s="9"/>
      <c r="K217" s="9"/>
    </row>
    <row r="218" spans="1:46">
      <c r="A218" s="67"/>
      <c r="E218" s="9"/>
      <c r="F218" s="9"/>
      <c r="G218" s="9"/>
      <c r="H218" s="9"/>
      <c r="I218" s="9"/>
      <c r="J218" s="9"/>
      <c r="K218" s="9"/>
    </row>
    <row r="219" spans="1:46">
      <c r="A219" s="127"/>
      <c r="C219" s="8"/>
      <c r="E219" s="9"/>
      <c r="F219" s="9"/>
      <c r="G219" s="9"/>
      <c r="H219" s="9"/>
      <c r="I219" s="9"/>
      <c r="J219" s="9"/>
      <c r="K219" s="9"/>
      <c r="L219" s="8"/>
    </row>
    <row r="220" spans="1:46">
      <c r="A220" s="67"/>
      <c r="E220" s="9"/>
      <c r="F220" s="9"/>
      <c r="G220" s="9"/>
      <c r="H220" s="9"/>
      <c r="I220" s="9"/>
      <c r="J220" s="9"/>
      <c r="K220" s="9"/>
      <c r="L220" s="8"/>
    </row>
    <row r="221" spans="1:46">
      <c r="A221" s="161"/>
      <c r="B221" s="149"/>
      <c r="C221" s="81"/>
      <c r="D221" s="148"/>
      <c r="E221" s="148"/>
      <c r="F221" s="148"/>
      <c r="G221" s="9"/>
      <c r="H221" s="9"/>
      <c r="I221" s="9"/>
      <c r="J221" s="9"/>
      <c r="K221" s="9"/>
      <c r="L221" s="8"/>
    </row>
    <row r="222" spans="1:46">
      <c r="A222" s="127"/>
      <c r="C222" s="8"/>
      <c r="E222" s="9"/>
      <c r="F222" s="9"/>
      <c r="G222" s="9"/>
      <c r="H222" s="9"/>
      <c r="I222" s="9"/>
      <c r="J222" s="9"/>
      <c r="K222" s="9"/>
      <c r="L222" s="8"/>
    </row>
    <row r="223" spans="1:46">
      <c r="A223" s="43"/>
      <c r="C223" s="8"/>
      <c r="D223" s="49"/>
      <c r="E223" s="9"/>
      <c r="F223" s="9"/>
      <c r="G223" s="9"/>
      <c r="H223" s="9"/>
      <c r="I223" s="9"/>
      <c r="J223" s="9"/>
      <c r="K223" s="9"/>
    </row>
    <row r="224" spans="1:46">
      <c r="A224" s="67"/>
    </row>
    <row r="225" spans="1:11">
      <c r="A225" s="127"/>
      <c r="C225" s="8"/>
      <c r="E225" s="9"/>
      <c r="F225" s="9"/>
      <c r="G225" s="9"/>
      <c r="H225" s="9"/>
      <c r="I225" s="9"/>
      <c r="J225" s="9"/>
      <c r="K225" s="9"/>
    </row>
    <row r="226" spans="1:11" ht="16.8" customHeight="1">
      <c r="A226" s="67"/>
    </row>
    <row r="227" spans="1:11">
      <c r="A227" s="138"/>
      <c r="C227" s="8"/>
      <c r="D227" s="49"/>
      <c r="E227" s="9"/>
      <c r="F227" s="9"/>
      <c r="G227" s="9"/>
      <c r="H227" s="9"/>
      <c r="I227" s="9"/>
      <c r="J227" s="9"/>
      <c r="K227" s="9"/>
    </row>
    <row r="228" spans="1:11">
      <c r="A228" s="127"/>
      <c r="C228" s="8"/>
      <c r="E228" s="9"/>
      <c r="F228" s="9"/>
      <c r="G228" s="9"/>
      <c r="H228" s="9"/>
      <c r="I228" s="9"/>
      <c r="J228" s="9"/>
      <c r="K228" s="9"/>
    </row>
  </sheetData>
  <sortState ref="A2:K343">
    <sortCondition descending="1" ref="D2:D343"/>
  </sortState>
  <conditionalFormatting sqref="AM13:AN13">
    <cfRule type="cellIs" dxfId="872" priority="34" operator="between">
      <formula>0.5</formula>
      <formula>0.99</formula>
    </cfRule>
    <cfRule type="top10" dxfId="871" priority="35" percent="1" bottom="1" rank="10"/>
  </conditionalFormatting>
  <conditionalFormatting sqref="AL20:AN20 AM19:AN19">
    <cfRule type="cellIs" dxfId="870" priority="36" operator="between">
      <formula>0.5</formula>
      <formula>0.99</formula>
    </cfRule>
    <cfRule type="top10" dxfId="869" priority="37" percent="1" bottom="1" rank="10"/>
  </conditionalFormatting>
  <conditionalFormatting sqref="AH2">
    <cfRule type="cellIs" dxfId="868" priority="33" operator="between">
      <formula>0.5</formula>
      <formula>0.99</formula>
    </cfRule>
  </conditionalFormatting>
  <conditionalFormatting sqref="AF8:AH8">
    <cfRule type="top10" dxfId="867" priority="32" percent="1" rank="25"/>
  </conditionalFormatting>
  <conditionalFormatting sqref="M2:AC5">
    <cfRule type="top10" dxfId="866" priority="31" percent="1" rank="10"/>
  </conditionalFormatting>
  <conditionalFormatting sqref="AM25:AN25">
    <cfRule type="cellIs" dxfId="865" priority="38" operator="between">
      <formula>0.5</formula>
      <formula>0.99</formula>
    </cfRule>
    <cfRule type="top10" dxfId="864" priority="39" percent="1" bottom="1" rank="10"/>
  </conditionalFormatting>
  <conditionalFormatting sqref="Q1:S1">
    <cfRule type="top10" dxfId="863" priority="30" percent="1" rank="25"/>
  </conditionalFormatting>
  <conditionalFormatting sqref="U1:W1">
    <cfRule type="top10" dxfId="862" priority="29" percent="1" rank="25"/>
  </conditionalFormatting>
  <conditionalFormatting sqref="Y1:AA1">
    <cfRule type="top10" dxfId="861" priority="28" percent="1" rank="25"/>
  </conditionalFormatting>
  <conditionalFormatting sqref="AE1:AG1">
    <cfRule type="top10" dxfId="860" priority="27" percent="1" rank="25"/>
  </conditionalFormatting>
  <conditionalFormatting sqref="AI1:AK1">
    <cfRule type="top10" dxfId="859" priority="26" percent="1" rank="25"/>
  </conditionalFormatting>
  <conditionalFormatting sqref="AM1:AO1">
    <cfRule type="top10" dxfId="858" priority="25" percent="1" rank="25"/>
  </conditionalFormatting>
  <conditionalFormatting sqref="AQ1:AS1">
    <cfRule type="top10" dxfId="857" priority="24" percent="1" rank="25"/>
  </conditionalFormatting>
  <conditionalFormatting sqref="AE3:AT6">
    <cfRule type="top10" dxfId="856" priority="23" percent="1" rank="10"/>
  </conditionalFormatting>
  <conditionalFormatting sqref="AE4:AT4">
    <cfRule type="top10" dxfId="855" priority="22" rank="1"/>
  </conditionalFormatting>
  <conditionalFormatting sqref="AE9:AT12">
    <cfRule type="top10" dxfId="854" priority="21" percent="1" rank="10"/>
  </conditionalFormatting>
  <conditionalFormatting sqref="AE10:AT10">
    <cfRule type="top10" dxfId="853" priority="20" rank="1"/>
  </conditionalFormatting>
  <conditionalFormatting sqref="AE15:AT18">
    <cfRule type="top10" dxfId="852" priority="19" percent="1" rank="10"/>
  </conditionalFormatting>
  <conditionalFormatting sqref="AE16:AT16">
    <cfRule type="top10" dxfId="851" priority="18" rank="1"/>
  </conditionalFormatting>
  <conditionalFormatting sqref="AE21:AT24">
    <cfRule type="top10" dxfId="850" priority="17" percent="1" rank="10"/>
  </conditionalFormatting>
  <conditionalFormatting sqref="AE22:AT22">
    <cfRule type="top10" dxfId="849" priority="16" rank="1"/>
  </conditionalFormatting>
  <conditionalFormatting sqref="J1">
    <cfRule type="top10" dxfId="848" priority="40" percent="1" rank="10"/>
  </conditionalFormatting>
  <conditionalFormatting sqref="M7:AB10">
    <cfRule type="top10" dxfId="847" priority="13" percent="1" rank="10"/>
  </conditionalFormatting>
  <conditionalFormatting sqref="M8:W10 X8:AB8 X9:X10 Z9:AB10">
    <cfRule type="top10" dxfId="846" priority="12" rank="1"/>
  </conditionalFormatting>
  <conditionalFormatting sqref="AE27:AT30">
    <cfRule type="top10" dxfId="845" priority="11" percent="1" rank="10"/>
  </conditionalFormatting>
  <conditionalFormatting sqref="AE28:AO30 AP28:AT28 AP29:AP30 AR29:AT30">
    <cfRule type="top10" dxfId="844" priority="10" rank="1"/>
  </conditionalFormatting>
  <conditionalFormatting sqref="M3:X3 P4:X5">
    <cfRule type="top10" dxfId="843" priority="9" rank="1"/>
  </conditionalFormatting>
  <conditionalFormatting sqref="G229:J1266 G1:J1 G3:J227">
    <cfRule type="cellIs" dxfId="842" priority="14" operator="equal">
      <formula>1</formula>
    </cfRule>
    <cfRule type="cellIs" dxfId="841" priority="15" operator="equal">
      <formula>0</formula>
    </cfRule>
  </conditionalFormatting>
  <conditionalFormatting sqref="AE33:AG33">
    <cfRule type="top10" dxfId="840" priority="8" percent="1" rank="25"/>
  </conditionalFormatting>
  <conditionalFormatting sqref="AE34:AT37">
    <cfRule type="top10" dxfId="839" priority="7" percent="1" rank="10"/>
  </conditionalFormatting>
  <conditionalFormatting sqref="AI33:AK33">
    <cfRule type="top10" dxfId="838" priority="6" percent="1" rank="25"/>
  </conditionalFormatting>
  <conditionalFormatting sqref="AM33:AO33">
    <cfRule type="top10" dxfId="837" priority="5" percent="1" rank="25"/>
  </conditionalFormatting>
  <conditionalFormatting sqref="AQ33:AS33">
    <cfRule type="top10" dxfId="836" priority="4" percent="1" rank="25"/>
  </conditionalFormatting>
  <conditionalFormatting sqref="AE35:AP35 AH36:AP37">
    <cfRule type="top10" dxfId="835" priority="3" rank="1"/>
  </conditionalFormatting>
  <conditionalFormatting sqref="AE39:AT42">
    <cfRule type="top10" dxfId="834" priority="2" percent="1" rank="10"/>
  </conditionalFormatting>
  <conditionalFormatting sqref="AE40:AP40 AH41:AP42">
    <cfRule type="top10" dxfId="833" priority="1" rank="1"/>
  </conditionalFormatting>
  <conditionalFormatting sqref="E120:H121 M1:O1 M26:P43 M60:P62 M72:P86 M98:P99 M143:P143 M180:P184 B96:E97 M206:P206 E118 M228:P1048576 B182:E183 C155:E158 C134:E137 M6:P6 B119:E119 M45:P46">
    <cfRule type="top10" dxfId="832" priority="41" percent="1" rank="25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"/>
  <sheetViews>
    <sheetView topLeftCell="L1" zoomScaleNormal="100" workbookViewId="0">
      <pane ySplit="1" topLeftCell="A2" activePane="bottomLeft" state="frozen"/>
      <selection activeCell="L22" sqref="L22"/>
      <selection pane="bottomLeft" activeCell="L22" sqref="L22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13" width="7" style="81" customWidth="1"/>
    <col min="14" max="14" width="10.33203125" style="81" customWidth="1"/>
    <col min="15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A2" s="3" t="s">
        <v>73</v>
      </c>
      <c r="B2" s="7">
        <v>2006</v>
      </c>
      <c r="C2" t="s">
        <v>50</v>
      </c>
      <c r="D2" s="49">
        <v>63.117992525360393</v>
      </c>
      <c r="E2" s="9">
        <v>2.9371428571428573</v>
      </c>
      <c r="F2" s="9">
        <v>2.4171191709844559</v>
      </c>
      <c r="G2" s="9">
        <v>0.26199779500669707</v>
      </c>
      <c r="H2" s="9">
        <v>0.27271549887338148</v>
      </c>
      <c r="I2" s="9">
        <v>0.17789673442137047</v>
      </c>
      <c r="J2" s="9">
        <v>0.26798489179056112</v>
      </c>
      <c r="K2" s="9">
        <v>2.1589689358889621</v>
      </c>
      <c r="L2" s="62" t="s">
        <v>61</v>
      </c>
      <c r="M2" s="176">
        <f t="array" ref="M2">CORREL(IF(NOT(ISBLANK(C2:C1166)),D2:D1166),IF(NOT(ISBLANK(C2:C1166)),G2:G1166))</f>
        <v>0.20238817965464329</v>
      </c>
      <c r="N2" s="175">
        <f t="array" ref="N2">CORREL(IF(NOT(ISBLANK(C2:C1166)),E2:E1166),IF(NOT(ISBLANK(C2:C1166)),G2:G1166))</f>
        <v>0.26603468595668611</v>
      </c>
      <c r="O2" s="166">
        <f t="array" ref="O2">CORREL(IF(NOT(ISBLANK(C2:C1006)),F2:F1006),IF(NOT(ISBLANK(C2:C1006)),G2:G1006))</f>
        <v>0.21588822802896113</v>
      </c>
      <c r="P2" s="166">
        <f t="array" ref="P2">CORREL(IF(NOT(ISBLANK(C2:C1166)),G2:G1166),IF(NOT(ISBLANK(C2:C1166)),K2:K1166))</f>
        <v>0.17267838164376045</v>
      </c>
      <c r="Q2" s="165">
        <f t="array" ref="Q2">CORREL(IF(NOT(ISBLANK(C2:C1000)),D2:D1000),IF(NOT(ISBLANK(C2:C1000)),H2:H1000))</f>
        <v>0.26443557358041508</v>
      </c>
      <c r="R2" s="166">
        <f t="array" ref="R2">CORREL(IF(NOT(ISBLANK(C2:C1000)),H2:H1000),IF(NOT(ISBLANK(C2:C1000)),E2:E1000))</f>
        <v>0.30004945119287946</v>
      </c>
      <c r="S2" s="166">
        <f t="array" ref="S2">CORREL(IF(NOT(ISBLANK(C2:C1006)),E2:E1006),IF(NOT(ISBLANK(C2:C1006)),H2:H1006))</f>
        <v>0.30004945119287946</v>
      </c>
      <c r="T2" s="167">
        <f>CORREL(IF(NOT(ISBLANK(C2:C1006)),H2:H1006),IF(NOT(ISBLANK(C2:C1006)),K2:K1006))</f>
        <v>0.24398846125878851</v>
      </c>
      <c r="U2" s="165">
        <f t="array" ref="U2">CORREL(IF(NOT(ISBLANK(C2:C1000)),D2:D1000),IF(NOT(ISBLANK(C2:C1000)),I2:I1000))</f>
        <v>0.26074935677012734</v>
      </c>
      <c r="V2" s="166">
        <f t="array" ref="V2">CORREL(IF(NOT(ISBLANK(C2:C1000)),I2:I1000),IF(NOT(ISBLANK(C2:C1000)),E2:E1000))</f>
        <v>0.21369248362882198</v>
      </c>
      <c r="W2" s="166">
        <f t="array" ref="W2">CORREL(IF(NOT(ISBLANK(C2:C1006)),F2:F1006),IF(NOT(ISBLANK(C2:C1006)),I2:I1006))</f>
        <v>0.2352489172089513</v>
      </c>
      <c r="X2" s="167">
        <f t="array" ref="X2">CORREL(IF(NOT(ISBLANK(C2:C1006)),I2:I1006),IF(NOT(ISBLANK(C2:C1006)),K2:K1006))</f>
        <v>0.20640648547802237</v>
      </c>
      <c r="Y2" s="165">
        <f t="array" ref="Y2">CORREL(IF(NOT(ISBLANK(C2:C1000)),D2:D1000),IF(NOT(ISBLANK(C2:C1000)),J2:J1000))</f>
        <v>0.25138729719682767</v>
      </c>
      <c r="Z2" s="166">
        <f t="array" ref="Z2">CORREL(IF(NOT(ISBLANK(C2:C1000)),J2:J1000),IF(NOT(ISBLANK(C2:C1000)),E2:E1000))</f>
        <v>0.16022129673069521</v>
      </c>
      <c r="AA2" s="166">
        <f>CORREL(IF(NOT(ISBLANK(C2:C1006)),F2:F1006),IF(NOT(ISBLANK(C2:C1006)),J2:J1006))</f>
        <v>0.28605795237501375</v>
      </c>
      <c r="AB2" s="167">
        <f>CORREL(IF(NOT(ISBLANK(C2:C1006)),J2:J1006),IF(NOT(ISBLANK(C2:C1006)),K2:K1006))</f>
        <v>0.31057714222319732</v>
      </c>
      <c r="AC2" s="143"/>
      <c r="AD2" s="45"/>
      <c r="AJ2" s="33" t="s">
        <v>127</v>
      </c>
    </row>
    <row r="3" spans="1:46" s="2" customFormat="1" ht="15.6" thickTop="1" thickBot="1">
      <c r="A3" s="67" t="s">
        <v>73</v>
      </c>
      <c r="B3" s="7">
        <v>2005</v>
      </c>
      <c r="C3" t="s">
        <v>50</v>
      </c>
      <c r="D3" s="9">
        <v>68.590678357175818</v>
      </c>
      <c r="E3" s="9">
        <v>2.3555625990491285</v>
      </c>
      <c r="F3" s="9">
        <v>2.6077199281867145</v>
      </c>
      <c r="G3" s="9">
        <v>0.26805806597998261</v>
      </c>
      <c r="H3" s="9">
        <v>0.45982523876616455</v>
      </c>
      <c r="I3" s="9">
        <v>0.46766997566259932</v>
      </c>
      <c r="J3" s="9">
        <v>0.39826814582820591</v>
      </c>
      <c r="K3" s="9">
        <v>2.392781954887218</v>
      </c>
      <c r="L3" s="162" t="s">
        <v>50</v>
      </c>
      <c r="M3" s="163">
        <f t="array" ref="M3">CORREL(IF($C2:$C1166=$L3,D2:D1166),IF($C2:$C1166=$L3,$G2:$G1166))</f>
        <v>0.31778156124009693</v>
      </c>
      <c r="N3" s="164">
        <f t="array" ref="N3">CORREL(IF($C2:$C1166=$L3,E2:E1166),IF($C2:$C1166=$L3,$G2:$G1166))</f>
        <v>0.35061951740289432</v>
      </c>
      <c r="O3" s="75">
        <f t="array" ref="O3">CORREL(IF($C2:$C1166=$L3,F2:F1166),IF($C2:$C1166=$L3,$G2:$G1166))</f>
        <v>0.29705321076737606</v>
      </c>
      <c r="P3" s="75">
        <f t="array" ref="P3">CORREL(IF($C2:$C1166=$L3,K2:K1166),IF($C2:$C1166=$L3,$G2:$G1166))</f>
        <v>0.24938845822982642</v>
      </c>
      <c r="Q3" s="168">
        <f t="array" ref="Q3">CORREL(IF($C2:$C1166=$L3,D2:D1166),IF($C2:$C1166=$L3,$H2:$H1166))</f>
        <v>0.32604737618584528</v>
      </c>
      <c r="R3" s="75">
        <f t="array" ref="R3">CORREL(IF($C2:$C1166=$L3,E2:E1166),IF($C2:$C1166=$L3,$H2:$H1166))</f>
        <v>0.33484866672814589</v>
      </c>
      <c r="S3" s="75">
        <f t="array" ref="S3">CORREL(IF($C2:$C1166=$L3,F2:F1166),IF($C2:$C1166=$L3,$H2:$H1166))</f>
        <v>0.33375146573081232</v>
      </c>
      <c r="T3" s="169">
        <f t="array" ref="T3">CORREL(IF($C2:$C1166=$L3,K2:K1166),IF($C2:$C1166=$L3,$H2:$H1166))</f>
        <v>0.29800230716294929</v>
      </c>
      <c r="U3" s="168">
        <f t="array" ref="U3">CORREL(IF($C$2:$C$1166=$L3,D$2:D$1166),IF($C$2:$C$1166=$L3,$I$2:$I$1166))</f>
        <v>0.23357762979064586</v>
      </c>
      <c r="V3" s="75">
        <f t="array" ref="V3">CORREL(IF($C$2:$C$1166=$L3,E$2:E$1166),IF($C$2:$C$1166=$L3,$I$2:$I$1166))</f>
        <v>0.16877490574673268</v>
      </c>
      <c r="W3" s="75">
        <f t="array" ref="W3">CORREL(IF($C$2:$C$1166=$L3,F$2:F$1166),IF($C$2:$C$1166=$L3,$I$2:$I$1166))</f>
        <v>0.20961827764422489</v>
      </c>
      <c r="X3" s="169">
        <f t="array" ref="X3">CORREL(IF($C$2:$C$1166=$L3,K$2:K$1166),IF($C$2:$C$1166=$L3,$I$2:$I$1166))</f>
        <v>0.20004044404104157</v>
      </c>
      <c r="Y3" s="168">
        <f t="array" ref="Y3">CORREL(IF($C2:$C1000=$L3,D2:D1000),IF($C2:$C1000=$L3,$J2:J$1000))</f>
        <v>0.1614623468092008</v>
      </c>
      <c r="Z3" s="75">
        <f t="array" ref="Z3">CORREL(IF($C$2:$C$1000=$L3,J$2:J$1000),IF($C$2:$C$1000=$L3,$E$2:$E$1000))</f>
        <v>8.3769568698997959E-2</v>
      </c>
      <c r="AA3" s="75">
        <f t="array" ref="AA3">CORREL(IF($C$2:$C$1000=$L3,J$2:J$1000),IF($C$2:$C$1000=$L3,$F$2:$F$1000))</f>
        <v>0.16793832686659921</v>
      </c>
      <c r="AB3" s="169">
        <f t="array" ref="AB3">CORREL(IF($C$2:$C$1166=$L3,K$2:K$1166),IF($C$2:$C$1166=$L3,$J$2:$J$1166))</f>
        <v>0.19277771502335186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3" t="s">
        <v>73</v>
      </c>
      <c r="B4" s="7">
        <v>2007</v>
      </c>
      <c r="C4" t="s">
        <v>50</v>
      </c>
      <c r="D4" s="49">
        <v>40.152899824253076</v>
      </c>
      <c r="E4" s="9">
        <v>1.8960165975103733</v>
      </c>
      <c r="F4" s="9">
        <v>1.7940582524271846</v>
      </c>
      <c r="G4" s="9">
        <v>1.4522590575161837E-2</v>
      </c>
      <c r="H4" s="9">
        <v>-0.11395773619143834</v>
      </c>
      <c r="I4" s="9">
        <v>8.1125730293968197E-3</v>
      </c>
      <c r="J4" s="9">
        <v>0.18147079845256409</v>
      </c>
      <c r="K4" s="9">
        <v>1.3290414878397712</v>
      </c>
      <c r="L4" s="62" t="s">
        <v>51</v>
      </c>
      <c r="M4" s="168">
        <f t="array" ref="M4">CORREL(IF($C3:$C1167=$L4,D3:D1167),IF($C3:$C1167=$L4,$G3:$G1167))</f>
        <v>0.10675828309823161</v>
      </c>
      <c r="N4" s="75">
        <f t="array" ref="N4">CORREL(IF($C3:$C1167=$L4,E3:E1167),IF($C3:$C1167=$L4,$G3:$G1167))</f>
        <v>0.18908583797633549</v>
      </c>
      <c r="O4" s="75">
        <f t="array" ref="O4">CORREL(IF($C3:$C1167=$L4,F3:F1167),IF($C3:$C1167=$L4,$G3:$G1167))</f>
        <v>0.14300931621486707</v>
      </c>
      <c r="P4" s="75">
        <f t="array" ref="P4">CORREL(IF($C3:$C1167=$L4,K3:K1167),IF($C3:$C1167=$L4,$G3:$G1167))</f>
        <v>6.6209365988733282E-2</v>
      </c>
      <c r="Q4" s="168">
        <f t="array" ref="Q4">CORREL(IF($C3:$C1167=$L4,D3:D1167),IF($C3:$C1167=$L4,$H3:$H1167))</f>
        <v>0.21609231842530285</v>
      </c>
      <c r="R4" s="75">
        <f t="array" ref="R4">CORREL(IF($C3:$C1167=$L4,E3:E1167),IF($C3:$C1167=$L4,$H3:$H1167))</f>
        <v>0.2503105544914217</v>
      </c>
      <c r="S4" s="75">
        <f t="array" ref="S4">CORREL(IF($C3:$C1167=$L4,F3:F1167),IF($C3:$C1167=$L4,$H3:$H1167))</f>
        <v>0.23904565126474819</v>
      </c>
      <c r="T4" s="169">
        <f t="array" ref="T4">CORREL(IF($C3:$C1167=$L4,K3:K1167),IF($C3:$C1167=$L4,$H3:$H1167))</f>
        <v>0.14539378044238357</v>
      </c>
      <c r="U4" s="168">
        <f t="array" ref="U4">CORREL(IF($C$2:$C$1166=$L4,D$2:D$1166),IF($C$2:$C$1166=$L4,$I$2:$I$1166))</f>
        <v>0.31765184313356515</v>
      </c>
      <c r="V4" s="75">
        <f t="array" ref="V4">CORREL(IF($C$2:$C$1166=$L4,E$2:E$1166),IF($C$2:$C$1166=$L4,$I$2:$I$1166))</f>
        <v>0.27091717310423019</v>
      </c>
      <c r="W4" s="75">
        <f t="array" ref="W4">CORREL(IF($C$2:$C$1166=$L4,F$2:F$1166),IF($C$2:$C$1166=$L4,$I$2:$I$1166))</f>
        <v>0.27016062861818074</v>
      </c>
      <c r="X4" s="169">
        <f t="array" ref="X4">CORREL(IF($C$2:$C$1166=$L4,K$2:K$1166),IF($C$2:$C$1166=$L4,$I$2:$I$1166))</f>
        <v>0.17120319173256127</v>
      </c>
      <c r="Y4" s="168">
        <f t="array" ref="Y4">CORREL(IF($C2:$C1001=$L4,D2:D1001),IF($C2:$C1001=$L4,$J2:J$1000))</f>
        <v>0.44251364624471234</v>
      </c>
      <c r="Z4" s="75">
        <f t="array" ref="Z4">CORREL(IF($C$2:$C$1000=$L4,J$2:J$1000),IF($C$2:$C$1000=$L4,$E$2:$E$1000))</f>
        <v>0.32429281451141156</v>
      </c>
      <c r="AA4" s="75">
        <f t="array" ref="AA4">CORREL(IF($C$2:$C$1000=$L4,J$2:J$1000),IF($C$2:$C$1000=$L4,$F$2:$F$1000))</f>
        <v>0.31652151619884311</v>
      </c>
      <c r="AB4" s="169">
        <f t="array" ref="AB4">CORREL(IF($C$2:$C$1166=$L4,K$2:K$1166),IF($C$2:$C$1166=$L4,$J$2:$J$1166))</f>
        <v>0.22830394836763171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3" t="s">
        <v>73</v>
      </c>
      <c r="B5" s="7">
        <v>2008</v>
      </c>
      <c r="C5" t="s">
        <v>50</v>
      </c>
      <c r="D5" s="49">
        <v>40.800279573650187</v>
      </c>
      <c r="E5" s="9">
        <v>1.7043795620437956</v>
      </c>
      <c r="F5" s="9">
        <v>1.4655004859086491</v>
      </c>
      <c r="G5" s="9">
        <v>-0.13037369049543829</v>
      </c>
      <c r="H5" s="9">
        <v>-6.5044794375409831E-3</v>
      </c>
      <c r="I5" s="9">
        <v>0.16940845754631709</v>
      </c>
      <c r="J5" s="9">
        <v>-0.12546279465268689</v>
      </c>
      <c r="K5" s="9">
        <v>1.3290414878397712</v>
      </c>
      <c r="L5" s="120" t="s">
        <v>30</v>
      </c>
      <c r="M5" s="170">
        <f t="array" ref="M5">CORREL(IF($C4:$C1168=$L5,D4:D1168),IF($C4:$C1168=$L5,$G4:$G1168))</f>
        <v>0.2087996018001794</v>
      </c>
      <c r="N5" s="171">
        <f t="array" ref="N5">CORREL(IF($C2:$C1166=$L5,E2:E1166),IF($C4:$C1168=$L5,$G4:$G1168))</f>
        <v>0.32834995376675913</v>
      </c>
      <c r="O5" s="171">
        <f t="array" ref="O5">CORREL(IF($C4:$C1168=$L5,F4:F1168),IF($C4:$C1168=$L5,$G4:$G1168))</f>
        <v>0.22562486693479564</v>
      </c>
      <c r="P5" s="171">
        <f t="array" ref="P5">CORREL(IF($C4:$C1168=$L5,K4:K1168),IF($C4:$C1168=$L5,$G4:$G1168))</f>
        <v>0.18849442429992555</v>
      </c>
      <c r="Q5" s="170">
        <f t="array" ref="Q5">CORREL(IF($C4:$C1168=$L5,D4:D1168),IF($C4:$C1168=$L5,$H4:$H1168))</f>
        <v>0.27701875579383978</v>
      </c>
      <c r="R5" s="171">
        <f t="array" ref="R5">CORREL(IF($C4:$C1168=$L5,E4:E1168),IF($C4:$C1168=$L5,$H4:$H1168))</f>
        <v>0.33921627260538312</v>
      </c>
      <c r="S5" s="171">
        <f t="array" ref="S5">CORREL(IF($C4:$C1168=$L5,F4:F1168),IF($C4:$C1168=$L5,$H4:$H1168))</f>
        <v>0.30235464722790034</v>
      </c>
      <c r="T5" s="172">
        <f t="array" ref="T5">CORREL(IF($C4:$C1168=$L5,K4:K1168),IF($C4:$C1168=$L5,$H4:$H1168))</f>
        <v>0.23199309602821966</v>
      </c>
      <c r="U5" s="170">
        <f t="array" ref="U5">CORREL(IF($C$2:$C$1166=$L5,D$2:D$1166),IF($C$2:$C$1166=$L5,$I$2:$I$1166))</f>
        <v>0.28689626893196207</v>
      </c>
      <c r="V5" s="171">
        <f t="array" ref="V5">CORREL(IF($C$2:$C$1166=$L5,E$2:E$1166),IF($C$2:$C$1166=$L5,$I$2:$I$1166))</f>
        <v>0.32120906352679712</v>
      </c>
      <c r="W5" s="171">
        <f t="array" ref="W5">CORREL(IF($C$2:$C$1166=$L5,F$2:F$1166),IF($C$2:$C$1166=$L5,$I$2:$I$1166))</f>
        <v>0.33362171124195056</v>
      </c>
      <c r="X5" s="172">
        <f t="array" ref="X5">CORREL(IF($C$2:$C$1166=$L5,K$2:K$1166),IF($C$2:$C$1166=$L5,$I$2:$I$1166))</f>
        <v>0.26902037286162789</v>
      </c>
      <c r="Y5" s="170">
        <f t="array" ref="Y5">CORREL(IF($C2:$C1002=$L5,D2:D1002),IF($C2:$C1002=$L5,$J2:J$1000))</f>
        <v>0.27766029449896262</v>
      </c>
      <c r="Z5" s="171">
        <f t="array" ref="Z5">CORREL(IF($C$2:$C$1000=$L5,J$2:J$1000),IF($C$2:$C$1000=$L5,$E$2:$E$1000))</f>
        <v>0.22804570665767868</v>
      </c>
      <c r="AA5" s="171">
        <f t="array" ref="AA5">CORREL(IF($C$2:$C$1000=$L5,J$2:J$1000),IF($C$2:$C$1000=$L5,$F$2:$F$1000))</f>
        <v>0.29186922845035385</v>
      </c>
      <c r="AB5" s="172">
        <f t="array" ref="AB5">CORREL(IF($C$2:$C$1166=$L5,K$2:K$1166),IF($C$2:$C$1166=$L5,$J$2:$J$1166))</f>
        <v>0.25897863228603851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127">
        <v>32211</v>
      </c>
      <c r="B6" s="7">
        <v>2008</v>
      </c>
      <c r="C6" s="8" t="s">
        <v>50</v>
      </c>
      <c r="D6" s="9">
        <v>23.229046771999581</v>
      </c>
      <c r="E6" s="9">
        <v>1.6691729323308271</v>
      </c>
      <c r="F6" s="9">
        <v>2.9018987341772151</v>
      </c>
      <c r="G6" s="9">
        <v>0.11774461028192355</v>
      </c>
      <c r="H6" s="9">
        <v>0.31011608623548909</v>
      </c>
      <c r="I6" s="9"/>
      <c r="J6" s="9"/>
      <c r="K6" s="9">
        <v>2.9018987341772151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127">
        <v>32233</v>
      </c>
      <c r="B7" s="7">
        <v>2008</v>
      </c>
      <c r="C7" s="8" t="s">
        <v>50</v>
      </c>
      <c r="D7" s="9">
        <v>21.110181019148268</v>
      </c>
      <c r="E7" s="9">
        <v>1.627016129032258</v>
      </c>
      <c r="F7" s="9">
        <v>1.2321839080459771</v>
      </c>
      <c r="G7" s="9">
        <v>-9.0109890109890081E-2</v>
      </c>
      <c r="H7" s="9">
        <v>0.17802197802197803</v>
      </c>
      <c r="I7" s="9"/>
      <c r="J7" s="9"/>
      <c r="K7" s="9">
        <v>1.2321839080459771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127">
        <v>32244</v>
      </c>
      <c r="B8" s="7">
        <v>2008</v>
      </c>
      <c r="C8" s="8" t="s">
        <v>50</v>
      </c>
      <c r="D8" s="9">
        <v>32.332321858323745</v>
      </c>
      <c r="E8" s="9">
        <v>1.5508155583437893</v>
      </c>
      <c r="F8" s="9">
        <v>0.80155642023346307</v>
      </c>
      <c r="G8" s="9">
        <v>0.26340110905730119</v>
      </c>
      <c r="H8" s="9">
        <v>0.31146025878003697</v>
      </c>
      <c r="I8" s="9"/>
      <c r="J8" s="9"/>
      <c r="K8" s="9">
        <v>0.80155642023346307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83" t="s">
        <v>75</v>
      </c>
      <c r="B9" s="7">
        <v>2006</v>
      </c>
      <c r="C9" t="s">
        <v>50</v>
      </c>
      <c r="D9" s="49">
        <v>26.655007735252575</v>
      </c>
      <c r="E9" s="9">
        <v>1.3933895921237693</v>
      </c>
      <c r="F9" s="9">
        <v>1.3820884429580083</v>
      </c>
      <c r="G9" s="9">
        <v>0.12874025188116536</v>
      </c>
      <c r="H9" s="9">
        <v>0.24648222347857104</v>
      </c>
      <c r="I9" s="9">
        <v>9.4469359154162852E-2</v>
      </c>
      <c r="J9" s="9">
        <v>6.0840497041333104E-2</v>
      </c>
      <c r="K9" s="9">
        <v>1.2253345855834705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83" t="s">
        <v>73</v>
      </c>
      <c r="B10" s="7">
        <v>2006</v>
      </c>
      <c r="C10" t="s">
        <v>30</v>
      </c>
      <c r="D10" s="49">
        <v>81.881117636590147</v>
      </c>
      <c r="E10" s="9">
        <v>1.372378821774795</v>
      </c>
      <c r="F10" s="9">
        <v>1.2391653726708076</v>
      </c>
      <c r="G10" s="9">
        <v>0.2019067251982361</v>
      </c>
      <c r="H10" s="9">
        <v>0.27416384603701538</v>
      </c>
      <c r="I10" s="9">
        <v>0.30289113885275576</v>
      </c>
      <c r="J10" s="9">
        <v>0.37877260994635215</v>
      </c>
      <c r="K10" s="9">
        <v>1.1443592464844787</v>
      </c>
      <c r="L10" s="120" t="s">
        <v>30</v>
      </c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68" t="s">
        <v>75</v>
      </c>
      <c r="B11" s="7">
        <v>2007</v>
      </c>
      <c r="C11" t="s">
        <v>50</v>
      </c>
      <c r="D11" s="49">
        <v>22.656367132753171</v>
      </c>
      <c r="E11" s="9">
        <v>1.3694247438928291</v>
      </c>
      <c r="F11" s="9">
        <v>1.1410997532604865</v>
      </c>
      <c r="G11" s="9">
        <v>0.1351399187803938</v>
      </c>
      <c r="H11" s="9">
        <v>-3.9334874359796747E-2</v>
      </c>
      <c r="I11" s="9">
        <v>-7.7932849516389166E-2</v>
      </c>
      <c r="J11" s="9">
        <v>-6.317693317901249E-2</v>
      </c>
      <c r="K11" s="9">
        <v>0.79479979199167972</v>
      </c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62" t="s">
        <v>73</v>
      </c>
      <c r="B12" s="7">
        <v>2009</v>
      </c>
      <c r="C12" t="s">
        <v>50</v>
      </c>
      <c r="D12" s="9">
        <v>25.436497385447133</v>
      </c>
      <c r="E12" s="9">
        <v>1.1933471933471933</v>
      </c>
      <c r="F12" s="9">
        <v>1.0870588235294119</v>
      </c>
      <c r="G12" s="9">
        <v>0.10958253195331</v>
      </c>
      <c r="H12" s="9">
        <v>0.26520623273738975</v>
      </c>
      <c r="I12" s="9">
        <v>4.3444888040511465E-3</v>
      </c>
      <c r="J12" s="9"/>
      <c r="K12" s="9">
        <v>1.0918518518518519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2" t="s">
        <v>73</v>
      </c>
      <c r="B13" s="7">
        <v>2005</v>
      </c>
      <c r="C13" t="s">
        <v>30</v>
      </c>
      <c r="D13" s="9">
        <v>84.680203045685289</v>
      </c>
      <c r="E13" s="9">
        <v>1.1327283950617284</v>
      </c>
      <c r="F13" s="9">
        <v>1.2412630867950016</v>
      </c>
      <c r="G13" s="9">
        <v>-2.9438742070310695E-2</v>
      </c>
      <c r="H13" s="9">
        <v>0.17841186313329738</v>
      </c>
      <c r="I13" s="9">
        <v>0.25279614271519274</v>
      </c>
      <c r="J13" s="9">
        <v>0.28236913089451399</v>
      </c>
      <c r="K13" s="9">
        <v>1.1980719733079124</v>
      </c>
      <c r="AR13" s="2"/>
      <c r="AS13" s="2"/>
      <c r="AT13" s="2"/>
    </row>
    <row r="14" spans="1:46">
      <c r="A14" s="68" t="s">
        <v>73</v>
      </c>
      <c r="B14" s="7">
        <v>2007</v>
      </c>
      <c r="C14" t="s">
        <v>30</v>
      </c>
      <c r="D14" s="49">
        <v>59.390597539543059</v>
      </c>
      <c r="E14" s="9">
        <v>1.0945182186234819</v>
      </c>
      <c r="F14" s="9">
        <v>1.0184225700164744</v>
      </c>
      <c r="G14" s="9">
        <v>9.053718797057525E-2</v>
      </c>
      <c r="H14" s="9">
        <v>0.12653209448432309</v>
      </c>
      <c r="I14" s="9">
        <v>0.22161054394556484</v>
      </c>
      <c r="J14" s="9">
        <v>0.45910267558449969</v>
      </c>
      <c r="K14" s="9">
        <v>0.91361622554660527</v>
      </c>
      <c r="AG14" s="49" t="s">
        <v>132</v>
      </c>
    </row>
    <row r="15" spans="1:46">
      <c r="A15" s="62" t="s">
        <v>75</v>
      </c>
      <c r="B15" s="7">
        <v>2005</v>
      </c>
      <c r="C15" t="s">
        <v>50</v>
      </c>
      <c r="D15" s="9">
        <v>22.354960911451315</v>
      </c>
      <c r="E15" s="9">
        <v>1.0181583198707593</v>
      </c>
      <c r="F15" s="9">
        <v>1.1978447550092608</v>
      </c>
      <c r="G15" s="9">
        <v>0.10301738672666086</v>
      </c>
      <c r="H15" s="9">
        <v>0.2184951542924965</v>
      </c>
      <c r="I15" s="9">
        <v>0.32410765566789274</v>
      </c>
      <c r="J15" s="9">
        <v>0.18775475937501948</v>
      </c>
      <c r="K15" s="9">
        <v>1.2492155243600331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68" t="s">
        <v>75</v>
      </c>
      <c r="B16" s="7">
        <v>2008</v>
      </c>
      <c r="C16" t="s">
        <v>50</v>
      </c>
      <c r="D16" s="49">
        <v>19.013504089266469</v>
      </c>
      <c r="E16" s="9">
        <v>0.95631377551020413</v>
      </c>
      <c r="F16" s="9">
        <v>0.86062119556734817</v>
      </c>
      <c r="G16" s="9">
        <v>-0.20173759539710764</v>
      </c>
      <c r="H16" s="9">
        <v>-0.24636675101978642</v>
      </c>
      <c r="I16" s="9">
        <v>-0.22930512838532718</v>
      </c>
      <c r="J16" s="9">
        <v>-0.32357229222036155</v>
      </c>
      <c r="K16" s="9">
        <v>0.79479979199167972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62" t="s">
        <v>73</v>
      </c>
      <c r="B17" s="7">
        <v>2010</v>
      </c>
      <c r="C17" t="s">
        <v>50</v>
      </c>
      <c r="D17" s="9">
        <v>16.684145295071026</v>
      </c>
      <c r="E17" s="9">
        <v>0.948509485094851</v>
      </c>
      <c r="F17" s="9">
        <v>1.0356731875719218</v>
      </c>
      <c r="G17" s="9">
        <v>0.1747761093742598</v>
      </c>
      <c r="H17" s="9">
        <v>-0.11818955369341494</v>
      </c>
      <c r="I17" s="9"/>
      <c r="J17" s="9"/>
      <c r="K17" s="9">
        <v>1.6294591484464902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68" t="s">
        <v>73</v>
      </c>
      <c r="B18" s="7">
        <v>2008</v>
      </c>
      <c r="C18" t="s">
        <v>30</v>
      </c>
      <c r="D18" s="49">
        <v>48.96907216494845</v>
      </c>
      <c r="E18" s="9">
        <v>0.93964794635373006</v>
      </c>
      <c r="F18" s="9">
        <v>0.81392235609103081</v>
      </c>
      <c r="G18" s="9">
        <v>3.9578205988903339E-2</v>
      </c>
      <c r="H18" s="9">
        <v>0.14412173234714828</v>
      </c>
      <c r="I18" s="9">
        <v>0.40525624878656374</v>
      </c>
      <c r="J18" s="9">
        <v>0.12765059829402922</v>
      </c>
      <c r="K18" s="9">
        <v>0.75599725839616172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68" t="s">
        <v>94</v>
      </c>
      <c r="B19" s="7">
        <v>2008</v>
      </c>
      <c r="C19" t="s">
        <v>51</v>
      </c>
      <c r="D19" s="49">
        <v>19.102874026322858</v>
      </c>
      <c r="E19" s="9">
        <v>0.88545816733067728</v>
      </c>
      <c r="F19" s="9">
        <v>0.83993029624097582</v>
      </c>
      <c r="G19" s="9">
        <v>-4.9825610363716166E-4</v>
      </c>
      <c r="H19" s="9">
        <v>-9.9651220727448812E-4</v>
      </c>
      <c r="I19" s="9">
        <v>-1.4947683109118146E-3</v>
      </c>
      <c r="J19" s="9">
        <v>-1.993024414549141E-3</v>
      </c>
      <c r="K19" s="9">
        <v>0.76621868259498926</v>
      </c>
    </row>
    <row r="20" spans="1:46">
      <c r="A20" s="68" t="s">
        <v>75</v>
      </c>
      <c r="B20" s="7">
        <v>2006</v>
      </c>
      <c r="C20" t="s">
        <v>30</v>
      </c>
      <c r="D20" s="49">
        <v>33.248133449922648</v>
      </c>
      <c r="E20" s="9">
        <v>0.80781173394345485</v>
      </c>
      <c r="F20" s="9">
        <v>0.78718263891832319</v>
      </c>
      <c r="G20" s="9">
        <v>4.4979085615364289E-2</v>
      </c>
      <c r="H20" s="9">
        <v>0.14123685346744133</v>
      </c>
      <c r="I20" s="9">
        <v>5.4084285825728766E-2</v>
      </c>
      <c r="J20" s="9">
        <v>6.4199056280790007E-2</v>
      </c>
      <c r="K20" s="9">
        <v>0.70951636353660874</v>
      </c>
      <c r="AK20" s="33" t="s">
        <v>255</v>
      </c>
      <c r="AL20" s="9"/>
      <c r="AM20" s="9"/>
      <c r="AN20" s="9"/>
    </row>
    <row r="21" spans="1:46">
      <c r="A21" s="62" t="s">
        <v>94</v>
      </c>
      <c r="B21" s="7">
        <v>2009</v>
      </c>
      <c r="C21" t="s">
        <v>51</v>
      </c>
      <c r="D21" s="9">
        <v>17.147461724415795</v>
      </c>
      <c r="E21" s="9">
        <v>0.79442508710801396</v>
      </c>
      <c r="F21" s="9">
        <v>0.70664344364269716</v>
      </c>
      <c r="G21" s="9">
        <v>-4.9800796812754695E-4</v>
      </c>
      <c r="H21" s="9">
        <v>-9.960159362550939E-4</v>
      </c>
      <c r="I21" s="9">
        <v>-1.494023904382641E-3</v>
      </c>
      <c r="J21" s="9"/>
      <c r="K21" s="9">
        <v>0.65240464344941962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62" t="s">
        <v>75</v>
      </c>
      <c r="B22" s="7">
        <v>2009</v>
      </c>
      <c r="C22" t="s">
        <v>50</v>
      </c>
      <c r="D22" s="9">
        <v>15.854604139217923</v>
      </c>
      <c r="E22" s="9">
        <v>0.76887801895444818</v>
      </c>
      <c r="F22" s="9">
        <v>0.71662293563821577</v>
      </c>
      <c r="G22" s="9">
        <v>-3.7137188512381791E-2</v>
      </c>
      <c r="H22" s="9">
        <v>-2.2939727519392463E-2</v>
      </c>
      <c r="I22" s="9">
        <v>-0.10138211310847296</v>
      </c>
      <c r="J22" s="9"/>
      <c r="K22" s="9">
        <v>0.66565992147387498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8" t="s">
        <v>75</v>
      </c>
      <c r="B23" s="7">
        <v>2007</v>
      </c>
      <c r="C23" t="s">
        <v>30</v>
      </c>
      <c r="D23" s="49">
        <v>28.31068087741599</v>
      </c>
      <c r="E23" s="9">
        <v>0.76494936151475124</v>
      </c>
      <c r="F23" s="9">
        <v>0.65983894280404709</v>
      </c>
      <c r="G23" s="9">
        <v>0.10079126687408765</v>
      </c>
      <c r="H23" s="9">
        <v>9.5340322638184146E-3</v>
      </c>
      <c r="I23" s="9">
        <v>2.0125182994353622E-2</v>
      </c>
      <c r="J23" s="9">
        <v>4.513503012361389E-2</v>
      </c>
      <c r="K23" s="9">
        <v>0.6065928127533099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62" t="s">
        <v>73</v>
      </c>
      <c r="B24" s="7">
        <v>2004</v>
      </c>
      <c r="C24" t="s">
        <v>50</v>
      </c>
      <c r="D24" s="9">
        <v>26.688579079790987</v>
      </c>
      <c r="E24" s="9">
        <v>0.67085959171469856</v>
      </c>
      <c r="F24" s="9">
        <v>1.3925483884750689</v>
      </c>
      <c r="G24" s="9">
        <v>0.17355777488773821</v>
      </c>
      <c r="H24" s="9">
        <v>0.39509227939552455</v>
      </c>
      <c r="I24" s="9">
        <v>0.55357676837642433</v>
      </c>
      <c r="J24" s="9">
        <v>0.56005999019253416</v>
      </c>
      <c r="K24" s="9">
        <v>1.7739589857994769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2" t="s">
        <v>73</v>
      </c>
      <c r="B25" s="7">
        <v>2009</v>
      </c>
      <c r="C25" t="s">
        <v>30</v>
      </c>
      <c r="D25" s="9">
        <v>31.153062128866438</v>
      </c>
      <c r="E25" s="9">
        <v>0.67080152671755722</v>
      </c>
      <c r="F25" s="9">
        <v>0.62898550724637681</v>
      </c>
      <c r="G25" s="9">
        <v>0.10885168059507515</v>
      </c>
      <c r="H25" s="9">
        <v>0.38074733942723854</v>
      </c>
      <c r="I25" s="9">
        <v>9.1701784418386806E-2</v>
      </c>
      <c r="J25" s="9"/>
      <c r="K25" s="9">
        <v>0.61111111111111116</v>
      </c>
    </row>
    <row r="26" spans="1:46">
      <c r="A26" s="67" t="s">
        <v>75</v>
      </c>
      <c r="B26" s="7">
        <v>2010</v>
      </c>
      <c r="C26" t="s">
        <v>50</v>
      </c>
      <c r="D26" s="9">
        <v>13.491152770821579</v>
      </c>
      <c r="E26" s="9">
        <v>0.66334164588528677</v>
      </c>
      <c r="F26" s="9">
        <v>0.61498048634043834</v>
      </c>
      <c r="G26" s="9">
        <v>1.3689086796080914E-2</v>
      </c>
      <c r="H26" s="9">
        <v>-6.1944480737635983E-2</v>
      </c>
      <c r="I26" s="9"/>
      <c r="J26" s="9"/>
      <c r="K26" s="9">
        <v>0.89147403182227558</v>
      </c>
      <c r="AD26" s="9"/>
      <c r="AL26" s="33" t="s">
        <v>256</v>
      </c>
    </row>
    <row r="27" spans="1:46">
      <c r="A27" s="67" t="s">
        <v>75</v>
      </c>
      <c r="B27" s="7">
        <v>2005</v>
      </c>
      <c r="C27" t="s">
        <v>30</v>
      </c>
      <c r="D27" s="9">
        <v>28.064301017295442</v>
      </c>
      <c r="E27" s="9">
        <v>0.65119341563786004</v>
      </c>
      <c r="F27" s="9">
        <v>0.72978514023290142</v>
      </c>
      <c r="G27" s="9">
        <v>6.2926284823619097E-3</v>
      </c>
      <c r="H27" s="9">
        <v>5.0988677422472359E-2</v>
      </c>
      <c r="I27" s="9">
        <v>0.14664073090291482</v>
      </c>
      <c r="J27" s="9">
        <v>6.0036581990655494E-2</v>
      </c>
      <c r="K27" s="9">
        <v>0.74095627115798901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67" t="s">
        <v>130</v>
      </c>
      <c r="B28" s="149">
        <v>2010</v>
      </c>
      <c r="C28" s="81" t="s">
        <v>50</v>
      </c>
      <c r="D28" s="148">
        <v>18.812250152449352</v>
      </c>
      <c r="E28" s="148">
        <v>0.64701427323041072</v>
      </c>
      <c r="F28" s="148">
        <v>0.74746143477609694</v>
      </c>
      <c r="G28" s="148">
        <v>5.2181115405853129E-2</v>
      </c>
      <c r="H28" s="148">
        <v>0.10436223081170626</v>
      </c>
      <c r="I28" s="148"/>
      <c r="J28" s="148"/>
      <c r="K28" s="148">
        <v>0.8968698517298187</v>
      </c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181" t="s">
        <v>130</v>
      </c>
      <c r="B29" s="29">
        <v>2009</v>
      </c>
      <c r="C29" s="2" t="s">
        <v>50</v>
      </c>
      <c r="D29" s="45">
        <v>19.523680466156243</v>
      </c>
      <c r="E29" s="45">
        <v>0.6364439536167863</v>
      </c>
      <c r="F29" s="45">
        <v>0.64158752657689577</v>
      </c>
      <c r="G29" s="45">
        <v>6.7528193877900546E-3</v>
      </c>
      <c r="H29" s="45">
        <v>5.8581565145854025E-2</v>
      </c>
      <c r="I29" s="45">
        <v>0.11041031090391799</v>
      </c>
      <c r="J29" s="45"/>
      <c r="K29" s="45">
        <v>0.70841829303815906</v>
      </c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67" t="s">
        <v>94</v>
      </c>
      <c r="B30" s="7">
        <v>2010</v>
      </c>
      <c r="C30" t="s">
        <v>51</v>
      </c>
      <c r="D30" s="9">
        <v>13.36556540424389</v>
      </c>
      <c r="E30" s="9">
        <v>0.61890547263681595</v>
      </c>
      <c r="F30" s="9">
        <v>0.58144740114399407</v>
      </c>
      <c r="G30" s="9">
        <v>-4.9776007964166965E-4</v>
      </c>
      <c r="H30" s="9">
        <v>-9.9552015928333929E-4</v>
      </c>
      <c r="I30" s="9"/>
      <c r="J30" s="9"/>
      <c r="K30" s="9">
        <v>0.58144740114399407</v>
      </c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67" t="s">
        <v>57</v>
      </c>
      <c r="B31" s="149">
        <v>2009</v>
      </c>
      <c r="C31" s="81" t="s">
        <v>50</v>
      </c>
      <c r="D31" s="148">
        <v>12.832033897454176</v>
      </c>
      <c r="E31" s="148">
        <v>0.60770328102710414</v>
      </c>
      <c r="F31" s="148">
        <v>0.31356192111881248</v>
      </c>
      <c r="G31" s="148">
        <v>7.328171210661738E-2</v>
      </c>
      <c r="H31" s="148">
        <v>0.1438395013719872</v>
      </c>
      <c r="I31" s="148">
        <v>0.32014932398895851</v>
      </c>
      <c r="J31" s="148"/>
      <c r="K31" s="148">
        <v>0.22650538349062874</v>
      </c>
      <c r="AD31" s="9"/>
    </row>
    <row r="32" spans="1:46">
      <c r="A32" s="83" t="s">
        <v>73</v>
      </c>
      <c r="B32" s="7">
        <v>2007</v>
      </c>
      <c r="C32" t="s">
        <v>51</v>
      </c>
      <c r="D32" s="49">
        <v>19.237697715289986</v>
      </c>
      <c r="E32" s="9">
        <v>0.58147410358565743</v>
      </c>
      <c r="F32" s="9">
        <v>0.44695994277539342</v>
      </c>
      <c r="G32" s="9">
        <v>0.13332862216869251</v>
      </c>
      <c r="H32" s="9">
        <v>0.26191273343116778</v>
      </c>
      <c r="I32" s="9">
        <v>0.34179646463613489</v>
      </c>
      <c r="J32" s="9">
        <v>0.61539194907485495</v>
      </c>
      <c r="K32" s="9">
        <v>0.3836386768447837</v>
      </c>
      <c r="AD32" s="9"/>
      <c r="AT32" s="33" t="s">
        <v>281</v>
      </c>
    </row>
    <row r="33" spans="1:46" s="2" customFormat="1" ht="58.2" thickBot="1">
      <c r="A33" s="67" t="s">
        <v>175</v>
      </c>
      <c r="B33" s="149">
        <v>2010</v>
      </c>
      <c r="C33" s="81" t="s">
        <v>30</v>
      </c>
      <c r="D33" s="148">
        <v>7.2828732262848819</v>
      </c>
      <c r="E33" s="148">
        <v>0.57240166996264552</v>
      </c>
      <c r="F33" s="148">
        <v>0.65986263559920411</v>
      </c>
      <c r="G33" s="148">
        <v>-2.4653833164471364E-2</v>
      </c>
      <c r="H33" s="148">
        <v>0.27085444106720707</v>
      </c>
      <c r="I33" s="148">
        <v>0.44827198018687386</v>
      </c>
      <c r="J33" s="148"/>
      <c r="K33" s="148">
        <v>0.79960937499999996</v>
      </c>
      <c r="O33" s="45"/>
      <c r="P33" s="45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83" t="s">
        <v>75</v>
      </c>
      <c r="B34" s="7">
        <v>2008</v>
      </c>
      <c r="C34" t="s">
        <v>30</v>
      </c>
      <c r="D34" s="49">
        <v>23.115450453306284</v>
      </c>
      <c r="E34" s="9">
        <v>0.56702954898911351</v>
      </c>
      <c r="F34" s="9">
        <v>0.53650360553498344</v>
      </c>
      <c r="G34" s="9">
        <v>-0.10148615248990345</v>
      </c>
      <c r="H34" s="9">
        <v>-8.9707851923674212E-2</v>
      </c>
      <c r="I34" s="9">
        <v>-6.1894679956005789E-2</v>
      </c>
      <c r="J34" s="9">
        <v>-0.1336697841504832</v>
      </c>
      <c r="K34" s="9">
        <v>0.52069482038209869</v>
      </c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62" t="s">
        <v>73</v>
      </c>
      <c r="B35" s="7">
        <v>2010</v>
      </c>
      <c r="C35" t="s">
        <v>30</v>
      </c>
      <c r="D35" s="9">
        <v>18.20955286490609</v>
      </c>
      <c r="E35" s="9">
        <v>0.56425406203840478</v>
      </c>
      <c r="F35" s="9">
        <v>0.57365269461077839</v>
      </c>
      <c r="G35" s="9">
        <v>0.30510707691591121</v>
      </c>
      <c r="H35" s="9">
        <v>-1.924471583825731E-2</v>
      </c>
      <c r="I35" s="9"/>
      <c r="J35" s="9"/>
      <c r="K35" s="9">
        <v>0.9017964071856287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62" t="s">
        <v>94</v>
      </c>
      <c r="B36" s="7">
        <v>2009</v>
      </c>
      <c r="C36" t="s">
        <v>30</v>
      </c>
      <c r="D36" s="9">
        <v>25.95218909481601</v>
      </c>
      <c r="E36" s="9">
        <v>0.52925065731814203</v>
      </c>
      <c r="F36" s="9">
        <v>0.48243405931925137</v>
      </c>
      <c r="G36" s="9">
        <v>-7.0356472795497157E-2</v>
      </c>
      <c r="H36" s="9">
        <v>-7.2467166979361994E-2</v>
      </c>
      <c r="I36" s="9">
        <v>0.1022514071294561</v>
      </c>
      <c r="J36" s="9"/>
      <c r="K36" s="9">
        <v>0.4243733127651369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62" t="s">
        <v>77</v>
      </c>
      <c r="B37" s="149">
        <v>2010</v>
      </c>
      <c r="C37" s="81" t="s">
        <v>50</v>
      </c>
      <c r="D37" s="148">
        <v>9.267079219323433</v>
      </c>
      <c r="E37" s="148">
        <v>0.52364425162689809</v>
      </c>
      <c r="F37" s="148">
        <v>0.59387195881424892</v>
      </c>
      <c r="G37" s="148">
        <v>-2.3947693550561179E-2</v>
      </c>
      <c r="H37" s="148">
        <v>0.24066467497797867</v>
      </c>
      <c r="I37" s="148"/>
      <c r="J37" s="148"/>
      <c r="K37" s="148">
        <v>0.87893382047662538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62" t="s">
        <v>130</v>
      </c>
      <c r="B38" s="149">
        <v>2010</v>
      </c>
      <c r="C38" s="81" t="s">
        <v>30</v>
      </c>
      <c r="D38" s="148">
        <v>31.353750254082254</v>
      </c>
      <c r="E38" s="148">
        <v>0.52192302269843505</v>
      </c>
      <c r="F38" s="148">
        <v>0.60525358364258164</v>
      </c>
      <c r="G38" s="148">
        <v>7.2082679225536406E-2</v>
      </c>
      <c r="H38" s="148">
        <v>0.13003663003663013</v>
      </c>
      <c r="I38" s="148"/>
      <c r="J38" s="148"/>
      <c r="K38" s="148">
        <v>0.67784326566251918</v>
      </c>
      <c r="AD38" s="9"/>
    </row>
    <row r="39" spans="1:46" ht="15" thickBot="1">
      <c r="A39" s="62" t="s">
        <v>73</v>
      </c>
      <c r="B39" s="7">
        <v>2004</v>
      </c>
      <c r="C39" t="s">
        <v>30</v>
      </c>
      <c r="D39" s="9">
        <v>37.69731992552687</v>
      </c>
      <c r="E39" s="9">
        <v>0.51910460391917779</v>
      </c>
      <c r="F39" s="9">
        <v>0.83398282427107262</v>
      </c>
      <c r="G39" s="9">
        <v>9.7779669225012134E-2</v>
      </c>
      <c r="H39" s="9">
        <v>7.121943761673688E-2</v>
      </c>
      <c r="I39" s="9">
        <v>0.25874647939531759</v>
      </c>
      <c r="J39" s="9">
        <v>0.32585748872415438</v>
      </c>
      <c r="K39" s="9">
        <v>0.99449617079230257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64" t="s">
        <v>84</v>
      </c>
      <c r="B40" s="7">
        <v>2009</v>
      </c>
      <c r="C40" s="8" t="s">
        <v>50</v>
      </c>
      <c r="D40" s="9">
        <v>5.1066027056545558</v>
      </c>
      <c r="E40" s="9">
        <v>0.51346047467270761</v>
      </c>
      <c r="F40" s="9">
        <v>0.25164276216418585</v>
      </c>
      <c r="G40" s="9">
        <v>1.8028970512157398E-2</v>
      </c>
      <c r="H40" s="9">
        <v>-2.1676151060527594E-2</v>
      </c>
      <c r="I40" s="9">
        <v>9.7146276489932432E-2</v>
      </c>
      <c r="J40" s="9"/>
      <c r="K40" s="9">
        <v>0.17347433479605676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62" t="s">
        <v>75</v>
      </c>
      <c r="B41" s="7">
        <v>2009</v>
      </c>
      <c r="C41" t="s">
        <v>30</v>
      </c>
      <c r="D41" s="9">
        <v>20.399800793045408</v>
      </c>
      <c r="E41" s="9">
        <v>0.50582258694802662</v>
      </c>
      <c r="F41" s="9">
        <v>0.49704282935736116</v>
      </c>
      <c r="G41" s="9">
        <v>1.0693099082184968E-2</v>
      </c>
      <c r="H41" s="9">
        <v>3.5943686122972454E-2</v>
      </c>
      <c r="I41" s="9">
        <v>-2.9218371549954412E-2</v>
      </c>
      <c r="J41" s="9"/>
      <c r="K41" s="9">
        <v>0.48411356007182077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62" t="s">
        <v>130</v>
      </c>
      <c r="B42" s="149">
        <v>2009</v>
      </c>
      <c r="C42" s="81" t="s">
        <v>30</v>
      </c>
      <c r="D42" s="148">
        <v>32.539467443593743</v>
      </c>
      <c r="E42" s="148">
        <v>0.50261643118785981</v>
      </c>
      <c r="F42" s="148">
        <v>0.51190880097713243</v>
      </c>
      <c r="G42" s="148">
        <v>1.184455037569686E-2</v>
      </c>
      <c r="H42" s="148">
        <v>8.3073442675931211E-2</v>
      </c>
      <c r="I42" s="148">
        <v>0.14034095499717228</v>
      </c>
      <c r="J42" s="148"/>
      <c r="K42" s="148">
        <v>0.56856969186889228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68" t="s">
        <v>94</v>
      </c>
      <c r="B43" s="7">
        <v>2008</v>
      </c>
      <c r="C43" t="s">
        <v>30</v>
      </c>
      <c r="D43" s="49">
        <v>22.98146655922643</v>
      </c>
      <c r="E43" s="9">
        <v>0.50164165103189495</v>
      </c>
      <c r="F43" s="9">
        <v>0.51591526959673761</v>
      </c>
      <c r="G43" s="9">
        <v>-0.17433213990636193</v>
      </c>
      <c r="H43" s="9">
        <v>-0.25695400716056183</v>
      </c>
      <c r="I43" s="9">
        <v>-0.25943266317818775</v>
      </c>
      <c r="J43" s="9">
        <v>-5.4255026163591118E-2</v>
      </c>
      <c r="K43" s="9">
        <v>0.48854563092306547</v>
      </c>
      <c r="AD43" s="9"/>
    </row>
    <row r="44" spans="1:46" ht="16.8" customHeight="1">
      <c r="A44" s="68" t="s">
        <v>73</v>
      </c>
      <c r="B44" s="7">
        <v>2006</v>
      </c>
      <c r="C44" t="s">
        <v>51</v>
      </c>
      <c r="D44" s="49">
        <v>18.763125111229758</v>
      </c>
      <c r="E44" s="9">
        <v>0.49151515151515146</v>
      </c>
      <c r="F44" s="9">
        <v>0.53356300434512716</v>
      </c>
      <c r="G44" s="9">
        <v>0.16356752899081572</v>
      </c>
      <c r="H44" s="9">
        <v>0.2750879178876251</v>
      </c>
      <c r="I44" s="9">
        <v>0.38263984380341715</v>
      </c>
      <c r="J44" s="9">
        <v>0.44945719048862132</v>
      </c>
      <c r="K44" s="9">
        <v>0.46390514184397158</v>
      </c>
      <c r="M44" s="182">
        <f>AVERAGE(G2:G227)</f>
        <v>3.2331586836120301E-3</v>
      </c>
      <c r="N44" s="182">
        <f>AVERAGE(H2:H227)</f>
        <v>2.7258448874974407E-2</v>
      </c>
      <c r="O44" s="182">
        <f>AVERAGE(I2:I227)</f>
        <v>4.2372010852735356E-2</v>
      </c>
      <c r="P44" s="182">
        <f>AVERAGE(J2:J227)</f>
        <v>6.7930063709942409E-2</v>
      </c>
      <c r="AD44" s="9"/>
    </row>
    <row r="45" spans="1:46">
      <c r="A45" s="62" t="s">
        <v>75</v>
      </c>
      <c r="B45" s="7">
        <v>2010</v>
      </c>
      <c r="C45" t="s">
        <v>30</v>
      </c>
      <c r="D45" s="9">
        <v>19.177977975439511</v>
      </c>
      <c r="E45" s="9">
        <v>0.48798193256976929</v>
      </c>
      <c r="F45" s="9">
        <v>0.47327767808379495</v>
      </c>
      <c r="G45" s="9">
        <v>2.5523512488755132E-2</v>
      </c>
      <c r="H45" s="9">
        <v>-4.0342860840364196E-2</v>
      </c>
      <c r="I45" s="9"/>
      <c r="J45" s="9"/>
      <c r="K45" s="9">
        <v>0.68799250994772565</v>
      </c>
      <c r="AD45" s="9"/>
    </row>
    <row r="46" spans="1:46">
      <c r="A46" s="62" t="s">
        <v>77</v>
      </c>
      <c r="B46" s="149">
        <v>2010</v>
      </c>
      <c r="C46" s="81" t="s">
        <v>30</v>
      </c>
      <c r="D46" s="148">
        <v>12.814213104433149</v>
      </c>
      <c r="E46" s="148">
        <v>0.4724476316286092</v>
      </c>
      <c r="F46" s="148">
        <v>0.52660134850400342</v>
      </c>
      <c r="G46" s="148">
        <v>2.9580428452837117E-2</v>
      </c>
      <c r="H46" s="148">
        <v>0.2321250682209372</v>
      </c>
      <c r="I46" s="148"/>
      <c r="J46" s="148"/>
      <c r="K46" s="148">
        <v>0.77997260851243155</v>
      </c>
      <c r="AD46" s="9"/>
    </row>
    <row r="47" spans="1:46" ht="16.8" customHeight="1">
      <c r="A47" s="64" t="s">
        <v>57</v>
      </c>
      <c r="B47" s="7">
        <v>2008</v>
      </c>
      <c r="C47" s="8" t="s">
        <v>50</v>
      </c>
      <c r="D47" s="9">
        <v>10.672401899119427</v>
      </c>
      <c r="E47" s="9">
        <v>0.46838824577025823</v>
      </c>
      <c r="F47" s="9">
        <v>0.53575534605656472</v>
      </c>
      <c r="G47" s="9">
        <v>5.2181948827547835E-2</v>
      </c>
      <c r="H47" s="9">
        <v>0.12163967838302261</v>
      </c>
      <c r="I47" s="9">
        <v>0.18851562469956201</v>
      </c>
      <c r="J47" s="9">
        <v>0.35562525717494048</v>
      </c>
      <c r="K47" s="9">
        <v>0.3685688298335113</v>
      </c>
      <c r="AD47" s="9"/>
    </row>
    <row r="48" spans="1:46">
      <c r="A48" s="62" t="s">
        <v>57</v>
      </c>
      <c r="B48" s="7">
        <v>2003</v>
      </c>
      <c r="C48" t="s">
        <v>50</v>
      </c>
      <c r="D48" s="9">
        <v>10.107326329180795</v>
      </c>
      <c r="E48" s="9">
        <v>0.45821114369501464</v>
      </c>
      <c r="F48" s="9">
        <v>0.41260126012601261</v>
      </c>
      <c r="G48" s="9">
        <v>-2.9274165511735006E-2</v>
      </c>
      <c r="H48" s="9">
        <v>-6.4709898223763621E-2</v>
      </c>
      <c r="I48" s="9">
        <v>-0.22602200737386016</v>
      </c>
      <c r="J48" s="9">
        <v>-0.14292656454052377</v>
      </c>
      <c r="K48" s="9">
        <v>0.33889998869076787</v>
      </c>
      <c r="AD48" s="9"/>
    </row>
    <row r="49" spans="1:30">
      <c r="A49" s="62" t="s">
        <v>94</v>
      </c>
      <c r="B49" s="7">
        <v>2010</v>
      </c>
      <c r="C49" t="s">
        <v>30</v>
      </c>
      <c r="D49" s="9">
        <v>21.407467096427613</v>
      </c>
      <c r="E49" s="9">
        <v>0.43570959982506013</v>
      </c>
      <c r="F49" s="9">
        <v>0.36739673848351384</v>
      </c>
      <c r="G49" s="9">
        <v>-1.9719544259420912E-3</v>
      </c>
      <c r="H49" s="9">
        <v>0.16126205083260314</v>
      </c>
      <c r="I49" s="9"/>
      <c r="J49" s="9"/>
      <c r="K49" s="9">
        <v>0.36739673848351384</v>
      </c>
      <c r="AD49" s="9"/>
    </row>
    <row r="50" spans="1:30">
      <c r="A50" s="62" t="s">
        <v>130</v>
      </c>
      <c r="B50" s="7">
        <v>2008</v>
      </c>
      <c r="C50" t="s">
        <v>50</v>
      </c>
      <c r="D50" s="9">
        <v>13.456196219256048</v>
      </c>
      <c r="E50" s="9">
        <v>0.43569053576937578</v>
      </c>
      <c r="F50" s="9">
        <v>0.53572718361450755</v>
      </c>
      <c r="G50" s="9">
        <v>6.7075246850528637E-3</v>
      </c>
      <c r="H50" s="9">
        <v>1.3415049370105613E-2</v>
      </c>
      <c r="I50" s="9">
        <v>6.4896152536602039E-2</v>
      </c>
      <c r="J50" s="9">
        <v>0.11637725570309847</v>
      </c>
      <c r="K50" s="9">
        <v>0.57142723651781857</v>
      </c>
      <c r="AD50" s="9"/>
    </row>
    <row r="51" spans="1:30">
      <c r="A51" s="64" t="s">
        <v>57</v>
      </c>
      <c r="B51" s="7">
        <v>2009</v>
      </c>
      <c r="C51" s="8" t="s">
        <v>30</v>
      </c>
      <c r="D51" s="9">
        <v>14.860258347599517</v>
      </c>
      <c r="E51" s="9">
        <v>0.41973908111174135</v>
      </c>
      <c r="F51" s="9">
        <v>0.20864171424543596</v>
      </c>
      <c r="G51" s="9">
        <v>4.1000313705436581E-2</v>
      </c>
      <c r="H51" s="9">
        <v>4.4402923034742296E-2</v>
      </c>
      <c r="I51" s="9">
        <v>0.18476252172564489</v>
      </c>
      <c r="J51" s="9"/>
      <c r="K51" s="9">
        <v>0.14599980270296933</v>
      </c>
      <c r="AD51" s="9"/>
    </row>
    <row r="52" spans="1:30">
      <c r="A52" s="89" t="s">
        <v>195</v>
      </c>
      <c r="B52" s="149">
        <v>2005</v>
      </c>
      <c r="C52" s="81" t="s">
        <v>50</v>
      </c>
      <c r="D52" s="148">
        <v>6.3038392523433968</v>
      </c>
      <c r="E52" s="148">
        <v>0.41143777025756723</v>
      </c>
      <c r="F52" s="148">
        <v>0.40690753772362848</v>
      </c>
      <c r="G52" s="9">
        <v>3.82676006982791E-2</v>
      </c>
      <c r="H52" s="49">
        <v>2.50458143288604E-2</v>
      </c>
      <c r="I52" s="9">
        <v>8.8001858657092688E-2</v>
      </c>
      <c r="J52" s="9">
        <v>6.3261862238930308E-2</v>
      </c>
      <c r="K52" s="9">
        <v>0.32987412776052144</v>
      </c>
      <c r="AD52" s="9"/>
    </row>
    <row r="53" spans="1:30">
      <c r="A53" s="62" t="s">
        <v>130</v>
      </c>
      <c r="B53" s="149">
        <v>2010</v>
      </c>
      <c r="C53" s="81" t="s">
        <v>51</v>
      </c>
      <c r="D53" s="148">
        <v>12.541500101632904</v>
      </c>
      <c r="E53" s="148">
        <v>0.40459016393442626</v>
      </c>
      <c r="F53" s="148">
        <v>0.47087461081234083</v>
      </c>
      <c r="G53" s="148">
        <v>9.0004972650422843E-2</v>
      </c>
      <c r="H53" s="148">
        <v>0.15315763301839888</v>
      </c>
      <c r="I53" s="148"/>
      <c r="J53" s="148"/>
      <c r="K53" s="148">
        <v>0.47087461081234083</v>
      </c>
      <c r="AD53" s="9"/>
    </row>
    <row r="54" spans="1:30">
      <c r="A54" s="129" t="s">
        <v>195</v>
      </c>
      <c r="B54" s="7">
        <v>2006</v>
      </c>
      <c r="C54" s="8" t="s">
        <v>50</v>
      </c>
      <c r="D54" s="49">
        <v>6.2507296541871407</v>
      </c>
      <c r="E54" s="9">
        <v>0.4024387416834736</v>
      </c>
      <c r="F54" s="9">
        <v>0.2883031794798086</v>
      </c>
      <c r="G54" s="9">
        <v>-1.374788494077829E-2</v>
      </c>
      <c r="H54" s="9">
        <v>5.1713197969543122E-2</v>
      </c>
      <c r="I54" s="9">
        <v>2.5988790186125203E-2</v>
      </c>
      <c r="J54" s="9">
        <v>-0.12909792724196284</v>
      </c>
      <c r="K54" s="9">
        <v>0.2488351407786272</v>
      </c>
      <c r="AD54" s="9"/>
    </row>
    <row r="55" spans="1:30">
      <c r="A55" s="129" t="s">
        <v>57</v>
      </c>
      <c r="B55" s="7">
        <v>2007</v>
      </c>
      <c r="C55" s="8" t="s">
        <v>50</v>
      </c>
      <c r="D55" s="49">
        <v>9.615927921634297</v>
      </c>
      <c r="E55" s="9">
        <v>0.4</v>
      </c>
      <c r="F55" s="9">
        <v>0.43349324029655473</v>
      </c>
      <c r="G55" s="9">
        <v>1.8538399502766211E-2</v>
      </c>
      <c r="H55" s="9">
        <v>6.975297851611606E-2</v>
      </c>
      <c r="I55" s="9">
        <v>0.13792307293253636</v>
      </c>
      <c r="J55" s="9">
        <v>0.20355924623913421</v>
      </c>
      <c r="K55" s="9">
        <v>0.3685688298335113</v>
      </c>
      <c r="L55" s="62"/>
      <c r="M55"/>
      <c r="N55"/>
      <c r="O55" s="9"/>
      <c r="P55" s="9"/>
      <c r="Q55" s="9"/>
      <c r="R55" s="9"/>
      <c r="S55" s="9"/>
      <c r="T55" s="9"/>
      <c r="U55" s="9"/>
      <c r="V55" s="9"/>
      <c r="AD55" s="9"/>
    </row>
    <row r="56" spans="1:30">
      <c r="A56" s="89" t="s">
        <v>195</v>
      </c>
      <c r="B56" s="149">
        <v>2004</v>
      </c>
      <c r="C56" s="81" t="s">
        <v>50</v>
      </c>
      <c r="D56" s="148">
        <v>6.1991992859555252</v>
      </c>
      <c r="E56" s="148">
        <v>0.3891247659318301</v>
      </c>
      <c r="F56" s="148">
        <v>0.40019826951533305</v>
      </c>
      <c r="G56" s="9">
        <v>1.4499198006163993E-2</v>
      </c>
      <c r="H56" s="49">
        <v>5.2211949184697924E-2</v>
      </c>
      <c r="I56" s="9">
        <v>3.918186811384463E-2</v>
      </c>
      <c r="J56" s="9">
        <v>0.10122510028967703</v>
      </c>
      <c r="K56" s="9">
        <v>0.40094817711591596</v>
      </c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62" t="s">
        <v>82</v>
      </c>
      <c r="B57" s="7">
        <v>2007</v>
      </c>
      <c r="C57" t="s">
        <v>50</v>
      </c>
      <c r="D57" s="9">
        <v>9.3136093440089667</v>
      </c>
      <c r="E57" s="9">
        <v>0.38651824366110082</v>
      </c>
      <c r="F57" s="9">
        <v>0.3771562679764156</v>
      </c>
      <c r="G57" s="9">
        <v>-3.4501774806183029E-2</v>
      </c>
      <c r="H57" s="9">
        <v>-0.16350785944746088</v>
      </c>
      <c r="I57" s="9">
        <v>-0.17255654718310198</v>
      </c>
      <c r="J57" s="9">
        <v>-5.9681957944140829E-2</v>
      </c>
      <c r="K57" s="9">
        <v>0.24454574521998371</v>
      </c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62" t="s">
        <v>130</v>
      </c>
      <c r="B58" s="149">
        <v>2009</v>
      </c>
      <c r="C58" s="81" t="s">
        <v>51</v>
      </c>
      <c r="D58" s="148">
        <v>13.015786977437497</v>
      </c>
      <c r="E58" s="148">
        <v>0.38209845847836904</v>
      </c>
      <c r="F58" s="148">
        <v>0.39281437125748508</v>
      </c>
      <c r="G58" s="148">
        <v>1.638542430912206E-2</v>
      </c>
      <c r="H58" s="148">
        <v>0.1049156272927368</v>
      </c>
      <c r="I58" s="148">
        <v>0.16703350452433366</v>
      </c>
      <c r="J58" s="148"/>
      <c r="K58" s="148">
        <v>0.43867243867243866</v>
      </c>
      <c r="Y58" s="82"/>
      <c r="AD58" s="9"/>
    </row>
    <row r="59" spans="1:30">
      <c r="A59" s="127" t="s">
        <v>57</v>
      </c>
      <c r="B59" s="7">
        <v>2006</v>
      </c>
      <c r="C59" s="8" t="s">
        <v>50</v>
      </c>
      <c r="D59" s="9">
        <v>9.3579249272510321</v>
      </c>
      <c r="E59" s="9">
        <v>0.38205128205128203</v>
      </c>
      <c r="F59" s="9">
        <v>0.39102564102564102</v>
      </c>
      <c r="G59" s="9">
        <v>6.7776469209820223E-2</v>
      </c>
      <c r="H59" s="9">
        <v>8.5058401449487855E-2</v>
      </c>
      <c r="I59" s="9">
        <v>0.13280183712524549</v>
      </c>
      <c r="J59" s="9">
        <v>0.19635160323642073</v>
      </c>
      <c r="K59" s="9">
        <v>0.41611319665030322</v>
      </c>
      <c r="AD59" s="9"/>
    </row>
    <row r="60" spans="1:30">
      <c r="A60" s="67" t="s">
        <v>77</v>
      </c>
      <c r="B60" s="149">
        <v>2010</v>
      </c>
      <c r="C60" s="81" t="s">
        <v>51</v>
      </c>
      <c r="D60" s="148">
        <v>3.5471338851097158</v>
      </c>
      <c r="E60" s="148">
        <v>0.37632364919902256</v>
      </c>
      <c r="F60" s="148">
        <v>0.40988330211785046</v>
      </c>
      <c r="G60" s="148">
        <v>0.11631499016532548</v>
      </c>
      <c r="H60" s="148">
        <v>0.21828787346147976</v>
      </c>
      <c r="I60" s="148"/>
      <c r="J60" s="148"/>
      <c r="K60" s="148">
        <v>0.60826970177207895</v>
      </c>
      <c r="L60" s="62"/>
      <c r="W60" s="82"/>
      <c r="X60" s="82"/>
      <c r="AD60" s="9"/>
    </row>
    <row r="61" spans="1:30">
      <c r="A61" s="83" t="s">
        <v>82</v>
      </c>
      <c r="B61" s="7">
        <v>2008</v>
      </c>
      <c r="C61" t="s">
        <v>50</v>
      </c>
      <c r="D61" s="49">
        <v>9.9993170466457144</v>
      </c>
      <c r="E61" s="9">
        <v>0.36896420678230002</v>
      </c>
      <c r="F61" s="9">
        <v>0.3592400819104517</v>
      </c>
      <c r="G61" s="9">
        <v>-0.12470358947953235</v>
      </c>
      <c r="H61" s="9">
        <v>-0.13345049350232766</v>
      </c>
      <c r="I61" s="9">
        <v>-2.4340396267251822E-2</v>
      </c>
      <c r="J61" s="9">
        <v>0.103029779978067</v>
      </c>
      <c r="K61" s="9">
        <v>0.24454574521998371</v>
      </c>
      <c r="L61" s="62"/>
      <c r="W61" s="82"/>
      <c r="X61" s="82"/>
      <c r="AD61" s="9"/>
    </row>
    <row r="62" spans="1:30">
      <c r="A62" s="89" t="s">
        <v>57</v>
      </c>
      <c r="B62" s="149">
        <v>2004</v>
      </c>
      <c r="C62" s="81" t="s">
        <v>50</v>
      </c>
      <c r="D62" s="148">
        <v>8.4103248440888265</v>
      </c>
      <c r="E62" s="148">
        <v>0.36858860983374603</v>
      </c>
      <c r="F62" s="148">
        <v>0.28566755710625308</v>
      </c>
      <c r="G62" s="9">
        <v>-3.4427885105238851E-2</v>
      </c>
      <c r="H62" s="9">
        <v>-0.19115202582035662</v>
      </c>
      <c r="I62" s="9">
        <v>-0.11041994721812823</v>
      </c>
      <c r="J62" s="9">
        <v>-8.9834538620757992E-2</v>
      </c>
      <c r="K62" s="9">
        <v>0.31823268238096958</v>
      </c>
      <c r="L62" s="62"/>
      <c r="W62" s="82"/>
      <c r="X62" s="82"/>
      <c r="AD62" s="9"/>
    </row>
    <row r="63" spans="1:30" ht="16.8" customHeight="1">
      <c r="A63" t="s">
        <v>195</v>
      </c>
      <c r="B63" s="149">
        <v>2009</v>
      </c>
      <c r="C63" s="81" t="s">
        <v>51</v>
      </c>
      <c r="D63" s="148">
        <v>5.6717450180158888</v>
      </c>
      <c r="E63" s="148">
        <v>0.362486803991451</v>
      </c>
      <c r="F63" s="148">
        <v>0.37030040927242297</v>
      </c>
      <c r="G63" s="148">
        <v>3.9583281533603486E-2</v>
      </c>
      <c r="H63" s="148">
        <v>-4.0329197642905081E-2</v>
      </c>
      <c r="I63" s="148">
        <v>-4.0329197642905081E-2</v>
      </c>
      <c r="J63" s="148"/>
      <c r="K63" s="148">
        <v>0.37276806194874368</v>
      </c>
      <c r="AD63" s="9"/>
    </row>
    <row r="64" spans="1:30">
      <c r="A64" s="161" t="s">
        <v>195</v>
      </c>
      <c r="B64" s="149">
        <v>2005</v>
      </c>
      <c r="C64" s="81" t="s">
        <v>30</v>
      </c>
      <c r="D64" s="148">
        <v>11.304422975693107</v>
      </c>
      <c r="E64" s="148">
        <v>0.36096272439448879</v>
      </c>
      <c r="F64" s="148">
        <v>0.31059005137430945</v>
      </c>
      <c r="G64" s="9">
        <v>4.8969497145192768E-2</v>
      </c>
      <c r="H64" s="9">
        <v>4.5623613570936146E-2</v>
      </c>
      <c r="I64" s="9">
        <v>6.6818309888745944E-2</v>
      </c>
      <c r="J64" s="9">
        <v>5.2081660910953634E-2</v>
      </c>
      <c r="K64" s="9">
        <v>0.2559580901754589</v>
      </c>
      <c r="AD64" s="9"/>
    </row>
    <row r="65" spans="1:30">
      <c r="A65" s="67" t="s">
        <v>73</v>
      </c>
      <c r="B65" s="7">
        <v>2005</v>
      </c>
      <c r="C65" t="s">
        <v>51</v>
      </c>
      <c r="D65" s="9">
        <v>16.08952468850946</v>
      </c>
      <c r="E65" s="9">
        <v>0.35253791708796761</v>
      </c>
      <c r="F65" s="9">
        <v>0.41709799675148884</v>
      </c>
      <c r="G65" s="9">
        <v>-0.38985933542045015</v>
      </c>
      <c r="H65" s="9">
        <v>-0.16252347828090977</v>
      </c>
      <c r="I65" s="9">
        <v>-7.5258246829601402E-3</v>
      </c>
      <c r="J65" s="9">
        <v>0.14195622359355209</v>
      </c>
      <c r="K65" s="9">
        <v>0.46470384615384613</v>
      </c>
      <c r="AD65" s="9"/>
    </row>
    <row r="66" spans="1:30">
      <c r="A66" s="83" t="s">
        <v>82</v>
      </c>
      <c r="B66" s="7">
        <v>2008</v>
      </c>
      <c r="C66" t="s">
        <v>30</v>
      </c>
      <c r="D66" s="49">
        <v>19.348678485259455</v>
      </c>
      <c r="E66" s="9">
        <v>0.35047935069851344</v>
      </c>
      <c r="F66" s="9">
        <v>0.3397707714053021</v>
      </c>
      <c r="G66" s="9">
        <v>-6.5643061395854893E-2</v>
      </c>
      <c r="H66" s="9">
        <v>-7.9207914125224557E-2</v>
      </c>
      <c r="I66" s="9">
        <v>-3.0609050472833545E-2</v>
      </c>
      <c r="J66" s="9">
        <v>5.3108388356928431E-2</v>
      </c>
      <c r="K66" s="9">
        <v>0.22699511575037729</v>
      </c>
      <c r="AD66" s="9"/>
    </row>
    <row r="67" spans="1:30">
      <c r="A67" s="67" t="s">
        <v>82</v>
      </c>
      <c r="B67" s="149">
        <v>2009</v>
      </c>
      <c r="C67" s="81" t="s">
        <v>50</v>
      </c>
      <c r="D67" s="148">
        <v>9.5425203480213305</v>
      </c>
      <c r="E67" s="148">
        <v>0.34939164748438012</v>
      </c>
      <c r="F67" s="148">
        <v>0.17972681524083392</v>
      </c>
      <c r="G67" s="148">
        <v>-7.7770748707604075E-3</v>
      </c>
      <c r="H67" s="148">
        <v>8.9235238645165679E-2</v>
      </c>
      <c r="I67" s="148">
        <v>0.20248301115761994</v>
      </c>
      <c r="J67" s="148"/>
      <c r="K67" s="148">
        <v>0.12602114189980579</v>
      </c>
      <c r="AD67" s="9"/>
    </row>
    <row r="68" spans="1:30">
      <c r="A68" s="127" t="s">
        <v>91</v>
      </c>
      <c r="B68" s="7">
        <v>2010</v>
      </c>
      <c r="C68" s="8" t="s">
        <v>50</v>
      </c>
      <c r="D68" s="9">
        <v>4.5500940102068226</v>
      </c>
      <c r="E68" s="9">
        <v>0.34884678747940689</v>
      </c>
      <c r="F68" s="9">
        <v>0.20759803921568629</v>
      </c>
      <c r="G68" s="9">
        <v>0.35630965005302234</v>
      </c>
      <c r="H68" s="9">
        <v>0.56203605514316024</v>
      </c>
      <c r="I68" s="9"/>
      <c r="J68" s="9"/>
      <c r="K68" s="9">
        <v>0.20759803921568629</v>
      </c>
      <c r="AD68" s="9"/>
    </row>
    <row r="69" spans="1:30">
      <c r="A69" s="67" t="s">
        <v>82</v>
      </c>
      <c r="B69" s="7">
        <v>2007</v>
      </c>
      <c r="C69" t="s">
        <v>30</v>
      </c>
      <c r="D69" s="9">
        <v>17.910787200017243</v>
      </c>
      <c r="E69" s="9">
        <v>0.34573039556535773</v>
      </c>
      <c r="F69" s="9">
        <v>0.348199267862841</v>
      </c>
      <c r="G69" s="9">
        <v>-3.268422470261613E-2</v>
      </c>
      <c r="H69" s="9">
        <v>-0.10047277866730078</v>
      </c>
      <c r="I69" s="9">
        <v>-0.11448098809133506</v>
      </c>
      <c r="J69" s="9">
        <v>-6.4293708259037491E-2</v>
      </c>
      <c r="K69" s="9">
        <v>0.34165840992176022</v>
      </c>
      <c r="AD69" s="9"/>
    </row>
    <row r="70" spans="1:30">
      <c r="A70" s="161" t="s">
        <v>195</v>
      </c>
      <c r="B70" s="149">
        <v>2004</v>
      </c>
      <c r="C70" s="81" t="s">
        <v>30</v>
      </c>
      <c r="D70" s="148">
        <v>11.365490707247785</v>
      </c>
      <c r="E70" s="148">
        <v>0.3451410329111797</v>
      </c>
      <c r="F70" s="148">
        <v>0.35294876923033275</v>
      </c>
      <c r="G70" s="9">
        <v>3.2050795864695977E-3</v>
      </c>
      <c r="H70" s="49">
        <v>5.2017625596002627E-2</v>
      </c>
      <c r="I70" s="9">
        <v>4.8682465844888563E-2</v>
      </c>
      <c r="J70" s="9">
        <v>6.9809231474188715E-2</v>
      </c>
      <c r="K70" s="9">
        <v>0.32229446130655504</v>
      </c>
      <c r="AD70" s="9"/>
    </row>
    <row r="71" spans="1:30">
      <c r="A71" s="83" t="s">
        <v>130</v>
      </c>
      <c r="B71" s="7">
        <v>2008</v>
      </c>
      <c r="C71" t="s">
        <v>30</v>
      </c>
      <c r="D71" s="49">
        <v>22.426993698760079</v>
      </c>
      <c r="E71" s="9">
        <v>0.34231235355902079</v>
      </c>
      <c r="F71" s="9">
        <v>0.42198688199484707</v>
      </c>
      <c r="G71" s="9">
        <v>1.1705899262192981E-2</v>
      </c>
      <c r="H71" s="9">
        <v>2.3411798524385963E-2</v>
      </c>
      <c r="I71" s="9">
        <v>9.380689258679617E-2</v>
      </c>
      <c r="J71" s="9">
        <v>0.1504040371778084</v>
      </c>
      <c r="K71" s="9">
        <v>0.45352957209048789</v>
      </c>
      <c r="AD71" s="9"/>
    </row>
    <row r="72" spans="1:30">
      <c r="A72" s="62" t="s">
        <v>73</v>
      </c>
      <c r="B72" s="7">
        <v>2004</v>
      </c>
      <c r="C72" t="s">
        <v>51</v>
      </c>
      <c r="D72" s="9">
        <v>11.008740845735886</v>
      </c>
      <c r="E72" s="9">
        <v>0.33525179856115106</v>
      </c>
      <c r="F72" s="9">
        <v>0.34540380047505936</v>
      </c>
      <c r="G72" s="9">
        <v>-1.4968966776195429E-2</v>
      </c>
      <c r="H72" s="9">
        <v>-0.41066409363594392</v>
      </c>
      <c r="I72" s="9">
        <v>-0.17992525360384387</v>
      </c>
      <c r="J72" s="9">
        <v>-2.2607445278798273E-2</v>
      </c>
      <c r="K72" s="9">
        <v>0.39472069236821394</v>
      </c>
      <c r="AD72" s="9"/>
    </row>
    <row r="73" spans="1:30">
      <c r="A73" s="68" t="s">
        <v>57</v>
      </c>
      <c r="B73" s="7">
        <v>2008</v>
      </c>
      <c r="C73" t="s">
        <v>30</v>
      </c>
      <c r="D73" s="49">
        <v>12.315870632634015</v>
      </c>
      <c r="E73" s="9">
        <v>0.33360813410277551</v>
      </c>
      <c r="F73" s="9">
        <v>0.3759944173063503</v>
      </c>
      <c r="G73" s="9">
        <v>8.4234795664970163E-2</v>
      </c>
      <c r="H73" s="9">
        <v>0.12178145632322962</v>
      </c>
      <c r="I73" s="9">
        <v>0.12489744755095354</v>
      </c>
      <c r="J73" s="9">
        <v>0.25343388412651074</v>
      </c>
      <c r="K73" s="9">
        <v>0.25101327742837176</v>
      </c>
      <c r="AD73" s="9"/>
    </row>
    <row r="74" spans="1:30">
      <c r="A74" s="68" t="s">
        <v>82</v>
      </c>
      <c r="B74" s="7">
        <v>2008</v>
      </c>
      <c r="C74" t="s">
        <v>51</v>
      </c>
      <c r="D74" s="49">
        <v>9.3493614386137427</v>
      </c>
      <c r="E74" s="9">
        <v>0.33265497808390732</v>
      </c>
      <c r="F74" s="9">
        <v>0.32108671991082577</v>
      </c>
      <c r="G74" s="9">
        <v>-1.4284009022842789E-2</v>
      </c>
      <c r="H74" s="9">
        <v>-3.2038551346603737E-2</v>
      </c>
      <c r="I74" s="9">
        <v>-3.606027399045298E-2</v>
      </c>
      <c r="J74" s="9">
        <v>9.6967317057870608E-3</v>
      </c>
      <c r="K74" s="9">
        <v>0.21075485140216221</v>
      </c>
      <c r="N74" s="82"/>
      <c r="W74" s="82"/>
      <c r="X74" s="82"/>
      <c r="Y74" s="82"/>
      <c r="AD74" s="9"/>
    </row>
    <row r="75" spans="1:30">
      <c r="A75" t="s">
        <v>82</v>
      </c>
      <c r="B75" s="149">
        <v>2009</v>
      </c>
      <c r="C75" s="81" t="s">
        <v>30</v>
      </c>
      <c r="D75" s="148">
        <v>18.392871045130377</v>
      </c>
      <c r="E75" s="148">
        <v>0.32897833142808147</v>
      </c>
      <c r="F75" s="148">
        <v>0.16469254700439173</v>
      </c>
      <c r="G75" s="148">
        <v>-1.2729264817434699E-2</v>
      </c>
      <c r="H75" s="148">
        <v>3.2875933970922047E-2</v>
      </c>
      <c r="I75" s="148">
        <v>0.11143642187022196</v>
      </c>
      <c r="J75" s="148"/>
      <c r="K75" s="148">
        <v>0.11281580661086663</v>
      </c>
      <c r="N75" s="82"/>
      <c r="W75" s="82"/>
      <c r="X75" s="82"/>
      <c r="Y75" s="82"/>
      <c r="AD75" s="9"/>
    </row>
    <row r="76" spans="1:30">
      <c r="A76" s="127" t="s">
        <v>91</v>
      </c>
      <c r="B76" s="7">
        <v>2010</v>
      </c>
      <c r="C76" s="8" t="s">
        <v>30</v>
      </c>
      <c r="D76" s="9">
        <v>9.1001880204136452</v>
      </c>
      <c r="E76" s="9">
        <v>0.32156416097190582</v>
      </c>
      <c r="F76" s="9">
        <v>0.1749638504441231</v>
      </c>
      <c r="G76" s="9">
        <v>0.35756097560975614</v>
      </c>
      <c r="H76" s="9">
        <v>0.4617073170731707</v>
      </c>
      <c r="I76" s="9"/>
      <c r="J76" s="9"/>
      <c r="K76" s="9">
        <v>0.1749638504441231</v>
      </c>
      <c r="N76" s="82"/>
      <c r="W76" s="82"/>
      <c r="X76" s="82"/>
      <c r="Y76" s="82"/>
      <c r="AD76" s="9"/>
    </row>
    <row r="77" spans="1:30" ht="16.8" customHeight="1">
      <c r="A77" s="67" t="s">
        <v>94</v>
      </c>
      <c r="B77" s="7">
        <v>2009</v>
      </c>
      <c r="C77" t="s">
        <v>50</v>
      </c>
      <c r="D77" s="9">
        <v>8.8047273704002151</v>
      </c>
      <c r="E77" s="9">
        <v>0.32074363992172211</v>
      </c>
      <c r="F77" s="9">
        <v>0.30636967565455259</v>
      </c>
      <c r="G77" s="9">
        <v>-0.13253546099290769</v>
      </c>
      <c r="H77" s="9">
        <v>-0.13608156028368795</v>
      </c>
      <c r="I77" s="9">
        <v>0.19459219858156038</v>
      </c>
      <c r="J77" s="9"/>
      <c r="K77" s="9">
        <v>0.22609949531362653</v>
      </c>
      <c r="AD77" s="9"/>
    </row>
    <row r="78" spans="1:30">
      <c r="A78" s="161" t="s">
        <v>57</v>
      </c>
      <c r="B78" s="149">
        <v>2003</v>
      </c>
      <c r="C78" s="81" t="s">
        <v>30</v>
      </c>
      <c r="D78" s="148">
        <v>11.541219024413911</v>
      </c>
      <c r="E78" s="148">
        <v>0.32070101857399641</v>
      </c>
      <c r="F78" s="148">
        <v>0.29259570120059847</v>
      </c>
      <c r="G78" s="9">
        <v>4.33780208603518E-2</v>
      </c>
      <c r="H78" s="9">
        <v>-4.8935110237480579E-3</v>
      </c>
      <c r="I78" s="9">
        <v>-0.11217245309861548</v>
      </c>
      <c r="J78" s="9">
        <v>-7.8208511995699032E-2</v>
      </c>
      <c r="K78" s="9">
        <v>0.2456213607998701</v>
      </c>
      <c r="AD78" s="9"/>
    </row>
    <row r="79" spans="1:30">
      <c r="A79" s="161" t="s">
        <v>195</v>
      </c>
      <c r="B79" s="149">
        <v>2003</v>
      </c>
      <c r="C79" s="81" t="s">
        <v>50</v>
      </c>
      <c r="D79" s="148">
        <v>5.1192522349065008</v>
      </c>
      <c r="E79" s="148">
        <v>0.31667719187453952</v>
      </c>
      <c r="F79" s="148">
        <v>0.35308448051428615</v>
      </c>
      <c r="G79" s="9">
        <v>2.7323347269715456E-2</v>
      </c>
      <c r="H79" s="49">
        <v>4.1426378653624668E-2</v>
      </c>
      <c r="I79" s="9">
        <v>7.810869123521115E-2</v>
      </c>
      <c r="J79" s="9">
        <v>6.5434635594409318E-2</v>
      </c>
      <c r="K79" s="9">
        <v>0.3724083656056445</v>
      </c>
      <c r="AD79" s="9"/>
    </row>
    <row r="80" spans="1:30">
      <c r="A80" s="89" t="s">
        <v>195</v>
      </c>
      <c r="B80" s="149">
        <v>2005</v>
      </c>
      <c r="C80" s="81" t="s">
        <v>51</v>
      </c>
      <c r="D80" s="148">
        <v>5.0005837233497124</v>
      </c>
      <c r="E80" s="148">
        <v>0.31261589021977992</v>
      </c>
      <c r="F80" s="148">
        <v>0.21740688993324583</v>
      </c>
      <c r="G80" s="9">
        <v>5.899919411066163E-2</v>
      </c>
      <c r="H80" s="49">
        <v>6.490889554297341E-2</v>
      </c>
      <c r="I80" s="9">
        <v>4.6965326274704441E-2</v>
      </c>
      <c r="J80" s="9">
        <v>4.1603701991357198E-2</v>
      </c>
      <c r="K80" s="9">
        <v>0.18620591549401228</v>
      </c>
      <c r="AD80" s="9"/>
    </row>
    <row r="81" spans="1:30">
      <c r="A81" s="62" t="s">
        <v>82</v>
      </c>
      <c r="B81" s="7">
        <v>2007</v>
      </c>
      <c r="C81" t="s">
        <v>51</v>
      </c>
      <c r="D81" s="9">
        <v>8.5971778560082761</v>
      </c>
      <c r="E81" s="9">
        <v>0.31026127101632284</v>
      </c>
      <c r="F81" s="9">
        <v>0.32162692804265947</v>
      </c>
      <c r="G81" s="9">
        <v>-3.110886638954027E-2</v>
      </c>
      <c r="H81" s="9">
        <v>-4.5837234740581663E-2</v>
      </c>
      <c r="I81" s="9">
        <v>-6.4144100749299923E-2</v>
      </c>
      <c r="J81" s="9">
        <v>-6.8290934625532471E-2</v>
      </c>
      <c r="K81" s="9">
        <v>0.31754672473235346</v>
      </c>
      <c r="AD81" s="9"/>
    </row>
    <row r="82" spans="1:30">
      <c r="A82" s="62" t="s">
        <v>82</v>
      </c>
      <c r="B82" s="149">
        <v>2009</v>
      </c>
      <c r="C82" s="81" t="s">
        <v>51</v>
      </c>
      <c r="D82" s="148">
        <v>8.8503506971090484</v>
      </c>
      <c r="E82" s="148">
        <v>0.30948258483295588</v>
      </c>
      <c r="F82" s="148">
        <v>0.15106735428667023</v>
      </c>
      <c r="G82" s="148">
        <v>-1.7504507776737607E-2</v>
      </c>
      <c r="H82" s="148">
        <v>-2.1469593105967785E-2</v>
      </c>
      <c r="I82" s="148">
        <v>2.3643023566676163E-2</v>
      </c>
      <c r="J82" s="148"/>
      <c r="K82" s="148">
        <v>0.1013635647317855</v>
      </c>
      <c r="AD82" s="9"/>
    </row>
    <row r="83" spans="1:30">
      <c r="A83" s="89" t="s">
        <v>195</v>
      </c>
      <c r="B83" s="149">
        <v>2003</v>
      </c>
      <c r="C83" s="81" t="s">
        <v>30</v>
      </c>
      <c r="D83" s="148">
        <v>10.202821180911608</v>
      </c>
      <c r="E83" s="148">
        <v>0.30884067612323579</v>
      </c>
      <c r="F83" s="148">
        <v>0.32718620416365923</v>
      </c>
      <c r="G83" s="9">
        <v>4.2962586593861068E-2</v>
      </c>
      <c r="H83" s="49">
        <v>4.602996767105675E-2</v>
      </c>
      <c r="I83" s="9">
        <v>9.2745400445788384E-2</v>
      </c>
      <c r="J83" s="9">
        <v>8.9553527784285922E-2</v>
      </c>
      <c r="K83" s="9">
        <v>0.3383300213324153</v>
      </c>
      <c r="AD83" s="9"/>
    </row>
    <row r="84" spans="1:30">
      <c r="A84" s="127" t="s">
        <v>84</v>
      </c>
      <c r="B84" s="7">
        <v>2009</v>
      </c>
      <c r="C84" s="8" t="s">
        <v>30</v>
      </c>
      <c r="D84" s="9">
        <v>8.0524123310865239</v>
      </c>
      <c r="E84" s="9">
        <v>0.30861371326445575</v>
      </c>
      <c r="F84" s="9">
        <v>0.15106775121028188</v>
      </c>
      <c r="G84" s="9">
        <v>3.574436774487115E-2</v>
      </c>
      <c r="H84" s="9">
        <v>-5.6056308028928489E-3</v>
      </c>
      <c r="I84" s="9">
        <v>0.1113477717859598</v>
      </c>
      <c r="J84" s="9"/>
      <c r="K84" s="9">
        <v>0.10410393797861495</v>
      </c>
      <c r="AD84" s="9"/>
    </row>
    <row r="85" spans="1:30">
      <c r="A85" s="138" t="s">
        <v>84</v>
      </c>
      <c r="B85" s="7">
        <v>2007</v>
      </c>
      <c r="C85" s="8" t="s">
        <v>50</v>
      </c>
      <c r="D85" s="49">
        <v>2.8869956042741158</v>
      </c>
      <c r="E85" s="9">
        <v>0.30533928126125626</v>
      </c>
      <c r="F85" s="9">
        <v>0.18958943693060962</v>
      </c>
      <c r="G85" s="9">
        <v>0.20954780235409673</v>
      </c>
      <c r="H85" s="9">
        <v>0.15328248147763646</v>
      </c>
      <c r="I85" s="9">
        <v>0.16854792665120324</v>
      </c>
      <c r="J85" s="9">
        <v>0.13492890464055063</v>
      </c>
      <c r="K85" s="9">
        <v>0.19500779359461251</v>
      </c>
      <c r="AD85" s="9"/>
    </row>
    <row r="86" spans="1:30">
      <c r="A86" s="81" t="s">
        <v>195</v>
      </c>
      <c r="B86" s="149">
        <v>2004</v>
      </c>
      <c r="C86" s="81" t="s">
        <v>51</v>
      </c>
      <c r="D86" s="148">
        <v>5.1662914212922626</v>
      </c>
      <c r="E86" s="148">
        <v>0.30391997309290542</v>
      </c>
      <c r="F86" s="148">
        <v>0.30818821755144821</v>
      </c>
      <c r="G86" s="9">
        <v>-7.6171809824031374E-3</v>
      </c>
      <c r="H86" s="49">
        <v>5.1831420667615341E-2</v>
      </c>
      <c r="I86" s="9">
        <v>5.7786137365288995E-2</v>
      </c>
      <c r="J86" s="9">
        <v>3.9705888682433341E-2</v>
      </c>
      <c r="K86" s="9">
        <v>0.2470150736229236</v>
      </c>
      <c r="AD86" s="9"/>
    </row>
    <row r="87" spans="1:30" ht="16.8" customHeight="1">
      <c r="A87" s="81" t="s">
        <v>195</v>
      </c>
      <c r="B87" s="149">
        <v>2003</v>
      </c>
      <c r="C87" s="81" t="s">
        <v>51</v>
      </c>
      <c r="D87" s="148">
        <v>5.0835689460051077</v>
      </c>
      <c r="E87" s="148">
        <v>0.3013315627722728</v>
      </c>
      <c r="F87" s="148">
        <v>0.30264668389319554</v>
      </c>
      <c r="G87" s="9">
        <v>5.7483757158251235E-2</v>
      </c>
      <c r="H87" s="49">
        <v>5.030444035767101E-2</v>
      </c>
      <c r="I87" s="9">
        <v>0.10633571302704221</v>
      </c>
      <c r="J87" s="9">
        <v>0.11194813023612062</v>
      </c>
      <c r="K87" s="9">
        <v>0.30592418683731937</v>
      </c>
      <c r="AD87" s="9"/>
    </row>
    <row r="88" spans="1:30">
      <c r="A88" s="67" t="s">
        <v>75</v>
      </c>
      <c r="B88" s="7">
        <v>2010</v>
      </c>
      <c r="C88" t="s">
        <v>51</v>
      </c>
      <c r="D88" s="9">
        <v>5.6868252046179304</v>
      </c>
      <c r="E88" s="9">
        <v>0.29989969909729186</v>
      </c>
      <c r="F88" s="9">
        <v>0.3199025182778229</v>
      </c>
      <c r="G88" s="9">
        <v>3.7904899484033534E-2</v>
      </c>
      <c r="H88" s="9">
        <v>-1.7742861261289822E-2</v>
      </c>
      <c r="I88" s="9"/>
      <c r="J88" s="9"/>
      <c r="K88" s="9">
        <v>0.46774979691307877</v>
      </c>
      <c r="AD88" s="9"/>
    </row>
    <row r="89" spans="1:30">
      <c r="A89" s="83" t="s">
        <v>75</v>
      </c>
      <c r="B89" s="7">
        <v>2006</v>
      </c>
      <c r="C89" t="s">
        <v>51</v>
      </c>
      <c r="D89" s="49">
        <v>6.593125714670073</v>
      </c>
      <c r="E89" s="9">
        <v>0.29929770992366406</v>
      </c>
      <c r="F89" s="9">
        <v>0.28803492088237576</v>
      </c>
      <c r="G89" s="9">
        <v>-4.2014474650627104E-2</v>
      </c>
      <c r="H89" s="9">
        <v>3.1930001056553234E-2</v>
      </c>
      <c r="I89" s="9">
        <v>1.2140728123881794E-2</v>
      </c>
      <c r="J89" s="9">
        <v>6.7687224349957484E-2</v>
      </c>
      <c r="K89" s="9">
        <v>0.25695009527733426</v>
      </c>
      <c r="AD89" s="9"/>
    </row>
    <row r="90" spans="1:30">
      <c r="A90" s="127" t="s">
        <v>91</v>
      </c>
      <c r="B90" s="7">
        <v>2010</v>
      </c>
      <c r="C90" s="8" t="s">
        <v>51</v>
      </c>
      <c r="D90" s="9">
        <v>4.5500940102068226</v>
      </c>
      <c r="E90" s="9">
        <v>0.2982394366197183</v>
      </c>
      <c r="F90" s="9">
        <v>0.15119600142806142</v>
      </c>
      <c r="G90" s="9">
        <v>0.35862691960252946</v>
      </c>
      <c r="H90" s="9">
        <v>0.37624209575429096</v>
      </c>
      <c r="I90" s="9"/>
      <c r="J90" s="9"/>
      <c r="K90" s="9">
        <v>0.15119600142806142</v>
      </c>
      <c r="AD90" s="9"/>
    </row>
    <row r="91" spans="1:30">
      <c r="A91" s="127" t="s">
        <v>86</v>
      </c>
      <c r="B91" s="7">
        <v>2010</v>
      </c>
      <c r="C91" s="8" t="s">
        <v>50</v>
      </c>
      <c r="D91" s="9">
        <v>2.4642861762816231</v>
      </c>
      <c r="E91" s="9">
        <v>0.29819984346464912</v>
      </c>
      <c r="F91" s="9">
        <v>0.30948028205797856</v>
      </c>
      <c r="G91" s="9">
        <v>1.8186475409836086E-2</v>
      </c>
      <c r="H91" s="9">
        <v>2.0235655737705003E-2</v>
      </c>
      <c r="I91" s="9"/>
      <c r="J91" s="9"/>
      <c r="K91" s="9">
        <v>0.30948028205797856</v>
      </c>
      <c r="AD91" s="9"/>
    </row>
    <row r="92" spans="1:30">
      <c r="A92" s="67" t="s">
        <v>195</v>
      </c>
      <c r="B92" s="149">
        <v>2009</v>
      </c>
      <c r="C92" s="81" t="s">
        <v>30</v>
      </c>
      <c r="D92" s="148">
        <v>9.6419125208661765</v>
      </c>
      <c r="E92" s="148">
        <v>0.29265607112510011</v>
      </c>
      <c r="F92" s="148">
        <v>0.34524234197739123</v>
      </c>
      <c r="G92" s="148">
        <v>-5.5463275369841726E-2</v>
      </c>
      <c r="H92" s="148">
        <v>-9.0825330910978427E-2</v>
      </c>
      <c r="I92" s="148">
        <v>-7.0983649104593788E-2</v>
      </c>
      <c r="J92" s="148"/>
      <c r="K92" s="148">
        <v>0.37366709287426608</v>
      </c>
      <c r="AD92" s="9"/>
    </row>
    <row r="93" spans="1:30">
      <c r="A93" s="67" t="s">
        <v>94</v>
      </c>
      <c r="B93" s="7">
        <v>2010</v>
      </c>
      <c r="C93" t="s">
        <v>50</v>
      </c>
      <c r="D93" s="9">
        <v>8.041901692183723</v>
      </c>
      <c r="E93" s="9">
        <v>0.29204057744830275</v>
      </c>
      <c r="F93" s="9">
        <v>0.17089041095890412</v>
      </c>
      <c r="G93" s="9">
        <v>-3.1311154598826821E-3</v>
      </c>
      <c r="H93" s="9">
        <v>0.28884540117416829</v>
      </c>
      <c r="I93" s="9"/>
      <c r="J93" s="9"/>
      <c r="K93" s="9">
        <v>0.17089041095890412</v>
      </c>
      <c r="AD93" s="9"/>
    </row>
    <row r="94" spans="1:30">
      <c r="A94" s="3" t="s">
        <v>73</v>
      </c>
      <c r="B94" s="7">
        <v>2008</v>
      </c>
      <c r="C94" t="s">
        <v>51</v>
      </c>
      <c r="D94" s="49">
        <v>8.1687925912982706</v>
      </c>
      <c r="E94" s="9">
        <v>0.28992248062015502</v>
      </c>
      <c r="F94" s="9">
        <v>0.26072607260726072</v>
      </c>
      <c r="G94" s="9">
        <v>0.14836547571726014</v>
      </c>
      <c r="H94" s="9">
        <v>0.24053851067413398</v>
      </c>
      <c r="I94" s="9">
        <v>0.55622389205057288</v>
      </c>
      <c r="J94" s="9">
        <v>0.28967006097705333</v>
      </c>
      <c r="K94" s="9">
        <v>0.22894736842105262</v>
      </c>
      <c r="AD94" s="9"/>
    </row>
    <row r="95" spans="1:30">
      <c r="A95" s="3" t="s">
        <v>75</v>
      </c>
      <c r="B95" s="7">
        <v>2007</v>
      </c>
      <c r="C95" t="s">
        <v>51</v>
      </c>
      <c r="D95" s="49">
        <v>5.6543137446628187</v>
      </c>
      <c r="E95" s="9">
        <v>0.27628603280777181</v>
      </c>
      <c r="F95" s="9">
        <v>0.23539286546980642</v>
      </c>
      <c r="G95" s="9">
        <v>7.0963002440031245E-2</v>
      </c>
      <c r="H95" s="9">
        <v>5.1971641557730167E-2</v>
      </c>
      <c r="I95" s="9">
        <v>0.10527847901284293</v>
      </c>
      <c r="J95" s="9">
        <v>0.13919280833206271</v>
      </c>
      <c r="K95" s="9">
        <v>0.23382845188284515</v>
      </c>
      <c r="AD95" s="9"/>
    </row>
    <row r="96" spans="1:30">
      <c r="A96" s="89" t="s">
        <v>130</v>
      </c>
      <c r="B96" s="149">
        <v>2004</v>
      </c>
      <c r="C96" s="81" t="s">
        <v>50</v>
      </c>
      <c r="D96" s="148">
        <v>7.683447388034419</v>
      </c>
      <c r="E96" s="148">
        <v>0.27048300536672626</v>
      </c>
      <c r="F96" s="148">
        <v>0.22010938157341184</v>
      </c>
      <c r="G96" s="9">
        <v>0.20142857142857146</v>
      </c>
      <c r="H96" s="49">
        <v>0.10071428571428573</v>
      </c>
      <c r="I96" s="9">
        <v>0.15107142857142858</v>
      </c>
      <c r="J96" s="9">
        <v>0.12589285714285711</v>
      </c>
      <c r="K96" s="9">
        <v>0.18196606366568502</v>
      </c>
      <c r="AD96" s="9"/>
    </row>
    <row r="97" spans="1:30">
      <c r="A97" s="62" t="s">
        <v>75</v>
      </c>
      <c r="B97" s="7">
        <v>2005</v>
      </c>
      <c r="C97" t="s">
        <v>51</v>
      </c>
      <c r="D97" s="9">
        <v>5.7093401058441264</v>
      </c>
      <c r="E97" s="9">
        <v>0.27006711409395961</v>
      </c>
      <c r="F97" s="9">
        <v>0.28537170263788963</v>
      </c>
      <c r="G97" s="9">
        <v>-0.11903333146939062</v>
      </c>
      <c r="H97" s="9">
        <v>-0.16604892900761814</v>
      </c>
      <c r="I97" s="9">
        <v>-8.3302596013254696E-2</v>
      </c>
      <c r="J97" s="9">
        <v>-0.10544745203045905</v>
      </c>
      <c r="K97" s="9">
        <v>0.28233540901591347</v>
      </c>
      <c r="AD97" s="9"/>
    </row>
    <row r="98" spans="1:30">
      <c r="A98" s="127" t="s">
        <v>57</v>
      </c>
      <c r="B98" s="7">
        <v>2007</v>
      </c>
      <c r="C98" s="8" t="s">
        <v>30</v>
      </c>
      <c r="D98" s="9">
        <v>10.756278348238364</v>
      </c>
      <c r="E98" s="9">
        <v>0.26681957186544342</v>
      </c>
      <c r="F98" s="9">
        <v>0.29895544096258098</v>
      </c>
      <c r="G98" s="9">
        <v>6.1276592642204976E-3</v>
      </c>
      <c r="H98" s="9">
        <v>8.9846292803164488E-2</v>
      </c>
      <c r="I98" s="9">
        <v>0.12716288031840081</v>
      </c>
      <c r="J98" s="9">
        <v>0.13025977781361095</v>
      </c>
      <c r="K98" s="9">
        <v>0.33736134908467852</v>
      </c>
      <c r="AD98" s="9"/>
    </row>
    <row r="99" spans="1:30">
      <c r="A99" s="8" t="s">
        <v>57</v>
      </c>
      <c r="B99" s="7">
        <v>2004</v>
      </c>
      <c r="C99" s="8" t="s">
        <v>30</v>
      </c>
      <c r="D99" s="9">
        <v>10.051495079179738</v>
      </c>
      <c r="E99" s="9">
        <v>0.26588854885773255</v>
      </c>
      <c r="F99" s="9">
        <v>0.21193076793816165</v>
      </c>
      <c r="G99" s="9">
        <v>-5.0460404356915949E-2</v>
      </c>
      <c r="H99" s="9">
        <v>-0.16260390974799036</v>
      </c>
      <c r="I99" s="9">
        <v>-0.12709987383459601</v>
      </c>
      <c r="J99" s="9">
        <v>-0.12019338985099171</v>
      </c>
      <c r="K99" s="9">
        <v>0.23011821898132803</v>
      </c>
      <c r="AD99" s="9"/>
    </row>
    <row r="100" spans="1:30" ht="16.8" customHeight="1">
      <c r="A100" s="127" t="s">
        <v>57</v>
      </c>
      <c r="B100" s="7">
        <v>2006</v>
      </c>
      <c r="C100" s="8" t="s">
        <v>30</v>
      </c>
      <c r="D100" s="9">
        <v>10.750099441036699</v>
      </c>
      <c r="E100" s="9">
        <v>0.26503225806451614</v>
      </c>
      <c r="F100" s="9">
        <v>0.26593152968329276</v>
      </c>
      <c r="G100" s="9">
        <v>3.0538376497538457E-2</v>
      </c>
      <c r="H100" s="9">
        <v>3.6478906996099562E-2</v>
      </c>
      <c r="I100" s="9">
        <v>0.11764090938417182</v>
      </c>
      <c r="J100" s="9">
        <v>0.15381790890026453</v>
      </c>
      <c r="K100" s="9">
        <v>0.28746284315439763</v>
      </c>
      <c r="AD100" s="9"/>
    </row>
    <row r="101" spans="1:30">
      <c r="A101" s="81" t="s">
        <v>252</v>
      </c>
      <c r="B101" s="149">
        <v>2001</v>
      </c>
      <c r="C101" s="81" t="s">
        <v>50</v>
      </c>
      <c r="D101" s="148">
        <v>2.0690323785832687</v>
      </c>
      <c r="E101" s="148">
        <v>0.26250656266406658</v>
      </c>
      <c r="F101" s="148">
        <v>0.20662060278235742</v>
      </c>
      <c r="G101" s="9">
        <v>0.29645415743332865</v>
      </c>
      <c r="H101" s="49">
        <v>0.27221921534478521</v>
      </c>
      <c r="I101" s="9">
        <v>0.25300597882048942</v>
      </c>
      <c r="J101" s="9">
        <v>0.3182536192124239</v>
      </c>
      <c r="K101" s="9">
        <v>0.18679454796158682</v>
      </c>
      <c r="AD101" s="9"/>
    </row>
    <row r="102" spans="1:30">
      <c r="A102" s="127" t="s">
        <v>195</v>
      </c>
      <c r="B102" s="7">
        <v>2006</v>
      </c>
      <c r="C102" s="8" t="s">
        <v>30</v>
      </c>
      <c r="D102" s="9">
        <v>8.1835589620026123</v>
      </c>
      <c r="E102" s="9">
        <v>0.26039397649889368</v>
      </c>
      <c r="F102" s="9">
        <v>0.20305237494234349</v>
      </c>
      <c r="G102" s="9">
        <v>-3.5181664144451012E-3</v>
      </c>
      <c r="H102" s="9">
        <v>1.8767865688823372E-2</v>
      </c>
      <c r="I102" s="9">
        <v>3.2724121428479563E-3</v>
      </c>
      <c r="J102" s="9">
        <v>-5.2009364531191378E-2</v>
      </c>
      <c r="K102" s="9">
        <v>0.1962500054228288</v>
      </c>
      <c r="AD102" s="9"/>
    </row>
    <row r="103" spans="1:30">
      <c r="A103" s="83" t="s">
        <v>130</v>
      </c>
      <c r="B103" s="7">
        <v>2008</v>
      </c>
      <c r="C103" t="s">
        <v>51</v>
      </c>
      <c r="D103" s="49">
        <v>8.9707974795040304</v>
      </c>
      <c r="E103" s="9">
        <v>0.25903643922719494</v>
      </c>
      <c r="F103" s="9">
        <v>0.32005917889286156</v>
      </c>
      <c r="G103" s="9">
        <v>1.6121270452357863E-2</v>
      </c>
      <c r="H103" s="9">
        <v>3.2242540904715927E-2</v>
      </c>
      <c r="I103" s="9">
        <v>0.11934552454282968</v>
      </c>
      <c r="J103" s="9">
        <v>0.18046198267564958</v>
      </c>
      <c r="K103" s="9">
        <v>0.34634270665194122</v>
      </c>
      <c r="AD103" s="9"/>
    </row>
    <row r="104" spans="1:30">
      <c r="A104" s="67" t="s">
        <v>175</v>
      </c>
      <c r="B104" s="149">
        <v>2009</v>
      </c>
      <c r="C104" s="81" t="s">
        <v>30</v>
      </c>
      <c r="D104" s="148">
        <v>3.1773456513139227</v>
      </c>
      <c r="E104" s="148">
        <v>0.25588202183946862</v>
      </c>
      <c r="F104" s="148">
        <v>0.41606894634417568</v>
      </c>
      <c r="G104" s="148">
        <v>4.3810548977395024E-2</v>
      </c>
      <c r="H104" s="148">
        <v>2.0236813778256257E-2</v>
      </c>
      <c r="I104" s="148">
        <v>0.30279870828848227</v>
      </c>
      <c r="J104" s="148">
        <v>0.472443487621098</v>
      </c>
      <c r="K104" s="148">
        <v>0.51316327364892489</v>
      </c>
      <c r="AD104" s="9"/>
    </row>
    <row r="105" spans="1:30">
      <c r="A105" s="43" t="s">
        <v>84</v>
      </c>
      <c r="B105" s="7">
        <v>2006</v>
      </c>
      <c r="C105" s="8" t="s">
        <v>50</v>
      </c>
      <c r="D105" s="49">
        <v>2.9351995236195272</v>
      </c>
      <c r="E105" s="9">
        <v>0.24538600821325812</v>
      </c>
      <c r="F105" s="9">
        <v>0.27185429175590953</v>
      </c>
      <c r="G105" s="9">
        <v>1.6941340256612921E-2</v>
      </c>
      <c r="H105" s="9">
        <v>0.22293912199100341</v>
      </c>
      <c r="I105" s="9">
        <v>0.16762701106015876</v>
      </c>
      <c r="J105" s="9">
        <v>0.18263383913287148</v>
      </c>
      <c r="K105" s="9">
        <v>0.21074718454941641</v>
      </c>
      <c r="AD105" s="9"/>
    </row>
    <row r="106" spans="1:30">
      <c r="A106" s="67" t="s">
        <v>75</v>
      </c>
      <c r="B106" s="7">
        <v>2009</v>
      </c>
      <c r="C106" t="s">
        <v>51</v>
      </c>
      <c r="D106" s="9">
        <v>4.5451966538274844</v>
      </c>
      <c r="E106" s="9">
        <v>0.23060930753238446</v>
      </c>
      <c r="F106" s="9">
        <v>0.26448712709440131</v>
      </c>
      <c r="G106" s="9">
        <v>5.6229159160072616E-2</v>
      </c>
      <c r="H106" s="9">
        <v>9.2002698018071871E-2</v>
      </c>
      <c r="I106" s="9">
        <v>3.9483964068598942E-2</v>
      </c>
      <c r="J106" s="9"/>
      <c r="K106" s="9">
        <v>0.2898238431288046</v>
      </c>
      <c r="AD106" s="9"/>
    </row>
    <row r="107" spans="1:30">
      <c r="A107" s="67" t="s">
        <v>195</v>
      </c>
      <c r="B107" s="149">
        <v>2009</v>
      </c>
      <c r="C107" s="81" t="s">
        <v>50</v>
      </c>
      <c r="D107" s="148">
        <v>3.9701675028502859</v>
      </c>
      <c r="E107" s="148">
        <v>0.22949659566607608</v>
      </c>
      <c r="F107" s="148">
        <v>0.32149936218231778</v>
      </c>
      <c r="G107" s="148">
        <v>-0.15922477674330235</v>
      </c>
      <c r="H107" s="148">
        <v>-0.14595152140278489</v>
      </c>
      <c r="I107" s="148">
        <v>-0.10444884775114675</v>
      </c>
      <c r="J107" s="148"/>
      <c r="K107" s="148">
        <v>0.37454246961149062</v>
      </c>
      <c r="AD107" s="9"/>
    </row>
    <row r="108" spans="1:30">
      <c r="A108" s="67" t="s">
        <v>73</v>
      </c>
      <c r="B108" s="7">
        <v>2009</v>
      </c>
      <c r="C108" t="s">
        <v>51</v>
      </c>
      <c r="D108" s="9">
        <v>5.716564743419303</v>
      </c>
      <c r="E108" s="9">
        <v>0.2275132275132275</v>
      </c>
      <c r="F108" s="9">
        <v>0.184</v>
      </c>
      <c r="G108" s="9">
        <v>0.10823074021629576</v>
      </c>
      <c r="H108" s="9">
        <v>0.47891249673892405</v>
      </c>
      <c r="I108" s="9">
        <v>0.16592162627366733</v>
      </c>
      <c r="J108" s="9"/>
      <c r="K108" s="9">
        <v>0.13669590643274854</v>
      </c>
      <c r="AD108" s="9"/>
    </row>
    <row r="109" spans="1:30">
      <c r="A109" s="127" t="s">
        <v>91</v>
      </c>
      <c r="B109" s="7">
        <v>2009</v>
      </c>
      <c r="C109" s="8" t="s">
        <v>50</v>
      </c>
      <c r="D109" s="9">
        <v>4.5715820574805264</v>
      </c>
      <c r="E109" s="9">
        <v>0.22560975609756098</v>
      </c>
      <c r="F109" s="9">
        <v>0.27387096774193548</v>
      </c>
      <c r="G109" s="9">
        <v>-2.1253985122211085E-3</v>
      </c>
      <c r="H109" s="9">
        <v>0.35494155154091395</v>
      </c>
      <c r="I109" s="9">
        <v>0.56110520722635493</v>
      </c>
      <c r="J109" s="9"/>
      <c r="K109" s="9">
        <v>0.2162506367804381</v>
      </c>
      <c r="AD109" s="9"/>
    </row>
    <row r="110" spans="1:30">
      <c r="A110" s="161" t="s">
        <v>130</v>
      </c>
      <c r="B110" s="149">
        <v>2003</v>
      </c>
      <c r="C110" s="81" t="s">
        <v>50</v>
      </c>
      <c r="D110" s="148">
        <v>7.8155701605799841</v>
      </c>
      <c r="E110" s="148">
        <v>0.2197142857142857</v>
      </c>
      <c r="F110" s="148">
        <v>0.24225575853852263</v>
      </c>
      <c r="G110" s="9">
        <v>-0.22448979591836737</v>
      </c>
      <c r="H110" s="49">
        <v>2.2157434402332372E-2</v>
      </c>
      <c r="I110" s="9">
        <v>-0.1011661807580175</v>
      </c>
      <c r="J110" s="9">
        <v>-3.9504373177842562E-2</v>
      </c>
      <c r="K110" s="9">
        <v>0.21996293354514165</v>
      </c>
      <c r="AD110" s="9"/>
    </row>
    <row r="111" spans="1:30">
      <c r="A111" s="8" t="s">
        <v>57</v>
      </c>
      <c r="B111" s="7">
        <v>2005</v>
      </c>
      <c r="C111" s="8" t="s">
        <v>50</v>
      </c>
      <c r="D111" s="9">
        <v>5.6321967698792035</v>
      </c>
      <c r="E111" s="9">
        <v>0.21435814236463191</v>
      </c>
      <c r="F111" s="9">
        <v>0.29601498283217148</v>
      </c>
      <c r="G111" s="9">
        <v>-0.15150803934406043</v>
      </c>
      <c r="H111" s="9">
        <v>-7.3462890170597261E-2</v>
      </c>
      <c r="I111" s="9">
        <v>-5.356260626122069E-2</v>
      </c>
      <c r="J111" s="9">
        <v>1.4143437453202614E-3</v>
      </c>
      <c r="K111" s="9">
        <v>0.33006787488629208</v>
      </c>
      <c r="AD111" s="9"/>
    </row>
    <row r="112" spans="1:30">
      <c r="A112" s="67" t="s">
        <v>130</v>
      </c>
      <c r="B112" s="7">
        <v>2007</v>
      </c>
      <c r="C112" t="s">
        <v>50</v>
      </c>
      <c r="D112" s="9">
        <v>6.5756487566908319</v>
      </c>
      <c r="E112" s="9">
        <v>0.21148110316649643</v>
      </c>
      <c r="F112" s="9">
        <v>0.3232085817262525</v>
      </c>
      <c r="G112" s="9">
        <v>-2.9659234328986182E-2</v>
      </c>
      <c r="H112" s="9">
        <v>-2.2752769597531874E-2</v>
      </c>
      <c r="I112" s="9">
        <v>-1.5846304866077687E-2</v>
      </c>
      <c r="J112" s="9">
        <v>3.7161688402748569E-2</v>
      </c>
      <c r="K112" s="9">
        <v>0.57142723651781857</v>
      </c>
      <c r="AD112" s="9"/>
    </row>
    <row r="113" spans="1:30">
      <c r="A113" s="127" t="s">
        <v>91</v>
      </c>
      <c r="B113" s="7">
        <v>2009</v>
      </c>
      <c r="C113" s="8" t="s">
        <v>30</v>
      </c>
      <c r="D113" s="9">
        <v>9.1431641149610527</v>
      </c>
      <c r="E113" s="9">
        <v>0.20756097560975609</v>
      </c>
      <c r="F113" s="9">
        <v>0.25215325215325213</v>
      </c>
      <c r="G113" s="9">
        <v>4.0262172284644147E-2</v>
      </c>
      <c r="H113" s="9">
        <v>0.38342696629213485</v>
      </c>
      <c r="I113" s="9">
        <v>0.48338014981273403</v>
      </c>
      <c r="J113" s="9"/>
      <c r="K113" s="9">
        <v>0.18991164299295382</v>
      </c>
      <c r="AD113" s="9"/>
    </row>
    <row r="114" spans="1:30">
      <c r="A114" s="161" t="s">
        <v>130</v>
      </c>
      <c r="B114" s="149">
        <v>2004</v>
      </c>
      <c r="C114" s="81" t="s">
        <v>30</v>
      </c>
      <c r="D114" s="148">
        <v>12.805745646724032</v>
      </c>
      <c r="E114" s="148">
        <v>0.2044901271301055</v>
      </c>
      <c r="F114" s="148">
        <v>0.17040125065138093</v>
      </c>
      <c r="G114" s="9">
        <v>0.13236329500117328</v>
      </c>
      <c r="H114" s="49">
        <v>6.6181647500586541E-2</v>
      </c>
      <c r="I114" s="9">
        <v>9.9272471250880109E-2</v>
      </c>
      <c r="J114" s="9">
        <v>8.1524290072752734E-2</v>
      </c>
      <c r="K114" s="9">
        <v>0.14087198193503561</v>
      </c>
      <c r="AD114" s="9"/>
    </row>
    <row r="115" spans="1:30">
      <c r="A115" s="3" t="s">
        <v>75</v>
      </c>
      <c r="B115" s="7">
        <v>2008</v>
      </c>
      <c r="C115" t="s">
        <v>51</v>
      </c>
      <c r="D115" s="49">
        <v>4.1019463640398151</v>
      </c>
      <c r="E115" s="9">
        <v>0.19641772920461445</v>
      </c>
      <c r="F115" s="9">
        <v>0.2130675181060665</v>
      </c>
      <c r="G115" s="9">
        <v>-2.0441985552976008E-2</v>
      </c>
      <c r="H115" s="9">
        <v>3.6936609266302801E-2</v>
      </c>
      <c r="I115" s="9">
        <v>7.3441430288816112E-2</v>
      </c>
      <c r="J115" s="9">
        <v>1.9849109138687461E-2</v>
      </c>
      <c r="K115" s="9">
        <v>0.24066301864739945</v>
      </c>
      <c r="AD115" s="9"/>
    </row>
    <row r="116" spans="1:30">
      <c r="A116" s="138" t="s">
        <v>195</v>
      </c>
      <c r="B116" s="7">
        <v>2008</v>
      </c>
      <c r="C116" s="8" t="s">
        <v>51</v>
      </c>
      <c r="D116" s="49">
        <v>3.1761340022802282</v>
      </c>
      <c r="E116" s="9">
        <v>0.19495484444886468</v>
      </c>
      <c r="F116" s="9">
        <v>0.27702948363476476</v>
      </c>
      <c r="G116" s="9">
        <v>-5.6258438765814361E-3</v>
      </c>
      <c r="H116" s="9">
        <v>3.4180127019052868E-2</v>
      </c>
      <c r="I116" s="9">
        <v>-4.6181927289093296E-2</v>
      </c>
      <c r="J116" s="9">
        <v>-4.6181927289093296E-2</v>
      </c>
      <c r="K116" s="9">
        <v>0.3118664166167211</v>
      </c>
      <c r="AD116" s="9"/>
    </row>
    <row r="117" spans="1:30">
      <c r="A117" s="127" t="s">
        <v>91</v>
      </c>
      <c r="B117" s="7">
        <v>2009</v>
      </c>
      <c r="C117" s="8" t="s">
        <v>51</v>
      </c>
      <c r="D117" s="9">
        <v>4.5715820574805264</v>
      </c>
      <c r="E117" s="9">
        <v>0.19218608852755195</v>
      </c>
      <c r="F117" s="9">
        <v>0.23362685745734726</v>
      </c>
      <c r="G117" s="9">
        <v>7.3640167364016573E-2</v>
      </c>
      <c r="H117" s="9">
        <v>0.40585774058577401</v>
      </c>
      <c r="I117" s="9">
        <v>0.42217573221757321</v>
      </c>
      <c r="J117" s="9"/>
      <c r="K117" s="9">
        <v>0.16929212362911267</v>
      </c>
      <c r="AD117" s="9"/>
    </row>
    <row r="118" spans="1:30">
      <c r="A118" s="64" t="s">
        <v>86</v>
      </c>
      <c r="B118" s="7">
        <v>2010</v>
      </c>
      <c r="C118" s="8" t="s">
        <v>30</v>
      </c>
      <c r="D118" s="9">
        <v>2.4642861762816231</v>
      </c>
      <c r="E118" s="9">
        <v>0.18774638633377136</v>
      </c>
      <c r="F118" s="9">
        <v>0.19424637324809441</v>
      </c>
      <c r="G118" s="9">
        <v>1.8222867279471047E-2</v>
      </c>
      <c r="H118" s="9">
        <v>1.4191259474278394E-2</v>
      </c>
      <c r="I118" s="9"/>
      <c r="J118" s="9"/>
      <c r="K118" s="9">
        <v>0.19424637324809441</v>
      </c>
      <c r="AD118" s="9"/>
    </row>
    <row r="119" spans="1:30">
      <c r="A119" s="62" t="s">
        <v>195</v>
      </c>
      <c r="B119" s="149">
        <v>2008</v>
      </c>
      <c r="C119" s="81" t="s">
        <v>30</v>
      </c>
      <c r="D119" s="148">
        <v>5.7031156874353046</v>
      </c>
      <c r="E119" s="148">
        <v>0.18270467456815756</v>
      </c>
      <c r="F119" s="148">
        <v>0.23916380109796526</v>
      </c>
      <c r="G119" s="148">
        <v>-1.5791832538029543E-2</v>
      </c>
      <c r="H119" s="148">
        <v>-7.2130974664522424E-2</v>
      </c>
      <c r="I119" s="148">
        <v>-0.10805146186496525</v>
      </c>
      <c r="J119" s="148">
        <v>-8.7896443542221328E-2</v>
      </c>
      <c r="K119" s="148">
        <v>0.29358221547635577</v>
      </c>
      <c r="AD119" s="9"/>
    </row>
    <row r="120" spans="1:30" ht="16.8" customHeight="1">
      <c r="A120" s="64" t="s">
        <v>84</v>
      </c>
      <c r="B120" s="7">
        <v>2009</v>
      </c>
      <c r="C120" s="8" t="s">
        <v>51</v>
      </c>
      <c r="D120" s="9">
        <v>2.9458096254319686</v>
      </c>
      <c r="E120" s="9">
        <v>0.18243988707531558</v>
      </c>
      <c r="F120" s="9">
        <v>8.9239230500619021E-2</v>
      </c>
      <c r="G120" s="9">
        <v>4.6341425675780298E-2</v>
      </c>
      <c r="H120" s="9">
        <v>4.0074888981726058E-3</v>
      </c>
      <c r="I120" s="9">
        <v>0.11984287163501245</v>
      </c>
      <c r="J120" s="9"/>
      <c r="K120" s="9">
        <v>6.1483093363077272E-2</v>
      </c>
      <c r="AD120" s="9"/>
    </row>
    <row r="121" spans="1:30">
      <c r="A121" s="89" t="s">
        <v>130</v>
      </c>
      <c r="B121" s="149">
        <v>2003</v>
      </c>
      <c r="C121" s="81" t="s">
        <v>30</v>
      </c>
      <c r="D121" s="148">
        <v>13.025950267633309</v>
      </c>
      <c r="E121" s="148">
        <v>0.18047406712039427</v>
      </c>
      <c r="F121" s="148">
        <v>0.19163106308117617</v>
      </c>
      <c r="G121" s="9">
        <v>-0.12102078400420932</v>
      </c>
      <c r="H121" s="49">
        <v>2.7361220731386388E-2</v>
      </c>
      <c r="I121" s="9">
        <v>-4.6829781636411577E-2</v>
      </c>
      <c r="J121" s="9">
        <v>-9.7342804525123745E-3</v>
      </c>
      <c r="K121" s="9">
        <v>0.17399681662059144</v>
      </c>
      <c r="AD121" s="9"/>
    </row>
    <row r="122" spans="1:30">
      <c r="A122" s="43" t="s">
        <v>84</v>
      </c>
      <c r="B122" s="7">
        <v>2007</v>
      </c>
      <c r="C122" s="8" t="s">
        <v>30</v>
      </c>
      <c r="D122" s="49">
        <v>4.6231226341765268</v>
      </c>
      <c r="E122" s="9">
        <v>0.17976692541205713</v>
      </c>
      <c r="F122" s="9">
        <v>0.11026283785460773</v>
      </c>
      <c r="G122" s="9">
        <v>6.0675361459040962E-2</v>
      </c>
      <c r="H122" s="9">
        <v>1.1654721693283633E-2</v>
      </c>
      <c r="I122" s="9">
        <v>4.6982498779985928E-2</v>
      </c>
      <c r="J122" s="9">
        <v>6.114422957313799E-3</v>
      </c>
      <c r="K122" s="9">
        <v>0.17588323611867718</v>
      </c>
      <c r="AD122" s="9"/>
    </row>
    <row r="123" spans="1:30">
      <c r="A123" s="161" t="s">
        <v>130</v>
      </c>
      <c r="B123" s="149">
        <v>2005</v>
      </c>
      <c r="C123" s="81" t="s">
        <v>50</v>
      </c>
      <c r="D123" s="148">
        <v>5.6101361880886236</v>
      </c>
      <c r="E123" s="148">
        <v>0.17537728355837967</v>
      </c>
      <c r="F123" s="148">
        <v>0.14153217568947907</v>
      </c>
      <c r="G123" s="9">
        <v>-0.12611806797853312</v>
      </c>
      <c r="H123" s="49">
        <v>-6.3059033989266558E-2</v>
      </c>
      <c r="I123" s="9">
        <v>-9.4588550983899899E-2</v>
      </c>
      <c r="J123" s="9">
        <v>-8.7246571258199151E-2</v>
      </c>
      <c r="K123" s="9">
        <v>0.16484848484848483</v>
      </c>
      <c r="AD123" s="9"/>
    </row>
    <row r="124" spans="1:30" ht="16.8" customHeight="1">
      <c r="A124" s="43" t="s">
        <v>84</v>
      </c>
      <c r="B124" s="7">
        <v>2006</v>
      </c>
      <c r="C124" s="8" t="s">
        <v>30</v>
      </c>
      <c r="D124" s="49">
        <v>4.7399647430246441</v>
      </c>
      <c r="E124" s="9">
        <v>0.17312715894629069</v>
      </c>
      <c r="F124" s="9">
        <v>0.17634317348635486</v>
      </c>
      <c r="G124" s="9">
        <v>1.6941340256612952E-2</v>
      </c>
      <c r="H124" s="9">
        <v>7.658877977198332E-2</v>
      </c>
      <c r="I124" s="9">
        <v>2.839861534409454E-2</v>
      </c>
      <c r="J124" s="9">
        <v>6.3127892538661232E-2</v>
      </c>
      <c r="K124" s="9">
        <v>0.13173531353566784</v>
      </c>
      <c r="AD124" s="9"/>
    </row>
    <row r="125" spans="1:30">
      <c r="A125" s="138" t="s">
        <v>195</v>
      </c>
      <c r="B125" s="7">
        <v>2008</v>
      </c>
      <c r="C125" s="8" t="s">
        <v>50</v>
      </c>
      <c r="D125" s="49">
        <v>2.5269816851550759</v>
      </c>
      <c r="E125" s="9">
        <v>0.1693312704143029</v>
      </c>
      <c r="F125" s="9">
        <v>0.20163227792583654</v>
      </c>
      <c r="G125" s="9">
        <v>-2.7127244340359076E-2</v>
      </c>
      <c r="H125" s="9">
        <v>-0.19067135050741613</v>
      </c>
      <c r="I125" s="9">
        <v>-0.17703802832608445</v>
      </c>
      <c r="J125" s="9">
        <v>-0.13440950150552017</v>
      </c>
      <c r="K125" s="9">
        <v>0.2754600353683842</v>
      </c>
      <c r="AD125" s="9"/>
    </row>
    <row r="126" spans="1:30">
      <c r="A126" s="127" t="s">
        <v>195</v>
      </c>
      <c r="B126" s="7">
        <v>2007</v>
      </c>
      <c r="C126" s="8" t="s">
        <v>50</v>
      </c>
      <c r="D126" s="9">
        <v>2.4160366347693381</v>
      </c>
      <c r="E126" s="9">
        <v>0.16628873771730915</v>
      </c>
      <c r="F126" s="9">
        <v>0.16783036182285244</v>
      </c>
      <c r="G126" s="9">
        <v>6.4573336115167884E-2</v>
      </c>
      <c r="H126" s="9">
        <v>3.9197788441477095E-2</v>
      </c>
      <c r="I126" s="9">
        <v>-0.11378572918839987</v>
      </c>
      <c r="J126" s="9">
        <v>-0.10103275610264971</v>
      </c>
      <c r="K126" s="9">
        <v>0.2754600353683842</v>
      </c>
      <c r="AD126" s="9"/>
    </row>
    <row r="127" spans="1:30">
      <c r="A127" s="67" t="s">
        <v>130</v>
      </c>
      <c r="B127" s="7">
        <v>2007</v>
      </c>
      <c r="C127" t="s">
        <v>30</v>
      </c>
      <c r="D127" s="9">
        <v>10.959414594484722</v>
      </c>
      <c r="E127" s="9">
        <v>0.16531987607397233</v>
      </c>
      <c r="F127" s="9">
        <v>0.25329510132285971</v>
      </c>
      <c r="G127" s="9">
        <v>-1.9704273058885027E-2</v>
      </c>
      <c r="H127" s="9">
        <v>-7.7677175612299934E-3</v>
      </c>
      <c r="I127" s="9">
        <v>4.1688379364250398E-3</v>
      </c>
      <c r="J127" s="9">
        <v>7.5951016154246875E-2</v>
      </c>
      <c r="K127" s="9">
        <v>0.33541784492741916</v>
      </c>
      <c r="AD127" s="9"/>
    </row>
    <row r="128" spans="1:30">
      <c r="A128" s="161" t="s">
        <v>252</v>
      </c>
      <c r="B128" s="149">
        <v>2000</v>
      </c>
      <c r="C128" s="81" t="s">
        <v>50</v>
      </c>
      <c r="D128" s="148">
        <v>1.8457959927125838</v>
      </c>
      <c r="E128" s="148">
        <v>0.16475893574887737</v>
      </c>
      <c r="F128" s="148">
        <v>0.20520424219645264</v>
      </c>
      <c r="G128" s="9">
        <v>2.116904972986371E-2</v>
      </c>
      <c r="H128" s="49">
        <v>0.31134755436186135</v>
      </c>
      <c r="I128" s="9">
        <v>0.28762564296759069</v>
      </c>
      <c r="J128" s="9">
        <v>0.26881913240274935</v>
      </c>
      <c r="K128" s="9">
        <v>0.18938561939553619</v>
      </c>
      <c r="AD128" s="9"/>
    </row>
    <row r="129" spans="1:46">
      <c r="A129" s="8" t="s">
        <v>57</v>
      </c>
      <c r="B129" s="7">
        <v>2005</v>
      </c>
      <c r="C129" s="8" t="s">
        <v>30</v>
      </c>
      <c r="D129" s="9">
        <v>6.8470887883583504</v>
      </c>
      <c r="E129" s="9">
        <v>0.16365257259296995</v>
      </c>
      <c r="F129" s="9">
        <v>0.21401102422766313</v>
      </c>
      <c r="G129" s="9">
        <v>-0.10675652782907875</v>
      </c>
      <c r="H129" s="9">
        <v>-7.2957980291125948E-2</v>
      </c>
      <c r="I129" s="9">
        <v>-6.638325938307571E-2</v>
      </c>
      <c r="J129" s="9">
        <v>2.3443316571602542E-2</v>
      </c>
      <c r="K129" s="9">
        <v>0.23168443496801705</v>
      </c>
    </row>
    <row r="130" spans="1:46">
      <c r="A130" s="83" t="s">
        <v>94</v>
      </c>
      <c r="B130" s="7">
        <v>2008</v>
      </c>
      <c r="C130" t="s">
        <v>50</v>
      </c>
      <c r="D130" s="49">
        <v>3.8785925329035726</v>
      </c>
      <c r="E130" s="9">
        <v>0.1600177304964539</v>
      </c>
      <c r="F130" s="9">
        <v>0.24537518187487009</v>
      </c>
      <c r="G130" s="9">
        <v>-0.38916256157635476</v>
      </c>
      <c r="H130" s="9">
        <v>-0.57327586206896541</v>
      </c>
      <c r="I130" s="9">
        <v>-0.57820197044334987</v>
      </c>
      <c r="J130" s="9">
        <v>-0.11884236453201964</v>
      </c>
      <c r="K130" s="9">
        <v>0.26159479251423923</v>
      </c>
      <c r="AD130" s="9"/>
    </row>
    <row r="131" spans="1:46">
      <c r="A131" s="67" t="s">
        <v>79</v>
      </c>
      <c r="B131" s="149">
        <v>2010</v>
      </c>
      <c r="C131" s="81" t="s">
        <v>50</v>
      </c>
      <c r="D131" s="148">
        <v>2.3003085699638852</v>
      </c>
      <c r="E131" s="148">
        <v>0.15855039637599094</v>
      </c>
      <c r="F131" s="148">
        <v>8.2556905295435787E-2</v>
      </c>
      <c r="G131" s="148">
        <v>0.16901938641069073</v>
      </c>
      <c r="H131" s="148">
        <v>0.23508375682288732</v>
      </c>
      <c r="I131" s="148"/>
      <c r="J131" s="148"/>
      <c r="K131" s="148">
        <v>8.2556905295435787E-2</v>
      </c>
    </row>
    <row r="132" spans="1:46">
      <c r="A132" s="67" t="s">
        <v>73</v>
      </c>
      <c r="B132" s="7">
        <v>2003</v>
      </c>
      <c r="C132" t="s">
        <v>50</v>
      </c>
      <c r="D132" s="9">
        <v>7.5579866092778571</v>
      </c>
      <c r="E132" s="9">
        <v>0.15700909045750336</v>
      </c>
      <c r="F132" s="9">
        <v>0.39421420123522172</v>
      </c>
      <c r="G132" s="9">
        <v>-0.56030029459279662</v>
      </c>
      <c r="H132" s="9">
        <v>-0.2894980473065884</v>
      </c>
      <c r="I132" s="9">
        <v>5.6162305339379798E-2</v>
      </c>
      <c r="J132" s="9">
        <v>0.30344570018466654</v>
      </c>
      <c r="K132" s="9">
        <v>0.89833266926804256</v>
      </c>
      <c r="AD132" s="9"/>
    </row>
    <row r="133" spans="1:46">
      <c r="A133" s="161" t="s">
        <v>252</v>
      </c>
      <c r="B133" s="149">
        <v>2001</v>
      </c>
      <c r="C133" s="81" t="s">
        <v>30</v>
      </c>
      <c r="D133" s="148">
        <v>2.0690323785832687</v>
      </c>
      <c r="E133" s="148">
        <v>0.15534152944831564</v>
      </c>
      <c r="F133" s="148">
        <v>0.12475672773639353</v>
      </c>
      <c r="G133" s="9">
        <v>0.29162555060553252</v>
      </c>
      <c r="H133" s="49">
        <v>0.29608479489839146</v>
      </c>
      <c r="I133" s="9">
        <v>0.30574501236077528</v>
      </c>
      <c r="J133" s="9">
        <v>0.35484638662912843</v>
      </c>
      <c r="K133" s="9">
        <v>0.11507005833182994</v>
      </c>
    </row>
    <row r="134" spans="1:46">
      <c r="A134" s="161" t="s">
        <v>252</v>
      </c>
      <c r="B134" s="149">
        <v>2002</v>
      </c>
      <c r="C134" s="81" t="s">
        <v>50</v>
      </c>
      <c r="D134" s="148">
        <v>1.2398489974952305</v>
      </c>
      <c r="E134" s="148">
        <v>0.15206647874949666</v>
      </c>
      <c r="F134" s="148">
        <v>0.15027584335714933</v>
      </c>
      <c r="G134" s="9">
        <v>-3.4446855659227074E-2</v>
      </c>
      <c r="H134" s="49">
        <v>-6.1756002216333011E-2</v>
      </c>
      <c r="I134" s="9">
        <v>3.0985133391687205E-2</v>
      </c>
      <c r="J134" s="9">
        <v>5.6511564712510573E-3</v>
      </c>
      <c r="K134" s="9">
        <v>0.10276454944647165</v>
      </c>
    </row>
    <row r="135" spans="1:46">
      <c r="A135" t="s">
        <v>186</v>
      </c>
      <c r="B135" s="149">
        <v>2010</v>
      </c>
      <c r="C135" s="81" t="s">
        <v>50</v>
      </c>
      <c r="D135" s="148">
        <v>1.7234328897758859</v>
      </c>
      <c r="E135" s="148">
        <v>0.15097931151432936</v>
      </c>
      <c r="F135" s="148">
        <v>0.28057977578983129</v>
      </c>
      <c r="G135" s="148">
        <v>5.4147679822125698E-2</v>
      </c>
      <c r="H135" s="148">
        <v>0.18255572798945896</v>
      </c>
      <c r="I135" s="148">
        <v>7.1793348654432057E-2</v>
      </c>
      <c r="J135" s="148"/>
      <c r="K135" s="148">
        <v>0.39975694777575232</v>
      </c>
    </row>
    <row r="136" spans="1:46">
      <c r="A136" s="81" t="s">
        <v>130</v>
      </c>
      <c r="B136" s="149">
        <v>2004</v>
      </c>
      <c r="C136" s="81" t="s">
        <v>51</v>
      </c>
      <c r="D136" s="148">
        <v>5.1222982586896135</v>
      </c>
      <c r="E136" s="148">
        <v>0.14970297029702972</v>
      </c>
      <c r="F136" s="148">
        <v>0.12728378542756358</v>
      </c>
      <c r="G136" s="9">
        <v>6.5247570569180943E-2</v>
      </c>
      <c r="H136" s="49">
        <v>3.2623785284590666E-2</v>
      </c>
      <c r="I136" s="9">
        <v>4.8935677926885801E-2</v>
      </c>
      <c r="J136" s="9">
        <v>3.8408144377603072E-2</v>
      </c>
      <c r="K136" s="9">
        <v>0.10522645258078905</v>
      </c>
    </row>
    <row r="137" spans="1:46">
      <c r="A137" s="127" t="s">
        <v>252</v>
      </c>
      <c r="B137" s="7">
        <v>2003</v>
      </c>
      <c r="C137" s="8" t="s">
        <v>50</v>
      </c>
      <c r="D137" s="9">
        <v>1.2429593563660823</v>
      </c>
      <c r="E137" s="9">
        <v>0.14852688787185356</v>
      </c>
      <c r="F137" s="9">
        <v>7.7604244507547451E-2</v>
      </c>
      <c r="G137" s="9">
        <v>-2.6399757907043471E-2</v>
      </c>
      <c r="H137" s="9">
        <v>6.325311802433399E-2</v>
      </c>
      <c r="I137" s="9">
        <v>3.8762757033975102E-2</v>
      </c>
      <c r="J137" s="9">
        <v>5.2666571596859869E-2</v>
      </c>
      <c r="K137" s="9">
        <v>5.1934088465481462E-2</v>
      </c>
    </row>
    <row r="138" spans="1:46">
      <c r="A138" s="127" t="s">
        <v>89</v>
      </c>
      <c r="B138" s="7">
        <v>2009</v>
      </c>
      <c r="C138" s="8" t="s">
        <v>50</v>
      </c>
      <c r="D138" s="9">
        <v>2.4622134697424283</v>
      </c>
      <c r="E138" s="9">
        <v>0.14790102863497359</v>
      </c>
      <c r="F138" s="9">
        <v>7.9459318173331836E-2</v>
      </c>
      <c r="G138" s="9">
        <v>-1.7394993635977882E-2</v>
      </c>
      <c r="H138" s="9">
        <v>0.12367416207042845</v>
      </c>
      <c r="I138" s="9">
        <v>0.13322019516334316</v>
      </c>
      <c r="J138" s="9"/>
      <c r="K138" s="9">
        <v>5.4509592971131435E-2</v>
      </c>
    </row>
    <row r="139" spans="1:46">
      <c r="A139" s="43" t="s">
        <v>195</v>
      </c>
      <c r="B139" s="7">
        <v>2007</v>
      </c>
      <c r="C139" s="8" t="s">
        <v>30</v>
      </c>
      <c r="D139" s="49">
        <v>4.4376219828933996</v>
      </c>
      <c r="E139" s="9">
        <v>0.14440841410865929</v>
      </c>
      <c r="F139" s="9">
        <v>0.1637065519240746</v>
      </c>
      <c r="G139" s="9">
        <v>2.2207901011793457E-2</v>
      </c>
      <c r="H139" s="9">
        <v>6.766771927563294E-3</v>
      </c>
      <c r="I139" s="9">
        <v>-4.8321196107495072E-2</v>
      </c>
      <c r="J139" s="9">
        <v>-8.3443964683895075E-2</v>
      </c>
      <c r="K139" s="9">
        <v>0.20847799937769887</v>
      </c>
    </row>
    <row r="140" spans="1:46">
      <c r="A140" s="81" t="s">
        <v>130</v>
      </c>
      <c r="B140" s="149">
        <v>2003</v>
      </c>
      <c r="C140" s="81" t="s">
        <v>51</v>
      </c>
      <c r="D140" s="148">
        <v>5.2103801070533233</v>
      </c>
      <c r="E140" s="148">
        <v>0.14234150856085148</v>
      </c>
      <c r="F140" s="148">
        <v>0.14589811049988041</v>
      </c>
      <c r="G140" s="9">
        <v>-3.5953978906999126E-2</v>
      </c>
      <c r="H140" s="49">
        <v>3.1639501438159079E-2</v>
      </c>
      <c r="I140" s="9">
        <v>-2.1572387344198228E-3</v>
      </c>
      <c r="J140" s="9">
        <v>1.4741131351869628E-2</v>
      </c>
      <c r="K140" s="9">
        <v>0.13247229530415369</v>
      </c>
    </row>
    <row r="141" spans="1:46">
      <c r="A141" s="127" t="s">
        <v>57</v>
      </c>
      <c r="B141" s="7">
        <v>2009</v>
      </c>
      <c r="C141" s="8" t="s">
        <v>51</v>
      </c>
      <c r="D141" s="9">
        <v>2.0282244501453395</v>
      </c>
      <c r="E141" s="9">
        <v>0.14195361911454674</v>
      </c>
      <c r="F141" s="9">
        <v>6.6937287714356725E-2</v>
      </c>
      <c r="G141" s="9">
        <v>-1.104851673896586E-2</v>
      </c>
      <c r="H141" s="9">
        <v>-0.11592339063751333</v>
      </c>
      <c r="I141" s="9">
        <v>-3.3528043876223344E-2</v>
      </c>
      <c r="J141" s="9"/>
      <c r="K141" s="9">
        <v>4.4941320429389843E-2</v>
      </c>
    </row>
    <row r="142" spans="1:46">
      <c r="A142" s="81" t="s">
        <v>130</v>
      </c>
      <c r="B142" s="149">
        <v>2005</v>
      </c>
      <c r="C142" s="81" t="s">
        <v>30</v>
      </c>
      <c r="D142" s="148">
        <v>9.3502269801477063</v>
      </c>
      <c r="E142" s="148">
        <v>0.13872832369942195</v>
      </c>
      <c r="F142" s="148">
        <v>0.11078418830753486</v>
      </c>
      <c r="G142" s="9">
        <v>-7.6278063294563173E-2</v>
      </c>
      <c r="H142" s="49">
        <v>-3.8139031647281357E-2</v>
      </c>
      <c r="I142" s="9">
        <v>-5.859480659994587E-2</v>
      </c>
      <c r="J142" s="9">
        <v>-4.6203002434406247E-2</v>
      </c>
      <c r="K142" s="9">
        <v>0.12897863498321702</v>
      </c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67" t="s">
        <v>252</v>
      </c>
      <c r="B143" s="149">
        <v>1999</v>
      </c>
      <c r="C143" s="81" t="s">
        <v>50</v>
      </c>
      <c r="D143" s="148">
        <v>1.540498604837236</v>
      </c>
      <c r="E143" s="148">
        <v>0.13459665956954323</v>
      </c>
      <c r="F143" s="148">
        <v>0.14949209751960002</v>
      </c>
      <c r="G143" s="148">
        <v>8.9949468328944682E-2</v>
      </c>
      <c r="H143" s="148">
        <v>0.10921437329057815</v>
      </c>
      <c r="I143" s="148">
        <v>0.37329147571043941</v>
      </c>
      <c r="J143" s="148">
        <v>0.35170333763382972</v>
      </c>
      <c r="K143" s="148">
        <v>0.178703129307968</v>
      </c>
      <c r="AD143" s="9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16.8" customHeight="1">
      <c r="A144" s="67" t="s">
        <v>73</v>
      </c>
      <c r="B144" s="7">
        <v>2003</v>
      </c>
      <c r="C144" t="s">
        <v>30</v>
      </c>
      <c r="D144" s="9">
        <v>10.813327346971537</v>
      </c>
      <c r="E144" s="9">
        <v>0.1343434091828376</v>
      </c>
      <c r="F144" s="9">
        <v>0.32036981884303101</v>
      </c>
      <c r="G144" s="9">
        <v>-0.26365828960692239</v>
      </c>
      <c r="H144" s="9">
        <v>-0.14009820003571291</v>
      </c>
      <c r="I144" s="9">
        <v>-0.17366125688138975</v>
      </c>
      <c r="J144" s="9">
        <v>6.3308843987577385E-2</v>
      </c>
      <c r="K144" s="9">
        <v>0.59459796918149521</v>
      </c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>
      <c r="A145" t="s">
        <v>79</v>
      </c>
      <c r="B145" s="149">
        <v>2010</v>
      </c>
      <c r="C145" s="81" t="s">
        <v>30</v>
      </c>
      <c r="D145" s="148">
        <v>4.6006171399277704</v>
      </c>
      <c r="E145" s="148">
        <v>0.12482168330955777</v>
      </c>
      <c r="F145" s="148">
        <v>6.333122229259025E-2</v>
      </c>
      <c r="G145" s="148">
        <v>0.15928341203807805</v>
      </c>
      <c r="H145" s="148">
        <v>0.18371936136721384</v>
      </c>
      <c r="I145" s="148"/>
      <c r="J145" s="148"/>
      <c r="K145" s="148">
        <v>6.333122229259025E-2</v>
      </c>
      <c r="W145" s="67"/>
      <c r="X145"/>
      <c r="Y145"/>
      <c r="Z145" s="9"/>
      <c r="AA145" s="9"/>
      <c r="AB145" s="9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>
      <c r="A146" s="127" t="s">
        <v>195</v>
      </c>
      <c r="B146" s="7">
        <v>2007</v>
      </c>
      <c r="C146" s="8" t="s">
        <v>51</v>
      </c>
      <c r="D146" s="9">
        <v>2.0215853481240611</v>
      </c>
      <c r="E146" s="9">
        <v>0.12478538447433782</v>
      </c>
      <c r="F146" s="9">
        <v>0.15996852823801072</v>
      </c>
      <c r="G146" s="9">
        <v>-1.9189113427282727E-2</v>
      </c>
      <c r="H146" s="9">
        <v>-2.4922912260136067E-2</v>
      </c>
      <c r="I146" s="9">
        <v>1.564689992609768E-2</v>
      </c>
      <c r="J146" s="9">
        <v>-6.6257230957416952E-2</v>
      </c>
      <c r="K146" s="9">
        <v>0.2257937843599237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>
      <c r="A147" s="67" t="s">
        <v>130</v>
      </c>
      <c r="B147" s="7">
        <v>2007</v>
      </c>
      <c r="C147" t="s">
        <v>51</v>
      </c>
      <c r="D147" s="9">
        <v>4.3837658377938888</v>
      </c>
      <c r="E147" s="9">
        <v>0.12454282964388835</v>
      </c>
      <c r="F147" s="9">
        <v>0.19124317768344454</v>
      </c>
      <c r="G147" s="9">
        <v>-1.106921299112029E-2</v>
      </c>
      <c r="H147" s="9">
        <v>5.2305072375621754E-3</v>
      </c>
      <c r="I147" s="9">
        <v>2.1530227466244844E-2</v>
      </c>
      <c r="J147" s="9">
        <v>0.10959737258241094</v>
      </c>
      <c r="K147" s="9">
        <v>0.2538191896959322</v>
      </c>
      <c r="W147" s="67"/>
      <c r="X147"/>
      <c r="Y147"/>
      <c r="Z147" s="9"/>
      <c r="AA147" s="9"/>
      <c r="AB147" s="9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>
      <c r="A148" s="127" t="s">
        <v>195</v>
      </c>
      <c r="B148" s="7">
        <v>2006</v>
      </c>
      <c r="C148" s="8" t="s">
        <v>51</v>
      </c>
      <c r="D148" s="9">
        <v>1.9328293078154706</v>
      </c>
      <c r="E148" s="9">
        <v>0.12159617633484253</v>
      </c>
      <c r="F148" s="9">
        <v>0.12320593452668925</v>
      </c>
      <c r="G148" s="9">
        <v>6.2802299374510344E-3</v>
      </c>
      <c r="H148" s="9">
        <v>-1.2788371445212528E-2</v>
      </c>
      <c r="I148" s="9">
        <v>-1.848616070298046E-2</v>
      </c>
      <c r="J148" s="9">
        <v>2.1828863734204534E-2</v>
      </c>
      <c r="K148" s="9">
        <v>0.14736309467335634</v>
      </c>
      <c r="W148" s="67"/>
      <c r="X148"/>
      <c r="Y148"/>
      <c r="Z148" s="9"/>
      <c r="AA148" s="9"/>
      <c r="AB148" s="9"/>
      <c r="AD148" s="9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>
      <c r="A149" s="43" t="s">
        <v>84</v>
      </c>
      <c r="B149" s="7">
        <v>2006</v>
      </c>
      <c r="C149" s="8" t="s">
        <v>51</v>
      </c>
      <c r="D149" s="49">
        <v>1.8047652194051165</v>
      </c>
      <c r="E149" s="9">
        <v>0.11706365475463648</v>
      </c>
      <c r="F149" s="9">
        <v>0.11177330759518497</v>
      </c>
      <c r="G149" s="9">
        <v>1.6941340256612977E-2</v>
      </c>
      <c r="H149" s="9">
        <v>-3.6960122648704262E-2</v>
      </c>
      <c r="I149" s="9">
        <v>-7.9624579406574511E-2</v>
      </c>
      <c r="J149" s="9">
        <v>-2.9593237202259166E-2</v>
      </c>
      <c r="K149" s="9">
        <v>8.0462478713070995E-2</v>
      </c>
      <c r="W149" s="67"/>
      <c r="X149"/>
      <c r="Y149"/>
      <c r="Z149" s="9"/>
      <c r="AA149" s="9"/>
      <c r="AB149" s="9"/>
      <c r="AD149" s="9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>
      <c r="A150" s="127" t="s">
        <v>57</v>
      </c>
      <c r="B150" s="7">
        <v>2008</v>
      </c>
      <c r="C150" s="8" t="s">
        <v>51</v>
      </c>
      <c r="D150" s="9">
        <v>1.6434687335145883</v>
      </c>
      <c r="E150" s="9">
        <v>0.11629576453697056</v>
      </c>
      <c r="F150" s="9">
        <v>0.12926136363636365</v>
      </c>
      <c r="G150" s="9">
        <v>0.13158559212934426</v>
      </c>
      <c r="H150" s="9">
        <v>0.12199090100762619</v>
      </c>
      <c r="I150" s="9">
        <v>3.0916049490509391E-2</v>
      </c>
      <c r="J150" s="9">
        <v>0.1024693557595124</v>
      </c>
      <c r="K150" s="9">
        <v>8.252564756560675E-2</v>
      </c>
      <c r="AD150" s="9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>
      <c r="A151" s="67" t="s">
        <v>75</v>
      </c>
      <c r="B151" s="7">
        <v>2004</v>
      </c>
      <c r="C151" t="s">
        <v>50</v>
      </c>
      <c r="D151" s="9">
        <v>2.8266706443914082</v>
      </c>
      <c r="E151" s="9">
        <v>0.11547836684948203</v>
      </c>
      <c r="F151" s="9">
        <v>0.55358318958758046</v>
      </c>
      <c r="G151" s="9">
        <v>-0.24382476989370325</v>
      </c>
      <c r="H151" s="9">
        <v>-0.11568919255336366</v>
      </c>
      <c r="I151" s="9">
        <v>2.7944915117050394E-2</v>
      </c>
      <c r="J151" s="9">
        <v>0.159308360338201</v>
      </c>
      <c r="K151" s="9">
        <v>0.81260167010085671</v>
      </c>
      <c r="AD151" s="9"/>
    </row>
    <row r="152" spans="1:46">
      <c r="A152" s="67" t="s">
        <v>252</v>
      </c>
      <c r="B152" s="149">
        <v>1998</v>
      </c>
      <c r="C152" s="81" t="s">
        <v>50</v>
      </c>
      <c r="D152" s="148">
        <v>1.4497160072238033</v>
      </c>
      <c r="E152" s="148">
        <v>0.11527135925890997</v>
      </c>
      <c r="F152" s="148">
        <v>0.12449454902680433</v>
      </c>
      <c r="G152" s="148">
        <v>-5.1586318501946705E-2</v>
      </c>
      <c r="H152" s="148">
        <v>4.3003311749295677E-2</v>
      </c>
      <c r="I152" s="148">
        <v>6.3262022234189724E-2</v>
      </c>
      <c r="J152" s="148">
        <v>0.34096189016855316</v>
      </c>
      <c r="K152" s="148">
        <v>0.1372868908062409</v>
      </c>
      <c r="W152" s="67"/>
      <c r="X152"/>
      <c r="Y152"/>
      <c r="Z152" s="9"/>
      <c r="AA152" s="9"/>
      <c r="AB152" s="9"/>
      <c r="AD152" s="9"/>
    </row>
    <row r="153" spans="1:46" ht="16.8" customHeight="1">
      <c r="A153" s="180" t="s">
        <v>57</v>
      </c>
      <c r="B153" s="7">
        <v>2004</v>
      </c>
      <c r="C153" s="8" t="s">
        <v>51</v>
      </c>
      <c r="D153" s="9">
        <v>1.6411702350909101</v>
      </c>
      <c r="E153" s="9">
        <v>0.10951526032315978</v>
      </c>
      <c r="F153" s="9">
        <v>9.3410445145460916E-2</v>
      </c>
      <c r="G153" s="9">
        <v>-7.5849362862280764E-2</v>
      </c>
      <c r="H153" s="9">
        <v>-0.11739536061172054</v>
      </c>
      <c r="I153" s="9">
        <v>-0.15351406103064411</v>
      </c>
      <c r="J153" s="9">
        <v>-0.16826940348648617</v>
      </c>
      <c r="K153" s="9">
        <v>9.1043755697356427E-2</v>
      </c>
    </row>
    <row r="154" spans="1:46">
      <c r="A154" s="138" t="s">
        <v>84</v>
      </c>
      <c r="B154" s="7">
        <v>2007</v>
      </c>
      <c r="C154" s="8" t="s">
        <v>51</v>
      </c>
      <c r="D154" s="49">
        <v>1.7361270299024107</v>
      </c>
      <c r="E154" s="9">
        <v>0.10675795408779702</v>
      </c>
      <c r="F154" s="9">
        <v>6.3462874100265187E-2</v>
      </c>
      <c r="G154" s="9">
        <v>-5.4830362736835482E-2</v>
      </c>
      <c r="H154" s="9">
        <v>-9.8230068680127985E-2</v>
      </c>
      <c r="I154" s="9">
        <v>-4.733652157748075E-2</v>
      </c>
      <c r="J154" s="9">
        <v>-9.3828923872253042E-2</v>
      </c>
      <c r="K154" s="9">
        <v>0.10239834765156261</v>
      </c>
    </row>
    <row r="155" spans="1:46">
      <c r="A155" s="67" t="s">
        <v>130</v>
      </c>
      <c r="B155" s="7">
        <v>2006</v>
      </c>
      <c r="C155" t="s">
        <v>50</v>
      </c>
      <c r="D155" s="9">
        <v>3.1912731214851959</v>
      </c>
      <c r="E155" s="9">
        <v>0.10567942785023139</v>
      </c>
      <c r="F155" s="9">
        <v>0.15935330086019278</v>
      </c>
      <c r="G155" s="9">
        <v>5.5996822875297864E-2</v>
      </c>
      <c r="H155" s="9">
        <v>2.7998411437648876E-2</v>
      </c>
      <c r="I155" s="9">
        <v>3.4518136086841442E-2</v>
      </c>
      <c r="J155" s="9">
        <v>4.1037860736033903E-2</v>
      </c>
      <c r="K155" s="9">
        <v>0.25194390526835653</v>
      </c>
    </row>
    <row r="156" spans="1:46">
      <c r="A156" s="161" t="s">
        <v>130</v>
      </c>
      <c r="B156" s="149">
        <v>2005</v>
      </c>
      <c r="C156" s="81" t="s">
        <v>51</v>
      </c>
      <c r="D156" s="148">
        <v>3.7400907920590831</v>
      </c>
      <c r="E156" s="148">
        <v>0.10562066491270032</v>
      </c>
      <c r="F156" s="148">
        <v>8.3555448350720624E-2</v>
      </c>
      <c r="G156" s="9">
        <v>-3.4900990099009696E-2</v>
      </c>
      <c r="H156" s="49">
        <v>-1.7450495049504848E-2</v>
      </c>
      <c r="I156" s="9">
        <v>-2.8712871287128596E-2</v>
      </c>
      <c r="J156" s="9">
        <v>-1.2128712871287195E-2</v>
      </c>
      <c r="K156" s="9">
        <v>9.7240409720827481E-2</v>
      </c>
    </row>
    <row r="157" spans="1:46">
      <c r="A157" s="67" t="s">
        <v>73</v>
      </c>
      <c r="B157" s="7">
        <v>2010</v>
      </c>
      <c r="C157" t="s">
        <v>51</v>
      </c>
      <c r="D157" s="9">
        <v>1.5254075698350653</v>
      </c>
      <c r="E157" s="9">
        <v>0.1038961038961039</v>
      </c>
      <c r="F157" s="9">
        <v>7.2409488139825215E-2</v>
      </c>
      <c r="G157" s="9">
        <v>0.41567003174401412</v>
      </c>
      <c r="H157" s="9">
        <v>6.4692615746100385E-2</v>
      </c>
      <c r="I157" s="9"/>
      <c r="J157" s="9"/>
      <c r="K157" s="9">
        <v>0.11235955056179775</v>
      </c>
      <c r="AI157" s="8"/>
      <c r="AJ157" s="8"/>
      <c r="AK157" s="8"/>
      <c r="AL157" s="8"/>
    </row>
    <row r="158" spans="1:46">
      <c r="A158" s="161" t="s">
        <v>57</v>
      </c>
      <c r="B158" s="149">
        <v>2003</v>
      </c>
      <c r="C158" s="81" t="s">
        <v>51</v>
      </c>
      <c r="D158" s="148">
        <v>1.4338926952331155</v>
      </c>
      <c r="E158" s="148">
        <v>0.10294117647058823</v>
      </c>
      <c r="F158" s="148">
        <v>0.10635127584280127</v>
      </c>
      <c r="G158" s="9">
        <v>0.13955753275554841</v>
      </c>
      <c r="H158" s="9">
        <v>7.4293519835407856E-2</v>
      </c>
      <c r="I158" s="9">
        <v>3.8545579027747467E-2</v>
      </c>
      <c r="J158" s="9">
        <v>7.4675153256256697E-3</v>
      </c>
      <c r="K158" s="9">
        <v>9.6381182147165262E-2</v>
      </c>
    </row>
    <row r="159" spans="1:46">
      <c r="A159" t="s">
        <v>79</v>
      </c>
      <c r="B159" s="149">
        <v>2010</v>
      </c>
      <c r="C159" s="81" t="s">
        <v>51</v>
      </c>
      <c r="D159" s="148">
        <v>2.3003085699638852</v>
      </c>
      <c r="E159" s="148">
        <v>0.10292604028819291</v>
      </c>
      <c r="F159" s="148">
        <v>5.1368606443090922E-2</v>
      </c>
      <c r="G159" s="148">
        <v>0.15284005979073251</v>
      </c>
      <c r="H159" s="148">
        <v>0.14972595914299966</v>
      </c>
      <c r="I159" s="148"/>
      <c r="J159" s="148"/>
      <c r="K159" s="148">
        <v>5.1368606443090922E-2</v>
      </c>
    </row>
    <row r="160" spans="1:46">
      <c r="A160" s="62" t="s">
        <v>75</v>
      </c>
      <c r="B160" s="7">
        <v>2004</v>
      </c>
      <c r="C160" t="s">
        <v>30</v>
      </c>
      <c r="D160" s="9">
        <v>4.4003579952267309</v>
      </c>
      <c r="E160" s="9">
        <v>0.10146173688736028</v>
      </c>
      <c r="F160" s="9">
        <v>0.38233809924306139</v>
      </c>
      <c r="G160" s="9">
        <v>-0.10974422242171186</v>
      </c>
      <c r="H160" s="9">
        <v>-0.10276101431956443</v>
      </c>
      <c r="I160" s="9">
        <v>-5.3159832243198771E-2</v>
      </c>
      <c r="J160" s="9">
        <v>5.2989481469494858E-2</v>
      </c>
      <c r="K160" s="9">
        <v>0.52690321505913706</v>
      </c>
    </row>
    <row r="161" spans="1:46">
      <c r="A161" s="62" t="s">
        <v>73</v>
      </c>
      <c r="B161" s="7">
        <v>2003</v>
      </c>
      <c r="C161" t="s">
        <v>51</v>
      </c>
      <c r="D161" s="9">
        <v>3.2553407376936789</v>
      </c>
      <c r="E161" s="9">
        <v>0.10061962280144099</v>
      </c>
      <c r="F161" s="9">
        <v>0.22096601553428122</v>
      </c>
      <c r="G161" s="9">
        <v>1.4978130857805635E-2</v>
      </c>
      <c r="H161" s="9">
        <v>2.3337122479020499E-4</v>
      </c>
      <c r="I161" s="9">
        <v>-0.389534982245057</v>
      </c>
      <c r="J161" s="9">
        <v>-0.16225217875293599</v>
      </c>
      <c r="K161" s="9">
        <v>0.27647992792190745</v>
      </c>
    </row>
    <row r="162" spans="1:46" ht="16.8" customHeight="1">
      <c r="A162" s="161" t="s">
        <v>252</v>
      </c>
      <c r="B162" s="149">
        <v>2000</v>
      </c>
      <c r="C162" s="81" t="s">
        <v>30</v>
      </c>
      <c r="D162" s="148">
        <v>1.8457959927125838</v>
      </c>
      <c r="E162" s="148">
        <v>9.8167306847599473E-2</v>
      </c>
      <c r="F162" s="148">
        <v>0.12191935643581256</v>
      </c>
      <c r="G162" s="9">
        <v>2.6665513971721459E-2</v>
      </c>
      <c r="H162" s="49">
        <v>0.31051471938307124</v>
      </c>
      <c r="I162" s="9">
        <v>0.3148550556349356</v>
      </c>
      <c r="J162" s="9">
        <v>0.32425767843360637</v>
      </c>
      <c r="K162" s="9">
        <v>0.11372382499373479</v>
      </c>
    </row>
    <row r="163" spans="1:46">
      <c r="A163" s="127" t="s">
        <v>252</v>
      </c>
      <c r="B163" s="7">
        <v>2003</v>
      </c>
      <c r="C163" s="8" t="s">
        <v>30</v>
      </c>
      <c r="D163" s="9">
        <v>1.2429593563660823</v>
      </c>
      <c r="E163" s="9">
        <v>9.5218447714665561E-2</v>
      </c>
      <c r="F163" s="9">
        <v>4.9322029873429749E-2</v>
      </c>
      <c r="G163" s="9">
        <v>1.3723552769384207E-2</v>
      </c>
      <c r="H163" s="9">
        <v>8.3478224798759521E-2</v>
      </c>
      <c r="I163" s="9">
        <v>8.9199125979442337E-2</v>
      </c>
      <c r="J163" s="9">
        <v>7.695929516149079E-2</v>
      </c>
      <c r="K163" s="9">
        <v>3.3253814502313517E-2</v>
      </c>
    </row>
    <row r="164" spans="1:46" s="8" customFormat="1" ht="16.8" customHeight="1">
      <c r="A164" s="161" t="s">
        <v>252</v>
      </c>
      <c r="B164" s="149">
        <v>2002</v>
      </c>
      <c r="C164" s="81" t="s">
        <v>30</v>
      </c>
      <c r="D164" s="148">
        <v>1.2398489974952305</v>
      </c>
      <c r="E164" s="148">
        <v>9.3676709363160748E-2</v>
      </c>
      <c r="F164" s="148">
        <v>9.4441286802318974E-2</v>
      </c>
      <c r="G164" s="9">
        <v>6.2950383044882091E-3</v>
      </c>
      <c r="H164" s="49">
        <v>1.9932200783515479E-2</v>
      </c>
      <c r="I164" s="9">
        <v>8.9247764480548858E-2</v>
      </c>
      <c r="J164" s="9">
        <v>9.4932652369163095E-2</v>
      </c>
      <c r="K164" s="9">
        <v>6.4620506199150635E-2</v>
      </c>
      <c r="Z164" s="9"/>
      <c r="AA164" s="9"/>
      <c r="AB164" s="9"/>
      <c r="AC164" s="9"/>
      <c r="AD164" s="4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67" t="s">
        <v>186</v>
      </c>
      <c r="B165" s="149">
        <v>2010</v>
      </c>
      <c r="C165" s="81" t="s">
        <v>30</v>
      </c>
      <c r="D165" s="148">
        <v>1.7234328897758859</v>
      </c>
      <c r="E165" s="148">
        <v>9.0066007435320325E-2</v>
      </c>
      <c r="F165" s="148">
        <v>0.16382798656475628</v>
      </c>
      <c r="G165" s="148">
        <v>1.7347146520503849E-2</v>
      </c>
      <c r="H165" s="148">
        <v>0.11123687091261969</v>
      </c>
      <c r="I165" s="148">
        <v>-5.4921591384464133E-2</v>
      </c>
      <c r="J165" s="148"/>
      <c r="K165" s="148">
        <v>0.22865923371717597</v>
      </c>
      <c r="Z165" s="9"/>
      <c r="AA165" s="9"/>
      <c r="AB165" s="9"/>
      <c r="AC165" s="9"/>
      <c r="AD165" s="9"/>
      <c r="AE165" s="9"/>
      <c r="AF165" s="9"/>
      <c r="AG165" s="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127" t="s">
        <v>84</v>
      </c>
      <c r="B166" s="7">
        <v>2005</v>
      </c>
      <c r="C166" s="8" t="s">
        <v>50</v>
      </c>
      <c r="D166" s="9">
        <v>1.0932334534152346</v>
      </c>
      <c r="E166" s="9">
        <v>8.9847193037919215E-2</v>
      </c>
      <c r="F166" s="9">
        <v>0.16695221382642642</v>
      </c>
      <c r="G166" s="9">
        <v>-3.5565036967766556E-2</v>
      </c>
      <c r="H166" s="9">
        <v>-1.8021177318643684E-2</v>
      </c>
      <c r="I166" s="9">
        <v>0.19530292313840833</v>
      </c>
      <c r="J166" s="9">
        <v>0.13802363493754297</v>
      </c>
      <c r="K166" s="9">
        <v>0.2059125467595308</v>
      </c>
      <c r="Z166" s="9"/>
      <c r="AA166" s="9"/>
      <c r="AB166" s="9"/>
      <c r="AC166" s="9"/>
      <c r="AD166" s="9"/>
      <c r="AE166" s="9"/>
      <c r="AF166" s="9"/>
      <c r="AG166" s="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 s="127" t="s">
        <v>57</v>
      </c>
      <c r="B167" s="7">
        <v>2006</v>
      </c>
      <c r="C167" s="8" t="s">
        <v>51</v>
      </c>
      <c r="D167" s="9">
        <v>1.392174513785668</v>
      </c>
      <c r="E167" s="9">
        <v>8.6644951140065152E-2</v>
      </c>
      <c r="F167" s="9">
        <v>7.8230201987816606E-2</v>
      </c>
      <c r="G167" s="9">
        <v>-3.2324011439559132E-2</v>
      </c>
      <c r="H167" s="9">
        <v>-4.5529133794608316E-2</v>
      </c>
      <c r="I167" s="9">
        <v>9.204743636423561E-2</v>
      </c>
      <c r="J167" s="9">
        <v>8.201590726671891E-2</v>
      </c>
      <c r="K167" s="9">
        <v>8.9982269503546097E-2</v>
      </c>
      <c r="Z167" s="9"/>
      <c r="AA167" s="9"/>
      <c r="AB167" s="9"/>
      <c r="AC167" s="9"/>
      <c r="AD167" s="49"/>
      <c r="AE167" s="9"/>
      <c r="AF167" s="9"/>
      <c r="AG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67" t="s">
        <v>75</v>
      </c>
      <c r="B168" s="7">
        <v>2004</v>
      </c>
      <c r="C168" t="s">
        <v>51</v>
      </c>
      <c r="D168" s="9">
        <v>1.5736873508353222</v>
      </c>
      <c r="E168" s="9">
        <v>8.3300434267666798E-2</v>
      </c>
      <c r="F168" s="9">
        <v>0.18425539633593319</v>
      </c>
      <c r="G168" s="9">
        <v>2.6260159131184957E-2</v>
      </c>
      <c r="H168" s="9">
        <v>-8.9647338111904382E-2</v>
      </c>
      <c r="I168" s="9">
        <v>-0.13542829857713029</v>
      </c>
      <c r="J168" s="9">
        <v>-5.4854897454720858E-2</v>
      </c>
      <c r="K168" s="9">
        <v>0.22712790168411465</v>
      </c>
      <c r="Z168" s="9"/>
      <c r="AA168" s="9"/>
      <c r="AB168" s="9"/>
      <c r="AC168" s="9"/>
      <c r="AD168" s="49"/>
      <c r="AE168" s="9"/>
      <c r="AF168" s="9"/>
      <c r="AG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67" t="s">
        <v>130</v>
      </c>
      <c r="B169" s="7">
        <v>2006</v>
      </c>
      <c r="C169" t="s">
        <v>30</v>
      </c>
      <c r="D169" s="9">
        <v>5.3187885358086593</v>
      </c>
      <c r="E169" s="9">
        <v>8.181344450234497E-2</v>
      </c>
      <c r="F169" s="9">
        <v>0.12397400545047006</v>
      </c>
      <c r="G169" s="9">
        <v>3.5436039205830827E-2</v>
      </c>
      <c r="H169" s="9">
        <v>1.6430007539582844E-2</v>
      </c>
      <c r="I169" s="9">
        <v>2.79435787886404E-2</v>
      </c>
      <c r="J169" s="9">
        <v>3.9457150037697952E-2</v>
      </c>
      <c r="K169" s="9">
        <v>0.19665323730171963</v>
      </c>
      <c r="Z169" s="9"/>
      <c r="AA169" s="9"/>
      <c r="AB169" s="9"/>
      <c r="AC169" s="9"/>
      <c r="AD169" s="49"/>
      <c r="AE169" s="9"/>
      <c r="AF169" s="9"/>
      <c r="AG169" s="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138" t="s">
        <v>84</v>
      </c>
      <c r="B170" s="7">
        <v>2008</v>
      </c>
      <c r="C170" s="8" t="s">
        <v>50</v>
      </c>
      <c r="D170" s="49">
        <v>0.82575409661270527</v>
      </c>
      <c r="E170" s="9">
        <v>8.1531298499741334E-2</v>
      </c>
      <c r="F170" s="9">
        <v>0.29553136786604545</v>
      </c>
      <c r="G170" s="9">
        <v>-7.118118090382651E-2</v>
      </c>
      <c r="H170" s="9">
        <v>-5.1868886980133484E-2</v>
      </c>
      <c r="I170" s="9">
        <v>-9.4400265994292187E-2</v>
      </c>
      <c r="J170" s="9">
        <v>3.2880082267068941E-2</v>
      </c>
      <c r="K170" s="9">
        <v>0.19500779359461251</v>
      </c>
      <c r="Z170" s="9"/>
      <c r="AA170" s="9"/>
      <c r="AB170" s="9"/>
      <c r="AC170" s="9"/>
      <c r="AD170" s="9"/>
      <c r="AE170" s="9"/>
      <c r="AF170" s="9"/>
      <c r="AG170" s="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t="s">
        <v>186</v>
      </c>
      <c r="B171" s="7">
        <v>2009</v>
      </c>
      <c r="C171" t="s">
        <v>50</v>
      </c>
      <c r="D171" s="9">
        <v>0.97440624555427147</v>
      </c>
      <c r="E171" s="9">
        <v>8.0739574502442374E-2</v>
      </c>
      <c r="F171" s="9">
        <v>0.11500031018011127</v>
      </c>
      <c r="G171" s="9">
        <v>3.9895184895131837E-2</v>
      </c>
      <c r="H171" s="9">
        <v>9.1882633019111426E-2</v>
      </c>
      <c r="I171" s="9">
        <v>0.21516781836278592</v>
      </c>
      <c r="J171" s="9">
        <v>0.10882432463075466</v>
      </c>
      <c r="K171" s="9">
        <v>0.20876011954850129</v>
      </c>
      <c r="Z171" s="9"/>
      <c r="AA171" s="9"/>
      <c r="AB171" s="9"/>
      <c r="AC171" s="9"/>
      <c r="AD171" s="49"/>
      <c r="AE171" s="9"/>
      <c r="AF171" s="9"/>
      <c r="AG171" s="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67" t="s">
        <v>252</v>
      </c>
      <c r="B172" s="149">
        <v>1999</v>
      </c>
      <c r="C172" s="81" t="s">
        <v>30</v>
      </c>
      <c r="D172" s="148">
        <v>1.540498604837236</v>
      </c>
      <c r="E172" s="148">
        <v>7.9745575797965804E-2</v>
      </c>
      <c r="F172" s="148">
        <v>8.8817095185334732E-2</v>
      </c>
      <c r="G172" s="148">
        <v>6.2767906864472339E-2</v>
      </c>
      <c r="H172" s="148">
        <v>8.7759682338723499E-2</v>
      </c>
      <c r="I172" s="148">
        <v>0.35379226726125917</v>
      </c>
      <c r="J172" s="148">
        <v>0.35786016969150602</v>
      </c>
      <c r="K172" s="148">
        <v>0.1060626399068289</v>
      </c>
      <c r="Z172" s="9"/>
      <c r="AA172" s="9"/>
      <c r="AB172" s="9"/>
      <c r="AC172" s="9"/>
      <c r="AD172" s="9"/>
      <c r="AE172" s="9"/>
      <c r="AF172" s="9"/>
      <c r="AG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8" t="s">
        <v>57</v>
      </c>
      <c r="B173" s="7">
        <v>2005</v>
      </c>
      <c r="C173" s="8" t="s">
        <v>51</v>
      </c>
      <c r="D173" s="9">
        <v>1.214892018479147</v>
      </c>
      <c r="E173" s="9">
        <v>7.8055460458747006E-2</v>
      </c>
      <c r="F173" s="9">
        <v>8.2457018861625778E-2</v>
      </c>
      <c r="G173" s="9">
        <v>-3.8616928339212174E-2</v>
      </c>
      <c r="H173" s="9">
        <v>-7.2189193812168637E-2</v>
      </c>
      <c r="I173" s="9">
        <v>-8.5904257430913289E-2</v>
      </c>
      <c r="J173" s="9">
        <v>5.6985097278909318E-2</v>
      </c>
      <c r="K173" s="9">
        <v>7.8174473195763733E-2</v>
      </c>
      <c r="AH173" s="8"/>
      <c r="AI173" s="8"/>
      <c r="AJ173" s="8"/>
    </row>
    <row r="174" spans="1:46">
      <c r="A174" s="127" t="s">
        <v>89</v>
      </c>
      <c r="B174" s="7">
        <v>2009</v>
      </c>
      <c r="C174" s="8" t="s">
        <v>30</v>
      </c>
      <c r="D174" s="9">
        <v>2.4622134697424283</v>
      </c>
      <c r="E174" s="9">
        <v>7.6856399884426468E-2</v>
      </c>
      <c r="F174" s="9">
        <v>4.0630071599045345E-2</v>
      </c>
      <c r="G174" s="9">
        <v>-2.4419120911647316E-2</v>
      </c>
      <c r="H174" s="9">
        <v>8.6613881900251599E-2</v>
      </c>
      <c r="I174" s="9">
        <v>0.12427852597306491</v>
      </c>
      <c r="J174" s="9"/>
      <c r="K174" s="9">
        <v>2.7983798853295459E-2</v>
      </c>
    </row>
    <row r="175" spans="1:46">
      <c r="A175" s="67" t="s">
        <v>252</v>
      </c>
      <c r="B175" s="149">
        <v>1998</v>
      </c>
      <c r="C175" s="81" t="s">
        <v>30</v>
      </c>
      <c r="D175" s="148">
        <v>1.4497160072238033</v>
      </c>
      <c r="E175" s="148">
        <v>7.0335628832492517E-2</v>
      </c>
      <c r="F175" s="148">
        <v>7.4895752318934208E-2</v>
      </c>
      <c r="G175" s="148">
        <v>-3.4767681816983635E-2</v>
      </c>
      <c r="H175" s="148">
        <v>3.018251966167074E-2</v>
      </c>
      <c r="I175" s="148">
        <v>5.6043201233652161E-2</v>
      </c>
      <c r="J175" s="148">
        <v>0.33132512242172424</v>
      </c>
      <c r="K175" s="148">
        <v>8.2338067570475557E-2</v>
      </c>
      <c r="AD175" s="9"/>
    </row>
    <row r="176" spans="1:46">
      <c r="A176" s="138" t="s">
        <v>57</v>
      </c>
      <c r="B176" s="7">
        <v>2007</v>
      </c>
      <c r="C176" s="8" t="s">
        <v>51</v>
      </c>
      <c r="D176" s="49">
        <v>1.1403504266040672</v>
      </c>
      <c r="E176" s="9">
        <v>7.0075757575757569E-2</v>
      </c>
      <c r="F176" s="9">
        <v>9.1703056768558958E-2</v>
      </c>
      <c r="G176" s="9">
        <v>-1.2791645073366888E-2</v>
      </c>
      <c r="H176" s="9">
        <v>0.12047714324726476</v>
      </c>
      <c r="I176" s="9">
        <v>0.11075972024212909</v>
      </c>
      <c r="J176" s="9">
        <v>1.8519871549295748E-2</v>
      </c>
      <c r="K176" s="9">
        <v>0.10795454545454546</v>
      </c>
      <c r="L176" s="67"/>
      <c r="M176"/>
      <c r="N176"/>
      <c r="O176" s="9"/>
      <c r="P176" s="9"/>
      <c r="Q176" s="9"/>
      <c r="R176" s="9"/>
      <c r="S176" s="9"/>
      <c r="T176" s="9"/>
      <c r="U176" s="9"/>
      <c r="V176" s="9"/>
      <c r="W176" s="67"/>
      <c r="X176"/>
      <c r="Y176"/>
      <c r="Z176" s="9"/>
      <c r="AA176" s="9"/>
      <c r="AB176" s="9"/>
    </row>
    <row r="177" spans="1:46">
      <c r="A177" s="67" t="s">
        <v>130</v>
      </c>
      <c r="B177" s="7">
        <v>2006</v>
      </c>
      <c r="C177" t="s">
        <v>51</v>
      </c>
      <c r="D177" s="9">
        <v>2.1275154143234638</v>
      </c>
      <c r="E177" s="9">
        <v>6.1111786887239998E-2</v>
      </c>
      <c r="F177" s="9">
        <v>9.3001875037803189E-2</v>
      </c>
      <c r="G177" s="9">
        <v>1.6861994738100836E-2</v>
      </c>
      <c r="H177" s="9">
        <v>5.9794307581917351E-3</v>
      </c>
      <c r="I177" s="9">
        <v>2.2004305190145641E-2</v>
      </c>
      <c r="J177" s="9">
        <v>3.802917962209975E-2</v>
      </c>
      <c r="K177" s="9">
        <v>0.14795030553194932</v>
      </c>
      <c r="AD177" s="9"/>
    </row>
    <row r="178" spans="1:46">
      <c r="A178" s="127" t="s">
        <v>84</v>
      </c>
      <c r="B178" s="7">
        <v>2005</v>
      </c>
      <c r="C178" s="8" t="s">
        <v>30</v>
      </c>
      <c r="D178" s="9">
        <v>1.6716804855601755</v>
      </c>
      <c r="E178" s="9">
        <v>6.0023704707077546E-2</v>
      </c>
      <c r="F178" s="9">
        <v>0.11609230842207623</v>
      </c>
      <c r="G178" s="9">
        <v>-3.5565036967766431E-2</v>
      </c>
      <c r="H178" s="9">
        <v>-1.8021177318643528E-2</v>
      </c>
      <c r="I178" s="9">
        <v>4.3747625588123597E-2</v>
      </c>
      <c r="J178" s="9">
        <v>-6.1564238191257892E-3</v>
      </c>
      <c r="K178" s="9">
        <v>0.13632229813483676</v>
      </c>
      <c r="W178" s="67"/>
      <c r="X178"/>
      <c r="Y178"/>
      <c r="Z178" s="9"/>
      <c r="AA178" s="9"/>
      <c r="AB178" s="9"/>
    </row>
    <row r="179" spans="1:46">
      <c r="A179" s="67" t="s">
        <v>79</v>
      </c>
      <c r="B179" s="149">
        <v>2009</v>
      </c>
      <c r="C179" s="81" t="s">
        <v>50</v>
      </c>
      <c r="D179" s="148">
        <v>0.89219110963599269</v>
      </c>
      <c r="E179" s="148">
        <v>5.1101072840203272E-2</v>
      </c>
      <c r="F179" s="148">
        <v>9.9866365131578941E-2</v>
      </c>
      <c r="G179" s="148">
        <v>-4.8549437537004136E-2</v>
      </c>
      <c r="H179" s="148">
        <v>0.1286757450167752</v>
      </c>
      <c r="I179" s="148">
        <v>0.19794750345372022</v>
      </c>
      <c r="J179" s="148"/>
      <c r="K179" s="148">
        <v>7.0439385150812064E-2</v>
      </c>
      <c r="L179" s="67"/>
      <c r="M179"/>
      <c r="N179" s="128"/>
      <c r="O179" s="9"/>
      <c r="P179" s="9"/>
      <c r="Q179" s="9"/>
      <c r="R179" s="9"/>
      <c r="S179" s="9"/>
      <c r="T179" s="9"/>
      <c r="U179" s="9"/>
      <c r="V179" s="9"/>
      <c r="W179" s="67"/>
      <c r="X179"/>
      <c r="Y179"/>
      <c r="Z179" s="9"/>
      <c r="AA179" s="9"/>
      <c r="AB179" s="9"/>
    </row>
    <row r="180" spans="1:46">
      <c r="A180" s="67" t="s">
        <v>186</v>
      </c>
      <c r="B180" s="7">
        <v>2009</v>
      </c>
      <c r="C180" t="s">
        <v>30</v>
      </c>
      <c r="D180" s="9">
        <v>0.97440624555427147</v>
      </c>
      <c r="E180" s="9">
        <v>5.0038780054542271E-2</v>
      </c>
      <c r="F180" s="9">
        <v>6.9944661048924675E-2</v>
      </c>
      <c r="G180" s="9">
        <v>4.2821757461729004E-2</v>
      </c>
      <c r="H180" s="9">
        <v>5.9426068681278761E-2</v>
      </c>
      <c r="I180" s="9">
        <v>0.14929527006732685</v>
      </c>
      <c r="J180" s="9">
        <v>-9.747994857057421E-3</v>
      </c>
      <c r="K180" s="9">
        <v>0.12448200984505714</v>
      </c>
    </row>
    <row r="181" spans="1:46">
      <c r="A181" s="43" t="s">
        <v>84</v>
      </c>
      <c r="B181" s="7">
        <v>2008</v>
      </c>
      <c r="C181" s="8" t="s">
        <v>30</v>
      </c>
      <c r="D181" s="49">
        <v>1.1961907376692933</v>
      </c>
      <c r="E181" s="9">
        <v>4.4206062601051421E-2</v>
      </c>
      <c r="F181" s="9">
        <v>0.17400412054059916</v>
      </c>
      <c r="G181" s="9">
        <v>-5.2187111627243654E-2</v>
      </c>
      <c r="H181" s="9">
        <v>-1.4577348572825662E-2</v>
      </c>
      <c r="I181" s="9">
        <v>-5.8085284110588185E-2</v>
      </c>
      <c r="J181" s="9">
        <v>6.4971578754354872E-2</v>
      </c>
      <c r="K181" s="9">
        <v>0.11508570385390247</v>
      </c>
    </row>
    <row r="182" spans="1:46">
      <c r="A182" s="62" t="s">
        <v>79</v>
      </c>
      <c r="B182" s="149">
        <v>2009</v>
      </c>
      <c r="C182" s="81" t="s">
        <v>30</v>
      </c>
      <c r="D182" s="148">
        <v>1.7860252968219594</v>
      </c>
      <c r="E182" s="148">
        <v>4.0739075031856684E-2</v>
      </c>
      <c r="F182" s="148">
        <v>7.9142403388035992E-2</v>
      </c>
      <c r="G182" s="148">
        <v>-7.5626864468273866E-2</v>
      </c>
      <c r="H182" s="148">
        <v>9.5702652584052153E-2</v>
      </c>
      <c r="I182" s="148">
        <v>0.1219866161412561</v>
      </c>
      <c r="J182" s="148"/>
      <c r="K182" s="148">
        <v>5.4828335261094027E-2</v>
      </c>
      <c r="AD182" s="148"/>
      <c r="AE182" s="148"/>
      <c r="AG182" s="49"/>
    </row>
    <row r="183" spans="1:46">
      <c r="A183" s="62" t="s">
        <v>186</v>
      </c>
      <c r="B183" s="7">
        <v>2008</v>
      </c>
      <c r="C183" t="s">
        <v>50</v>
      </c>
      <c r="D183" s="9">
        <v>0.49051707857838339</v>
      </c>
      <c r="E183" s="147">
        <v>3.9022867400296576E-2</v>
      </c>
      <c r="F183" s="147">
        <v>5.9527352818620156E-2</v>
      </c>
      <c r="G183" s="147">
        <v>7.1204117362225067E-2</v>
      </c>
      <c r="H183" s="147">
        <v>0.10825860082989626</v>
      </c>
      <c r="I183" s="147">
        <v>0.15654432859629341</v>
      </c>
      <c r="J183" s="147">
        <v>0.27105110113373326</v>
      </c>
      <c r="K183" s="147">
        <v>8.8684192741772E-2</v>
      </c>
      <c r="W183" s="67"/>
      <c r="X183"/>
      <c r="Y183"/>
      <c r="Z183" s="9"/>
      <c r="AA183" s="9"/>
      <c r="AB183" s="9"/>
      <c r="AD183" s="148"/>
      <c r="AE183" s="148"/>
      <c r="AG183" s="49"/>
    </row>
    <row r="184" spans="1:46">
      <c r="A184" s="64" t="s">
        <v>84</v>
      </c>
      <c r="B184" s="7">
        <v>2005</v>
      </c>
      <c r="C184" s="8" t="s">
        <v>51</v>
      </c>
      <c r="D184" s="9">
        <v>0.57844703214494086</v>
      </c>
      <c r="E184" s="9">
        <v>3.6884542099208044E-2</v>
      </c>
      <c r="F184" s="9">
        <v>7.6631611929537283E-2</v>
      </c>
      <c r="G184" s="9">
        <v>-3.5565036967766459E-2</v>
      </c>
      <c r="H184" s="9">
        <v>-1.8021177318643528E-2</v>
      </c>
      <c r="I184" s="9">
        <v>-7.3839647744805073E-2</v>
      </c>
      <c r="J184" s="9">
        <v>-0.11802146748447864</v>
      </c>
      <c r="K184" s="9">
        <v>8.6975857349971888E-2</v>
      </c>
      <c r="W184" s="67"/>
      <c r="X184"/>
      <c r="Y184"/>
      <c r="Z184" s="9"/>
      <c r="AA184" s="9"/>
      <c r="AB184" s="9"/>
    </row>
    <row r="185" spans="1:46">
      <c r="A185" s="62" t="s">
        <v>79</v>
      </c>
      <c r="B185" s="149">
        <v>2009</v>
      </c>
      <c r="C185" s="81" t="s">
        <v>51</v>
      </c>
      <c r="D185" s="148">
        <v>0.89383418718596686</v>
      </c>
      <c r="E185" s="148">
        <v>3.3881415047334329E-2</v>
      </c>
      <c r="F185" s="148">
        <v>6.5547238519117951E-2</v>
      </c>
      <c r="G185" s="148">
        <v>-9.4329334787350158E-2</v>
      </c>
      <c r="H185" s="148">
        <v>7.2928026172300972E-2</v>
      </c>
      <c r="I185" s="148">
        <v>6.9520174482006619E-2</v>
      </c>
      <c r="J185" s="148"/>
      <c r="K185" s="148">
        <v>4.4885707688755487E-2</v>
      </c>
      <c r="W185" s="67"/>
      <c r="X185"/>
      <c r="Y185"/>
      <c r="Z185" s="9"/>
      <c r="AA185" s="9"/>
      <c r="AB185" s="9"/>
      <c r="AD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129" t="s">
        <v>91</v>
      </c>
      <c r="B186" s="7">
        <v>2008</v>
      </c>
      <c r="C186" s="8" t="s">
        <v>50</v>
      </c>
      <c r="D186" s="49">
        <v>0.5855492882084341</v>
      </c>
      <c r="E186" s="9">
        <v>2.8958554729011689E-2</v>
      </c>
      <c r="F186" s="9">
        <v>0.12738853503184713</v>
      </c>
      <c r="G186" s="9">
        <v>-0.26393552719946278</v>
      </c>
      <c r="H186" s="9">
        <v>-0.26662189388851593</v>
      </c>
      <c r="I186" s="9">
        <v>0.18468770987239758</v>
      </c>
      <c r="J186" s="9">
        <v>0.445265278710544</v>
      </c>
      <c r="K186" s="9">
        <v>0.18135287033319952</v>
      </c>
      <c r="AD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>
      <c r="A187" s="62" t="s">
        <v>75</v>
      </c>
      <c r="B187" s="7">
        <v>2003</v>
      </c>
      <c r="C187" t="s">
        <v>50</v>
      </c>
      <c r="D187" s="9">
        <v>0.5040986757941337</v>
      </c>
      <c r="E187" s="9">
        <v>2.5615343399233381E-2</v>
      </c>
      <c r="F187" s="9">
        <v>7.6229800746704823E-2</v>
      </c>
      <c r="G187" s="9">
        <v>-5.0704245743841872E-2</v>
      </c>
      <c r="H187" s="9">
        <v>-0.30689196668867114</v>
      </c>
      <c r="I187" s="9">
        <v>-0.17225937154633791</v>
      </c>
      <c r="J187" s="9">
        <v>-2.1342404783405752E-2</v>
      </c>
      <c r="K187" s="9">
        <v>0.40298039105033051</v>
      </c>
      <c r="AD187" s="9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>
      <c r="A188" s="129" t="s">
        <v>91</v>
      </c>
      <c r="B188" s="7">
        <v>2008</v>
      </c>
      <c r="C188" s="8" t="s">
        <v>30</v>
      </c>
      <c r="D188" s="49">
        <v>1.1710985764168682</v>
      </c>
      <c r="E188" s="9">
        <v>2.551498127340824E-2</v>
      </c>
      <c r="F188" s="9">
        <v>0.11466794075489728</v>
      </c>
      <c r="G188" s="9">
        <v>-0.19630355642677125</v>
      </c>
      <c r="H188" s="9">
        <v>-0.14813777653318405</v>
      </c>
      <c r="I188" s="9">
        <v>0.26239148697843739</v>
      </c>
      <c r="J188" s="9">
        <v>0.38196583590030797</v>
      </c>
      <c r="K188" s="9">
        <v>0.16418317281482828</v>
      </c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>
      <c r="A189" s="62" t="s">
        <v>186</v>
      </c>
      <c r="B189" s="7">
        <v>2008</v>
      </c>
      <c r="C189" t="s">
        <v>30</v>
      </c>
      <c r="D189" s="9">
        <v>0.49051707857838339</v>
      </c>
      <c r="E189" s="147">
        <v>2.4110910186859555E-2</v>
      </c>
      <c r="F189" s="147">
        <v>3.6835125976130839E-2</v>
      </c>
      <c r="G189" s="147">
        <v>7.7339942987164817E-2</v>
      </c>
      <c r="H189" s="147">
        <v>0.1168498681681935</v>
      </c>
      <c r="I189" s="147">
        <v>0.13217000290468214</v>
      </c>
      <c r="J189" s="147">
        <v>0.21508872537923121</v>
      </c>
      <c r="K189" s="147">
        <v>5.4232342852419728E-2</v>
      </c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>
      <c r="A190" s="129" t="s">
        <v>91</v>
      </c>
      <c r="B190" s="7">
        <v>2008</v>
      </c>
      <c r="C190" s="8" t="s">
        <v>51</v>
      </c>
      <c r="D190" s="49">
        <v>0.5855492882084341</v>
      </c>
      <c r="E190" s="9">
        <v>2.2803347280334729E-2</v>
      </c>
      <c r="F190" s="9">
        <v>0.10425716768027801</v>
      </c>
      <c r="G190" s="9">
        <v>-0.1479346781940441</v>
      </c>
      <c r="H190" s="9">
        <v>-6.340057636887618E-2</v>
      </c>
      <c r="I190" s="9">
        <v>0.31796349663784823</v>
      </c>
      <c r="J190" s="9">
        <v>0.3366954851104707</v>
      </c>
      <c r="K190" s="9">
        <v>0.14998339973439576</v>
      </c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>
      <c r="A191" s="62" t="s">
        <v>75</v>
      </c>
      <c r="B191" s="7">
        <v>2003</v>
      </c>
      <c r="C191" t="s">
        <v>30</v>
      </c>
      <c r="D191" s="9">
        <v>0.88081757867254529</v>
      </c>
      <c r="E191" s="9">
        <v>2.2538403424830017E-2</v>
      </c>
      <c r="F191" s="9">
        <v>6.4763004039846431E-2</v>
      </c>
      <c r="G191" s="9">
        <v>-7.6824520953325702E-3</v>
      </c>
      <c r="H191" s="9">
        <v>-0.11826977924853875</v>
      </c>
      <c r="I191" s="9">
        <v>-0.11123292298467483</v>
      </c>
      <c r="J191" s="9">
        <v>-6.1250682203135634E-2</v>
      </c>
      <c r="K191" s="9">
        <v>0.27501824190917673</v>
      </c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16.8" customHeight="1">
      <c r="A192" s="129" t="s">
        <v>84</v>
      </c>
      <c r="B192" s="7">
        <v>2008</v>
      </c>
      <c r="C192" s="8" t="s">
        <v>51</v>
      </c>
      <c r="D192" s="49">
        <v>0.37043664105658802</v>
      </c>
      <c r="E192" s="9">
        <v>2.1878723173807423E-2</v>
      </c>
      <c r="F192" s="9">
        <v>0.10025502324513119</v>
      </c>
      <c r="G192" s="9">
        <v>-4.1143777688280377E-2</v>
      </c>
      <c r="H192" s="9">
        <v>7.1043093032621928E-3</v>
      </c>
      <c r="I192" s="9">
        <v>-3.6971405557793109E-2</v>
      </c>
      <c r="J192" s="9">
        <v>8.3629882414808135E-2</v>
      </c>
      <c r="K192" s="9">
        <v>6.6402459175483777E-2</v>
      </c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>
      <c r="A193" s="64" t="s">
        <v>84</v>
      </c>
      <c r="B193" s="7">
        <v>2004</v>
      </c>
      <c r="C193" s="8" t="s">
        <v>50</v>
      </c>
      <c r="D193" s="9">
        <v>0.25700024390135279</v>
      </c>
      <c r="E193" s="9">
        <v>2.1872706004300833E-2</v>
      </c>
      <c r="F193" s="9">
        <v>5.645376870652323E-2</v>
      </c>
      <c r="G193" s="9">
        <v>-8.9846487037390968E-2</v>
      </c>
      <c r="H193" s="9">
        <v>-0.12860691763806628</v>
      </c>
      <c r="I193" s="9">
        <v>-0.10948680383039271</v>
      </c>
      <c r="J193" s="9">
        <v>0.12300371765313692</v>
      </c>
      <c r="K193" s="9">
        <v>0.11944102611429919</v>
      </c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>
      <c r="A194" s="62" t="s">
        <v>75</v>
      </c>
      <c r="B194" s="7">
        <v>2003</v>
      </c>
      <c r="C194" t="s">
        <v>51</v>
      </c>
      <c r="D194" s="9">
        <v>0.3767189028784117</v>
      </c>
      <c r="E194" s="9">
        <v>1.9417314451192491E-2</v>
      </c>
      <c r="F194" s="9">
        <v>5.1510916691400628E-2</v>
      </c>
      <c r="G194" s="9">
        <v>3.2500860732170164E-2</v>
      </c>
      <c r="H194" s="9">
        <v>5.7907542088627847E-2</v>
      </c>
      <c r="I194" s="9">
        <v>-5.4232861728749443E-2</v>
      </c>
      <c r="J194" s="9">
        <v>-9.8525901573710051E-2</v>
      </c>
      <c r="K194" s="9">
        <v>0.13269983071030189</v>
      </c>
    </row>
    <row r="195" spans="1:46">
      <c r="A195" s="64" t="s">
        <v>84</v>
      </c>
      <c r="B195" s="7">
        <v>2004</v>
      </c>
      <c r="C195" s="8" t="s">
        <v>30</v>
      </c>
      <c r="D195" s="9">
        <v>0.25700024390135279</v>
      </c>
      <c r="E195" s="9">
        <v>9.5560945673456264E-3</v>
      </c>
      <c r="F195" s="9">
        <v>3.5230780274208597E-2</v>
      </c>
      <c r="G195" s="9">
        <v>-8.984648703739094E-2</v>
      </c>
      <c r="H195" s="9">
        <v>-0.12860691763806614</v>
      </c>
      <c r="I195" s="9">
        <v>-0.1094868038303925</v>
      </c>
      <c r="J195" s="9">
        <v>-4.2168290973947371E-2</v>
      </c>
      <c r="K195" s="9">
        <v>8.1203424867292776E-2</v>
      </c>
    </row>
    <row r="196" spans="1:46">
      <c r="A196" s="62" t="s">
        <v>77</v>
      </c>
      <c r="B196" s="149">
        <v>2009</v>
      </c>
      <c r="C196" s="81" t="s">
        <v>50</v>
      </c>
      <c r="D196" s="148">
        <v>0</v>
      </c>
      <c r="E196" s="148">
        <v>0</v>
      </c>
      <c r="F196" s="148">
        <v>0.26313494658818398</v>
      </c>
      <c r="G196" s="148">
        <v>1.3991310340997258E-2</v>
      </c>
      <c r="H196" s="148">
        <v>-9.6213235971469198E-3</v>
      </c>
      <c r="I196" s="148">
        <v>0.25128877116324377</v>
      </c>
      <c r="J196" s="148"/>
      <c r="K196" s="148">
        <v>0.37863306686431258</v>
      </c>
    </row>
    <row r="197" spans="1:46">
      <c r="A197" t="s">
        <v>77</v>
      </c>
      <c r="B197" s="149">
        <v>2009</v>
      </c>
      <c r="C197" s="81" t="s">
        <v>30</v>
      </c>
      <c r="D197" s="148">
        <v>0</v>
      </c>
      <c r="E197" s="148">
        <v>0</v>
      </c>
      <c r="F197" s="148">
        <v>0.23106742350823758</v>
      </c>
      <c r="G197" s="148">
        <v>1.4347430860964301E-2</v>
      </c>
      <c r="H197" s="148">
        <v>4.3503456161736634E-2</v>
      </c>
      <c r="I197" s="148">
        <v>0.24314210071450501</v>
      </c>
      <c r="J197" s="148"/>
      <c r="K197" s="148">
        <v>0.33262352354017632</v>
      </c>
      <c r="W197" s="89"/>
    </row>
    <row r="198" spans="1:46">
      <c r="A198" s="127" t="s">
        <v>175</v>
      </c>
      <c r="B198" s="7">
        <v>2008</v>
      </c>
      <c r="C198" s="8" t="s">
        <v>30</v>
      </c>
      <c r="D198" s="9">
        <v>0</v>
      </c>
      <c r="E198" s="9">
        <v>0</v>
      </c>
      <c r="F198" s="9">
        <v>0.12507566169592252</v>
      </c>
      <c r="G198" s="9">
        <v>-1.0002174385736038E-2</v>
      </c>
      <c r="H198" s="9">
        <v>3.4246575342465724E-2</v>
      </c>
      <c r="I198" s="9">
        <v>1.0437051532942006E-2</v>
      </c>
      <c r="J198" s="9">
        <v>0.29582517938682323</v>
      </c>
      <c r="K198" s="9">
        <v>0.27435380384967917</v>
      </c>
      <c r="W198" s="62"/>
      <c r="X198"/>
      <c r="Y198"/>
      <c r="Z198" s="9"/>
      <c r="AA198" s="9"/>
      <c r="AB198" s="9"/>
      <c r="AC198" s="148"/>
    </row>
    <row r="199" spans="1:46">
      <c r="A199" s="83" t="s">
        <v>82</v>
      </c>
      <c r="B199" s="7">
        <v>2006</v>
      </c>
      <c r="C199" t="s">
        <v>50</v>
      </c>
      <c r="D199" s="49">
        <v>0</v>
      </c>
      <c r="E199" s="9">
        <v>0</v>
      </c>
      <c r="F199" s="9">
        <v>0.19790380291947693</v>
      </c>
      <c r="G199" s="9">
        <v>0.14987222630475058</v>
      </c>
      <c r="H199" s="9">
        <v>0.12054130930023538</v>
      </c>
      <c r="I199" s="9">
        <v>1.086965377100492E-2</v>
      </c>
      <c r="J199" s="9">
        <v>3.1771130114408596E-3</v>
      </c>
      <c r="K199" s="9">
        <v>0.26104907223159729</v>
      </c>
      <c r="W199" s="89"/>
      <c r="AC199" s="148"/>
    </row>
    <row r="200" spans="1:46">
      <c r="A200" s="67" t="s">
        <v>77</v>
      </c>
      <c r="B200" s="149">
        <v>2009</v>
      </c>
      <c r="C200" s="81" t="s">
        <v>51</v>
      </c>
      <c r="D200" s="148">
        <v>0</v>
      </c>
      <c r="E200" s="148">
        <v>0</v>
      </c>
      <c r="F200" s="148">
        <v>0.17526555386949924</v>
      </c>
      <c r="G200" s="148">
        <v>1.4923926741714926E-2</v>
      </c>
      <c r="H200" s="148">
        <v>0.12950304051484979</v>
      </c>
      <c r="I200" s="148">
        <v>0.22995408797105082</v>
      </c>
      <c r="J200" s="148"/>
      <c r="K200" s="148">
        <v>0.25479133082572092</v>
      </c>
    </row>
    <row r="201" spans="1:46">
      <c r="A201" s="67" t="s">
        <v>82</v>
      </c>
      <c r="B201" s="7">
        <v>2006</v>
      </c>
      <c r="C201" t="s">
        <v>30</v>
      </c>
      <c r="D201" s="9">
        <v>0</v>
      </c>
      <c r="E201" s="9">
        <v>0</v>
      </c>
      <c r="F201" s="9">
        <v>0.17686783756005017</v>
      </c>
      <c r="G201" s="9">
        <v>0.10725972634311293</v>
      </c>
      <c r="H201" s="9">
        <v>7.8081202637836203E-2</v>
      </c>
      <c r="I201" s="9">
        <v>1.7563630420598979E-2</v>
      </c>
      <c r="J201" s="9">
        <v>5.0579377059436379E-3</v>
      </c>
      <c r="K201" s="9">
        <v>0.23875560278517688</v>
      </c>
    </row>
    <row r="202" spans="1:46">
      <c r="A202" s="83" t="s">
        <v>82</v>
      </c>
      <c r="B202" s="7">
        <v>2006</v>
      </c>
      <c r="C202" t="s">
        <v>51</v>
      </c>
      <c r="D202" s="49">
        <v>0</v>
      </c>
      <c r="E202" s="9">
        <v>0</v>
      </c>
      <c r="F202" s="9">
        <v>0.15860428231562251</v>
      </c>
      <c r="G202" s="9">
        <v>6.6712493741696521E-2</v>
      </c>
      <c r="H202" s="9">
        <v>3.7678977406479727E-2</v>
      </c>
      <c r="I202" s="9">
        <v>2.3933175236882587E-2</v>
      </c>
      <c r="J202" s="9">
        <v>6.8476059122010158E-3</v>
      </c>
      <c r="K202" s="9">
        <v>0.21866131491799939</v>
      </c>
    </row>
    <row r="203" spans="1:46">
      <c r="A203" s="67" t="s">
        <v>86</v>
      </c>
      <c r="B203" s="7">
        <v>2009</v>
      </c>
      <c r="C203" t="s">
        <v>50</v>
      </c>
      <c r="D203" s="9">
        <v>0</v>
      </c>
      <c r="E203" s="9">
        <v>0</v>
      </c>
      <c r="F203" s="9">
        <v>0.14773167894532765</v>
      </c>
      <c r="G203" s="9">
        <v>3.270564915758168E-2</v>
      </c>
      <c r="H203" s="9">
        <v>5.0297324083250682E-2</v>
      </c>
      <c r="I203" s="9">
        <v>5.2279484638255699E-2</v>
      </c>
      <c r="J203" s="9"/>
      <c r="K203" s="9">
        <v>0.20498183705241307</v>
      </c>
    </row>
    <row r="204" spans="1:46">
      <c r="A204" s="43" t="s">
        <v>91</v>
      </c>
      <c r="B204" s="7">
        <v>2007</v>
      </c>
      <c r="C204" s="8" t="s">
        <v>50</v>
      </c>
      <c r="D204" s="49">
        <v>0</v>
      </c>
      <c r="E204" s="9">
        <v>0</v>
      </c>
      <c r="F204" s="9">
        <v>1.6167309403737763E-2</v>
      </c>
      <c r="G204" s="9">
        <v>-0.12177870390193662</v>
      </c>
      <c r="H204" s="9">
        <v>-0.41785595751742433</v>
      </c>
      <c r="I204" s="9">
        <v>-0.42086946646007573</v>
      </c>
      <c r="J204" s="9">
        <v>8.5400035905338442E-2</v>
      </c>
      <c r="K204" s="9">
        <v>0.18135287033319952</v>
      </c>
    </row>
    <row r="205" spans="1:46">
      <c r="A205" s="127" t="s">
        <v>77</v>
      </c>
      <c r="B205" s="7">
        <v>2007</v>
      </c>
      <c r="C205" s="8" t="s">
        <v>50</v>
      </c>
      <c r="D205" s="9">
        <v>0</v>
      </c>
      <c r="E205" s="9">
        <v>0</v>
      </c>
      <c r="F205" s="9">
        <v>0</v>
      </c>
      <c r="G205" s="9">
        <v>6.216469072567412E-2</v>
      </c>
      <c r="H205" s="9">
        <v>7.8726248193444898E-2</v>
      </c>
      <c r="I205" s="9">
        <v>9.1616075163985303E-2</v>
      </c>
      <c r="J205" s="9">
        <v>6.9862375305756425E-2</v>
      </c>
      <c r="K205" s="9">
        <v>0.17571698937254332</v>
      </c>
    </row>
    <row r="206" spans="1:46">
      <c r="A206" s="127" t="s">
        <v>77</v>
      </c>
      <c r="B206" s="7">
        <v>2008</v>
      </c>
      <c r="C206" s="8" t="s">
        <v>50</v>
      </c>
      <c r="D206" s="9">
        <v>0</v>
      </c>
      <c r="E206" s="9">
        <v>0</v>
      </c>
      <c r="F206" s="9">
        <v>0</v>
      </c>
      <c r="G206" s="9">
        <v>1.7659345200582943E-2</v>
      </c>
      <c r="H206" s="9">
        <v>3.1403578162460047E-2</v>
      </c>
      <c r="I206" s="9">
        <v>8.207927878124556E-3</v>
      </c>
      <c r="J206" s="9">
        <v>0.26451052120882473</v>
      </c>
      <c r="K206" s="9">
        <v>0.17571698937254332</v>
      </c>
    </row>
    <row r="207" spans="1:46" s="8" customFormat="1" ht="16.8" customHeight="1">
      <c r="A207" s="127" t="s">
        <v>77</v>
      </c>
      <c r="B207" s="7">
        <v>2008</v>
      </c>
      <c r="C207" s="8" t="s">
        <v>30</v>
      </c>
      <c r="D207" s="9">
        <v>0</v>
      </c>
      <c r="E207" s="9">
        <v>0</v>
      </c>
      <c r="F207" s="9">
        <v>0</v>
      </c>
      <c r="G207" s="9">
        <v>-0.2239829474098208</v>
      </c>
      <c r="H207" s="9">
        <v>-0.2064219366968591</v>
      </c>
      <c r="I207" s="9">
        <v>-0.17073545891446446</v>
      </c>
      <c r="J207" s="9">
        <v>7.361883766213452E-2</v>
      </c>
      <c r="K207" s="9">
        <v>0.15291351087222085</v>
      </c>
      <c r="O207" s="9"/>
      <c r="P207" s="9"/>
      <c r="Q207" s="9"/>
      <c r="R207" s="9"/>
      <c r="S207" s="9"/>
      <c r="T207" s="9"/>
      <c r="U207" s="9"/>
      <c r="V207" s="9"/>
      <c r="Z207" s="9"/>
      <c r="AA207" s="9"/>
      <c r="AB207" s="9"/>
      <c r="AC207" s="9"/>
      <c r="AD207" s="49"/>
      <c r="AE207" s="9"/>
      <c r="AF207" s="9"/>
      <c r="AG207" s="9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8" customFormat="1">
      <c r="A208" s="67" t="s">
        <v>86</v>
      </c>
      <c r="B208" s="7">
        <v>2009</v>
      </c>
      <c r="C208" t="s">
        <v>30</v>
      </c>
      <c r="D208" s="9">
        <v>0</v>
      </c>
      <c r="E208" s="9">
        <v>0</v>
      </c>
      <c r="F208" s="9">
        <v>9.3010008951094472E-2</v>
      </c>
      <c r="G208" s="9">
        <v>3.5352723766671492E-3</v>
      </c>
      <c r="H208" s="9">
        <v>2.1693716856821411E-2</v>
      </c>
      <c r="I208" s="9">
        <v>1.767636188333601E-2</v>
      </c>
      <c r="J208" s="9"/>
      <c r="K208" s="9">
        <v>0.12879034887512228</v>
      </c>
      <c r="O208" s="9"/>
      <c r="P208" s="9"/>
      <c r="Q208" s="9"/>
      <c r="R208" s="9"/>
      <c r="S208" s="9"/>
      <c r="T208" s="9"/>
      <c r="U208" s="9"/>
      <c r="V208" s="9"/>
      <c r="Z208" s="9"/>
      <c r="AA208" s="9"/>
      <c r="AB208" s="9"/>
      <c r="AC208" s="9"/>
      <c r="AD208" s="49"/>
      <c r="AE208" s="9"/>
      <c r="AF208" s="9"/>
      <c r="AG208" s="9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8" customFormat="1">
      <c r="A209" s="161" t="s">
        <v>82</v>
      </c>
      <c r="B209" s="149">
        <v>2005</v>
      </c>
      <c r="C209" s="81" t="s">
        <v>50</v>
      </c>
      <c r="D209" s="148">
        <v>0</v>
      </c>
      <c r="E209" s="148">
        <v>0</v>
      </c>
      <c r="F209" s="148">
        <v>0</v>
      </c>
      <c r="G209" s="9">
        <v>-0.12405034163782651</v>
      </c>
      <c r="H209" s="9">
        <v>4.4413585542050049E-2</v>
      </c>
      <c r="I209" s="9">
        <v>1.1444158262573974E-2</v>
      </c>
      <c r="J209" s="9">
        <v>-0.11183230360304354</v>
      </c>
      <c r="K209" s="9">
        <v>0.12633536480599941</v>
      </c>
      <c r="O209" s="9"/>
      <c r="P209" s="9"/>
      <c r="Q209" s="9"/>
      <c r="R209" s="9"/>
      <c r="S209" s="9"/>
      <c r="T209" s="9"/>
      <c r="U209" s="9"/>
      <c r="V209" s="9"/>
      <c r="Z209" s="9"/>
      <c r="AA209" s="9"/>
      <c r="AB209" s="9"/>
      <c r="AC209" s="9"/>
      <c r="AD209" s="49"/>
      <c r="AE209" s="9"/>
      <c r="AF209" s="9"/>
      <c r="AG209" s="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8" customFormat="1">
      <c r="A210" s="89" t="s">
        <v>82</v>
      </c>
      <c r="B210" s="149">
        <v>2005</v>
      </c>
      <c r="C210" s="81" t="s">
        <v>30</v>
      </c>
      <c r="D210" s="148">
        <v>0</v>
      </c>
      <c r="E210" s="148">
        <v>0</v>
      </c>
      <c r="F210" s="148">
        <v>0</v>
      </c>
      <c r="G210" s="9">
        <v>-5.8917627191937778E-2</v>
      </c>
      <c r="H210" s="9">
        <v>5.4661587720567943E-2</v>
      </c>
      <c r="I210" s="9">
        <v>2.3763934633612614E-2</v>
      </c>
      <c r="J210" s="9">
        <v>-4.0319189342080973E-2</v>
      </c>
      <c r="K210" s="9">
        <v>0.11485362410963175</v>
      </c>
      <c r="O210" s="9"/>
      <c r="P210" s="9"/>
      <c r="Q210" s="9"/>
      <c r="R210" s="9"/>
      <c r="S210" s="9"/>
      <c r="T210" s="9"/>
      <c r="U210" s="9"/>
      <c r="V210" s="9"/>
      <c r="Z210" s="9"/>
      <c r="AA210" s="9"/>
      <c r="AB210" s="9"/>
      <c r="AC210" s="9"/>
      <c r="AD210" s="49"/>
      <c r="AE210" s="9"/>
      <c r="AF210" s="9"/>
      <c r="AG210" s="9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64" t="s">
        <v>77</v>
      </c>
      <c r="B211" s="7">
        <v>2008</v>
      </c>
      <c r="C211" s="8" t="s">
        <v>51</v>
      </c>
      <c r="D211" s="9">
        <v>0</v>
      </c>
      <c r="E211" s="9">
        <v>0</v>
      </c>
      <c r="F211" s="9">
        <v>0</v>
      </c>
      <c r="G211" s="9">
        <v>-1.0338971876664464</v>
      </c>
      <c r="H211" s="9">
        <v>-1.0035434550375324</v>
      </c>
      <c r="I211" s="9">
        <v>-0.77050131776903963</v>
      </c>
      <c r="J211" s="9">
        <v>-0.56619421484972365</v>
      </c>
      <c r="K211" s="9">
        <v>0.11419625937216775</v>
      </c>
      <c r="O211" s="9"/>
      <c r="P211" s="9"/>
      <c r="Q211" s="9"/>
      <c r="R211" s="9"/>
      <c r="S211" s="9"/>
      <c r="T211" s="9"/>
      <c r="U211" s="9"/>
      <c r="V211" s="9"/>
      <c r="Z211" s="9"/>
      <c r="AA211" s="9"/>
      <c r="AB211" s="9"/>
      <c r="AC211" s="9"/>
      <c r="AD211" s="49"/>
      <c r="AE211" s="9"/>
      <c r="AF211" s="9"/>
      <c r="AG211" s="9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89" t="s">
        <v>82</v>
      </c>
      <c r="B212" s="149">
        <v>2005</v>
      </c>
      <c r="C212" s="81" t="s">
        <v>51</v>
      </c>
      <c r="D212" s="148">
        <v>0</v>
      </c>
      <c r="E212" s="148">
        <v>0</v>
      </c>
      <c r="F212" s="148">
        <v>0</v>
      </c>
      <c r="G212" s="9">
        <v>-3.5837331663956663E-3</v>
      </c>
      <c r="H212" s="9">
        <v>6.3367840351735941E-2</v>
      </c>
      <c r="I212" s="9">
        <v>3.4230275641091538E-2</v>
      </c>
      <c r="J212" s="9">
        <v>2.0435212184360497E-2</v>
      </c>
      <c r="K212" s="9">
        <v>0.1045590900013279</v>
      </c>
      <c r="O212" s="9"/>
      <c r="P212" s="9"/>
      <c r="Q212" s="9"/>
      <c r="R212" s="9"/>
      <c r="S212" s="9"/>
      <c r="T212" s="9"/>
      <c r="U212" s="9"/>
      <c r="V212" s="9"/>
      <c r="Z212" s="9"/>
      <c r="AA212" s="9"/>
      <c r="AB212" s="9"/>
      <c r="AC212" s="9"/>
      <c r="AD212" s="49"/>
      <c r="AE212" s="9"/>
      <c r="AF212" s="9"/>
      <c r="AG212" s="9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62" t="s">
        <v>186</v>
      </c>
      <c r="B213" s="7">
        <v>2007</v>
      </c>
      <c r="C213" t="s">
        <v>50</v>
      </c>
      <c r="D213" s="9">
        <v>0</v>
      </c>
      <c r="E213" s="147">
        <v>0</v>
      </c>
      <c r="F213" s="147">
        <v>1.8886454634735969E-2</v>
      </c>
      <c r="G213" s="147">
        <v>-3.7811731123506186E-2</v>
      </c>
      <c r="H213" s="147">
        <v>3.6084737179305909E-2</v>
      </c>
      <c r="I213" s="147">
        <v>7.4540314812777106E-2</v>
      </c>
      <c r="J213" s="147">
        <v>0.12465180953458009</v>
      </c>
      <c r="K213" s="147">
        <v>8.8684192741772E-2</v>
      </c>
      <c r="O213" s="9"/>
      <c r="P213" s="9"/>
      <c r="Q213" s="9"/>
      <c r="R213" s="9"/>
      <c r="S213" s="9"/>
      <c r="T213" s="9"/>
      <c r="U213" s="9"/>
      <c r="V213" s="9"/>
      <c r="Z213" s="9"/>
      <c r="AA213" s="9"/>
      <c r="AB213" s="9"/>
      <c r="AC213" s="9"/>
      <c r="AD213" s="49"/>
      <c r="AE213" s="9"/>
      <c r="AF213" s="9"/>
      <c r="AG213" s="9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64" t="s">
        <v>175</v>
      </c>
      <c r="B214" s="7">
        <v>2007</v>
      </c>
      <c r="C214" s="8" t="s">
        <v>30</v>
      </c>
      <c r="D214" s="9">
        <v>0</v>
      </c>
      <c r="E214" s="9">
        <v>0</v>
      </c>
      <c r="F214" s="9">
        <v>0</v>
      </c>
      <c r="G214" s="9">
        <v>-9.8268656716417865E-2</v>
      </c>
      <c r="H214" s="9">
        <v>-0.10925373134328355</v>
      </c>
      <c r="I214" s="9">
        <v>-6.0656716417910449E-2</v>
      </c>
      <c r="J214" s="9">
        <v>-8.680597014925362E-2</v>
      </c>
      <c r="K214" s="9">
        <v>8.3044097767710351E-2</v>
      </c>
      <c r="O214" s="9"/>
      <c r="P214" s="9"/>
      <c r="Q214" s="9"/>
      <c r="R214" s="9"/>
      <c r="S214" s="9"/>
      <c r="T214" s="9"/>
      <c r="U214" s="9"/>
      <c r="V214" s="9"/>
      <c r="Z214" s="9"/>
      <c r="AA214" s="9"/>
      <c r="AB214" s="9"/>
      <c r="AC214" s="9"/>
      <c r="AD214" s="49"/>
      <c r="AE214" s="9"/>
      <c r="AF214" s="9"/>
      <c r="AG214" s="9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>
      <c r="A215" s="43" t="s">
        <v>91</v>
      </c>
      <c r="B215" s="7">
        <v>2007</v>
      </c>
      <c r="C215" s="8" t="s">
        <v>30</v>
      </c>
      <c r="D215" s="49">
        <v>0</v>
      </c>
      <c r="E215" s="9">
        <v>0</v>
      </c>
      <c r="F215" s="9">
        <v>1.3897743210506184E-2</v>
      </c>
      <c r="G215" s="9">
        <v>-0.18519747759707944</v>
      </c>
      <c r="H215" s="9">
        <v>-0.41785595751742466</v>
      </c>
      <c r="I215" s="9">
        <v>-0.36076999668104898</v>
      </c>
      <c r="J215" s="9">
        <v>0.12578825091271148</v>
      </c>
      <c r="K215" s="9">
        <v>8.0381813614669687E-2</v>
      </c>
    </row>
    <row r="216" spans="1:46">
      <c r="A216" s="138" t="s">
        <v>91</v>
      </c>
      <c r="B216" s="7">
        <v>2007</v>
      </c>
      <c r="C216" s="8" t="s">
        <v>51</v>
      </c>
      <c r="D216" s="49">
        <v>0</v>
      </c>
      <c r="E216" s="9">
        <v>0</v>
      </c>
      <c r="F216" s="9">
        <v>1.2186940966010733E-2</v>
      </c>
      <c r="G216" s="9">
        <v>-0.23513644500053474</v>
      </c>
      <c r="H216" s="9">
        <v>-0.41785595751742449</v>
      </c>
      <c r="I216" s="9">
        <v>-0.31344480750777337</v>
      </c>
      <c r="J216" s="9">
        <v>0.15759185787667662</v>
      </c>
      <c r="K216" s="9">
        <v>7.1791803769069698E-2</v>
      </c>
    </row>
    <row r="217" spans="1:46">
      <c r="A217" t="s">
        <v>79</v>
      </c>
      <c r="B217" s="7">
        <v>2008</v>
      </c>
      <c r="C217" t="s">
        <v>50</v>
      </c>
      <c r="D217" s="9">
        <v>0</v>
      </c>
      <c r="E217" s="147">
        <v>0</v>
      </c>
      <c r="F217" s="147">
        <v>2.6156069364161851E-2</v>
      </c>
      <c r="G217" s="147">
        <v>-0.13508064516129029</v>
      </c>
      <c r="H217" s="147">
        <v>-0.19018817204301072</v>
      </c>
      <c r="I217" s="147">
        <v>1.0976702508960576E-2</v>
      </c>
      <c r="J217" s="147">
        <v>8.96057347670252E-2</v>
      </c>
      <c r="K217" s="147">
        <v>6.5664075701250421E-2</v>
      </c>
    </row>
    <row r="218" spans="1:46">
      <c r="A218" s="67" t="s">
        <v>79</v>
      </c>
      <c r="B218" s="7">
        <v>2008</v>
      </c>
      <c r="C218" t="s">
        <v>30</v>
      </c>
      <c r="D218" s="9">
        <v>0</v>
      </c>
      <c r="E218" s="147">
        <v>0</v>
      </c>
      <c r="F218" s="147">
        <v>2.1111715351149783E-2</v>
      </c>
      <c r="G218" s="147">
        <v>-0.11128035122300868</v>
      </c>
      <c r="H218" s="147">
        <v>-0.19532299973120693</v>
      </c>
      <c r="I218" s="147">
        <v>-4.9278738464296305E-3</v>
      </c>
      <c r="J218" s="147">
        <v>2.4280978406952727E-2</v>
      </c>
      <c r="K218" s="147">
        <v>5.2583874458874462E-2</v>
      </c>
    </row>
    <row r="219" spans="1:46">
      <c r="A219" s="127" t="s">
        <v>84</v>
      </c>
      <c r="B219" s="7">
        <v>2004</v>
      </c>
      <c r="C219" s="8" t="s">
        <v>51</v>
      </c>
      <c r="D219" s="9">
        <v>0</v>
      </c>
      <c r="E219" s="9">
        <v>0</v>
      </c>
      <c r="F219" s="9">
        <v>1.8764491189828959E-2</v>
      </c>
      <c r="G219" s="9">
        <v>-8.984648703739094E-2</v>
      </c>
      <c r="H219" s="9">
        <v>-0.12860691763806614</v>
      </c>
      <c r="I219" s="9">
        <v>-0.1094868038303925</v>
      </c>
      <c r="J219" s="9">
        <v>-0.17032036773614515</v>
      </c>
      <c r="K219" s="9">
        <v>5.1536000883413514E-2</v>
      </c>
    </row>
    <row r="220" spans="1:46">
      <c r="A220" t="s">
        <v>79</v>
      </c>
      <c r="B220" s="7">
        <v>2008</v>
      </c>
      <c r="C220" t="s">
        <v>51</v>
      </c>
      <c r="D220" s="9">
        <v>0</v>
      </c>
      <c r="E220" s="147">
        <v>0</v>
      </c>
      <c r="F220" s="147">
        <v>1.7703722988804998E-2</v>
      </c>
      <c r="G220" s="147">
        <v>-9.5415857846796986E-2</v>
      </c>
      <c r="H220" s="147">
        <v>-0.19874570703299987</v>
      </c>
      <c r="I220" s="147">
        <v>-1.5529341496192249E-2</v>
      </c>
      <c r="J220" s="147">
        <v>-1.9262356278930703E-2</v>
      </c>
      <c r="K220" s="147">
        <v>4.3852921272276114E-2</v>
      </c>
    </row>
    <row r="221" spans="1:46">
      <c r="A221" s="127" t="s">
        <v>84</v>
      </c>
      <c r="B221" s="7">
        <v>2003</v>
      </c>
      <c r="C221" s="8" t="s">
        <v>50</v>
      </c>
      <c r="D221" s="9">
        <v>0</v>
      </c>
      <c r="E221" s="9">
        <v>0</v>
      </c>
      <c r="F221" s="9">
        <v>1.140652767973498E-2</v>
      </c>
      <c r="G221" s="9">
        <v>0.11342651418890307</v>
      </c>
      <c r="H221" s="9">
        <v>3.3771000988281827E-2</v>
      </c>
      <c r="I221" s="9">
        <v>-5.929690808980072E-4</v>
      </c>
      <c r="J221" s="9">
        <v>1.6358416866676058E-2</v>
      </c>
      <c r="K221" s="9">
        <v>3.8913117465615821E-2</v>
      </c>
    </row>
    <row r="222" spans="1:46">
      <c r="A222" s="127" t="s">
        <v>84</v>
      </c>
      <c r="B222" s="7">
        <v>2003</v>
      </c>
      <c r="C222" s="8" t="s">
        <v>30</v>
      </c>
      <c r="D222" s="9">
        <v>0</v>
      </c>
      <c r="E222" s="9">
        <v>0</v>
      </c>
      <c r="F222" s="9">
        <v>4.983464650928875E-3</v>
      </c>
      <c r="G222" s="9">
        <v>0.1134265141889029</v>
      </c>
      <c r="H222" s="9">
        <v>3.377100098828166E-2</v>
      </c>
      <c r="I222" s="9">
        <v>-5.9296908089805317E-4</v>
      </c>
      <c r="J222" s="9">
        <v>1.6358416866676044E-2</v>
      </c>
      <c r="K222" s="9">
        <v>2.4284286463538935E-2</v>
      </c>
    </row>
    <row r="223" spans="1:46">
      <c r="A223" s="67" t="s">
        <v>186</v>
      </c>
      <c r="B223" s="7">
        <v>2007</v>
      </c>
      <c r="C223" t="s">
        <v>30</v>
      </c>
      <c r="D223" s="9">
        <v>0</v>
      </c>
      <c r="E223" s="147">
        <v>0</v>
      </c>
      <c r="F223" s="147">
        <v>1.1629394457430602E-2</v>
      </c>
      <c r="G223" s="147">
        <v>1.4491167104661097E-2</v>
      </c>
      <c r="H223" s="147">
        <v>9.0710364054133949E-2</v>
      </c>
      <c r="I223" s="147">
        <v>0.12964774430707168</v>
      </c>
      <c r="J223" s="147">
        <v>0.14474587241102793</v>
      </c>
      <c r="K223" s="147">
        <v>2.3817462963845092E-2</v>
      </c>
    </row>
    <row r="224" spans="1:46">
      <c r="A224" s="127" t="s">
        <v>84</v>
      </c>
      <c r="B224" s="7">
        <v>2003</v>
      </c>
      <c r="C224" s="8" t="s">
        <v>51</v>
      </c>
      <c r="D224" s="9">
        <v>0</v>
      </c>
      <c r="E224" s="9">
        <v>0</v>
      </c>
      <c r="F224" s="9">
        <v>0</v>
      </c>
      <c r="G224" s="9">
        <v>0.11342651418890298</v>
      </c>
      <c r="H224" s="9">
        <v>3.3771000988281764E-2</v>
      </c>
      <c r="I224" s="9">
        <v>-5.9296908089797532E-4</v>
      </c>
      <c r="J224" s="9">
        <v>1.6358416866676145E-2</v>
      </c>
      <c r="K224" s="9">
        <v>1.2934209116280923E-2</v>
      </c>
    </row>
    <row r="225" spans="1:11">
      <c r="A225" s="138" t="s">
        <v>91</v>
      </c>
      <c r="B225" s="7">
        <v>2006</v>
      </c>
      <c r="C225" s="8" t="s">
        <v>50</v>
      </c>
      <c r="D225" s="49">
        <v>0</v>
      </c>
      <c r="E225" s="9">
        <v>0</v>
      </c>
      <c r="F225" s="9">
        <v>0</v>
      </c>
      <c r="G225" s="9">
        <v>-0.13812560189112361</v>
      </c>
      <c r="H225" s="9">
        <v>-0.27672506256703616</v>
      </c>
      <c r="I225" s="9">
        <v>-0.61369816504443397</v>
      </c>
      <c r="J225" s="9">
        <v>-0.61712791672359335</v>
      </c>
      <c r="K225" s="9">
        <v>1.1599801468538931E-2</v>
      </c>
    </row>
    <row r="226" spans="1:11" ht="16.8" customHeight="1">
      <c r="A226" s="138" t="s">
        <v>91</v>
      </c>
      <c r="B226" s="7">
        <v>2006</v>
      </c>
      <c r="C226" s="8" t="s">
        <v>30</v>
      </c>
      <c r="D226" s="49">
        <v>0</v>
      </c>
      <c r="E226" s="9">
        <v>0</v>
      </c>
      <c r="F226" s="9">
        <v>0</v>
      </c>
      <c r="G226" s="9">
        <v>-7.7225598855916885E-2</v>
      </c>
      <c r="H226" s="9">
        <v>-0.27672506256703605</v>
      </c>
      <c r="I226" s="9">
        <v>-0.52735073292813717</v>
      </c>
      <c r="J226" s="9">
        <v>-0.46585627457990703</v>
      </c>
      <c r="K226" s="9">
        <v>1.0040530582166543E-2</v>
      </c>
    </row>
    <row r="227" spans="1:11">
      <c r="A227" s="138" t="s">
        <v>91</v>
      </c>
      <c r="B227" s="7">
        <v>2006</v>
      </c>
      <c r="C227" s="8" t="s">
        <v>51</v>
      </c>
      <c r="D227" s="49">
        <v>0</v>
      </c>
      <c r="E227" s="9">
        <v>0</v>
      </c>
      <c r="F227" s="9">
        <v>0</v>
      </c>
      <c r="G227" s="9">
        <v>-3.3671273918634607E-2</v>
      </c>
      <c r="H227" s="9">
        <v>-0.27672506256703633</v>
      </c>
      <c r="I227" s="9">
        <v>-0.46559697384016163</v>
      </c>
      <c r="J227" s="9">
        <v>-0.35767016739837593</v>
      </c>
      <c r="K227" s="9">
        <v>8.8507881293362206E-3</v>
      </c>
    </row>
    <row r="228" spans="1:11">
      <c r="A228" s="127"/>
      <c r="C228" s="8"/>
      <c r="E228" s="9"/>
      <c r="F228" s="9"/>
      <c r="G228" s="9"/>
      <c r="H228" s="9"/>
      <c r="I228" s="9"/>
      <c r="J228" s="9"/>
      <c r="K228" s="9"/>
    </row>
  </sheetData>
  <sortState ref="A2:K343">
    <sortCondition descending="1" ref="E2:E343"/>
  </sortState>
  <conditionalFormatting sqref="AM13:AN13">
    <cfRule type="cellIs" dxfId="831" priority="35" operator="between">
      <formula>0.5</formula>
      <formula>0.99</formula>
    </cfRule>
    <cfRule type="top10" dxfId="830" priority="36" percent="1" bottom="1" rank="10"/>
  </conditionalFormatting>
  <conditionalFormatting sqref="AL20:AN20 AM19:AN19">
    <cfRule type="cellIs" dxfId="829" priority="37" operator="between">
      <formula>0.5</formula>
      <formula>0.99</formula>
    </cfRule>
    <cfRule type="top10" dxfId="828" priority="38" percent="1" bottom="1" rank="10"/>
  </conditionalFormatting>
  <conditionalFormatting sqref="AH2">
    <cfRule type="cellIs" dxfId="827" priority="34" operator="between">
      <formula>0.5</formula>
      <formula>0.99</formula>
    </cfRule>
  </conditionalFormatting>
  <conditionalFormatting sqref="AF8:AH8">
    <cfRule type="top10" dxfId="826" priority="32" percent="1" rank="25"/>
  </conditionalFormatting>
  <conditionalFormatting sqref="M2:AC5">
    <cfRule type="top10" dxfId="825" priority="31" percent="1" rank="10"/>
  </conditionalFormatting>
  <conditionalFormatting sqref="AM25:AN25">
    <cfRule type="cellIs" dxfId="824" priority="39" operator="between">
      <formula>0.5</formula>
      <formula>0.99</formula>
    </cfRule>
    <cfRule type="top10" dxfId="823" priority="40" percent="1" bottom="1" rank="10"/>
  </conditionalFormatting>
  <conditionalFormatting sqref="Q1:S1">
    <cfRule type="top10" dxfId="822" priority="30" percent="1" rank="25"/>
  </conditionalFormatting>
  <conditionalFormatting sqref="U1:W1">
    <cfRule type="top10" dxfId="821" priority="29" percent="1" rank="25"/>
  </conditionalFormatting>
  <conditionalFormatting sqref="Y1:AA1">
    <cfRule type="top10" dxfId="820" priority="28" percent="1" rank="25"/>
  </conditionalFormatting>
  <conditionalFormatting sqref="AE1:AG1">
    <cfRule type="top10" dxfId="819" priority="27" percent="1" rank="25"/>
  </conditionalFormatting>
  <conditionalFormatting sqref="AI1:AK1">
    <cfRule type="top10" dxfId="818" priority="26" percent="1" rank="25"/>
  </conditionalFormatting>
  <conditionalFormatting sqref="AM1:AO1">
    <cfRule type="top10" dxfId="817" priority="25" percent="1" rank="25"/>
  </conditionalFormatting>
  <conditionalFormatting sqref="AQ1:AS1">
    <cfRule type="top10" dxfId="816" priority="24" percent="1" rank="25"/>
  </conditionalFormatting>
  <conditionalFormatting sqref="AE3:AT6">
    <cfRule type="top10" dxfId="815" priority="23" percent="1" rank="10"/>
  </conditionalFormatting>
  <conditionalFormatting sqref="AE4:AT4">
    <cfRule type="top10" dxfId="814" priority="22" rank="1"/>
  </conditionalFormatting>
  <conditionalFormatting sqref="AE9:AT12">
    <cfRule type="top10" dxfId="813" priority="21" percent="1" rank="10"/>
  </conditionalFormatting>
  <conditionalFormatting sqref="AE10:AT10">
    <cfRule type="top10" dxfId="812" priority="20" rank="1"/>
  </conditionalFormatting>
  <conditionalFormatting sqref="AE15:AT18">
    <cfRule type="top10" dxfId="811" priority="19" percent="1" rank="10"/>
  </conditionalFormatting>
  <conditionalFormatting sqref="AE16:AT16">
    <cfRule type="top10" dxfId="810" priority="18" rank="1"/>
  </conditionalFormatting>
  <conditionalFormatting sqref="AE21:AT24">
    <cfRule type="top10" dxfId="809" priority="17" percent="1" rank="10"/>
  </conditionalFormatting>
  <conditionalFormatting sqref="AE22:AT22">
    <cfRule type="top10" dxfId="808" priority="16" rank="1"/>
  </conditionalFormatting>
  <conditionalFormatting sqref="J1">
    <cfRule type="top10" dxfId="807" priority="41" percent="1" rank="10"/>
  </conditionalFormatting>
  <conditionalFormatting sqref="M7:AB10">
    <cfRule type="top10" dxfId="806" priority="13" percent="1" rank="10"/>
  </conditionalFormatting>
  <conditionalFormatting sqref="M8:W10 X8:AB8 X9:X10 Z9:AB10">
    <cfRule type="top10" dxfId="805" priority="12" rank="1"/>
  </conditionalFormatting>
  <conditionalFormatting sqref="AE27:AT30">
    <cfRule type="top10" dxfId="804" priority="11" percent="1" rank="10"/>
  </conditionalFormatting>
  <conditionalFormatting sqref="AE28:AO30 AP28:AT28 AP29:AP30 AR29:AT30">
    <cfRule type="top10" dxfId="803" priority="10" rank="1"/>
  </conditionalFormatting>
  <conditionalFormatting sqref="M3:X3 P4:X5">
    <cfRule type="top10" dxfId="802" priority="9" rank="1"/>
  </conditionalFormatting>
  <conditionalFormatting sqref="G1:J227 G229:J1266">
    <cfRule type="cellIs" dxfId="801" priority="14" operator="equal">
      <formula>1</formula>
    </cfRule>
    <cfRule type="cellIs" dxfId="800" priority="15" operator="equal">
      <formula>0</formula>
    </cfRule>
  </conditionalFormatting>
  <conditionalFormatting sqref="AE33:AG33">
    <cfRule type="top10" dxfId="799" priority="8" percent="1" rank="25"/>
  </conditionalFormatting>
  <conditionalFormatting sqref="AE34:AT37">
    <cfRule type="top10" dxfId="798" priority="7" percent="1" rank="10"/>
  </conditionalFormatting>
  <conditionalFormatting sqref="AI33:AK33">
    <cfRule type="top10" dxfId="797" priority="6" percent="1" rank="25"/>
  </conditionalFormatting>
  <conditionalFormatting sqref="AM33:AO33">
    <cfRule type="top10" dxfId="796" priority="5" percent="1" rank="25"/>
  </conditionalFormatting>
  <conditionalFormatting sqref="AQ33:AS33">
    <cfRule type="top10" dxfId="795" priority="4" percent="1" rank="25"/>
  </conditionalFormatting>
  <conditionalFormatting sqref="AE35:AP35 AH36:AP37">
    <cfRule type="top10" dxfId="794" priority="3" rank="1"/>
  </conditionalFormatting>
  <conditionalFormatting sqref="AE39:AT42">
    <cfRule type="top10" dxfId="793" priority="2" percent="1" rank="10"/>
  </conditionalFormatting>
  <conditionalFormatting sqref="AE40:AP40 AH41:AP42">
    <cfRule type="top10" dxfId="792" priority="1" rank="1"/>
  </conditionalFormatting>
  <conditionalFormatting sqref="E120:H121 M1:O1 M26:P43 M60:P62 M72:P86 M98:P99 M143:P143 M180:P184 B96:E97 M206:P206 E118 M228:P1048576 B182:E183 C155:E158 C134:E137 M6:P6 B119:E119 M45:P46">
    <cfRule type="top10" dxfId="791" priority="343" percent="1" rank="25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selection activeCell="A2" sqref="A2:XFD10"/>
    </sheetView>
  </sheetViews>
  <sheetFormatPr defaultRowHeight="14.4"/>
  <cols>
    <col min="1" max="1" width="6.77734375" style="7" customWidth="1"/>
    <col min="2" max="2" width="7.109375" style="7" customWidth="1"/>
    <col min="3" max="3" width="5.21875" customWidth="1"/>
    <col min="4" max="4" width="15.44140625" style="33" customWidth="1"/>
    <col min="5" max="11" width="7.109375" customWidth="1"/>
    <col min="12" max="12" width="7.109375" style="64" customWidth="1"/>
    <col min="13" max="13" width="7.109375" style="7" customWidth="1"/>
    <col min="14" max="20" width="7.109375" customWidth="1"/>
    <col min="21" max="21" width="8.88671875" customWidth="1"/>
    <col min="22" max="22" width="7.5546875" customWidth="1"/>
    <col min="23" max="23" width="8.88671875" style="62" customWidth="1"/>
    <col min="26" max="29" width="8.88671875" customWidth="1"/>
  </cols>
  <sheetData>
    <row r="1" spans="1:33" s="116" customFormat="1">
      <c r="A1" s="125" t="str">
        <f>A11</f>
        <v>Lane OR</v>
      </c>
      <c r="B1" s="117" t="s">
        <v>54</v>
      </c>
      <c r="C1" s="116" t="s">
        <v>55</v>
      </c>
      <c r="D1" s="123" t="s">
        <v>3</v>
      </c>
      <c r="E1" s="116" t="s">
        <v>227</v>
      </c>
      <c r="F1" s="116" t="s">
        <v>228</v>
      </c>
      <c r="G1" s="116" t="s">
        <v>229</v>
      </c>
      <c r="H1" s="116" t="s">
        <v>230</v>
      </c>
      <c r="I1" s="116" t="s">
        <v>231</v>
      </c>
      <c r="J1" s="116" t="s">
        <v>232</v>
      </c>
      <c r="K1" s="116" t="s">
        <v>233</v>
      </c>
      <c r="L1" s="126" t="s">
        <v>53</v>
      </c>
      <c r="M1" s="117" t="s">
        <v>54</v>
      </c>
      <c r="N1" s="116" t="s">
        <v>55</v>
      </c>
      <c r="O1" s="124" t="s">
        <v>3</v>
      </c>
      <c r="P1" s="116" t="s">
        <v>227</v>
      </c>
      <c r="Q1" s="116" t="s">
        <v>228</v>
      </c>
      <c r="R1" s="116" t="s">
        <v>229</v>
      </c>
      <c r="S1" s="116" t="s">
        <v>230</v>
      </c>
      <c r="T1" s="116" t="s">
        <v>231</v>
      </c>
      <c r="U1" s="116" t="s">
        <v>232</v>
      </c>
      <c r="V1" s="116" t="s">
        <v>233</v>
      </c>
      <c r="W1" s="126" t="s">
        <v>53</v>
      </c>
      <c r="X1" s="117" t="s">
        <v>54</v>
      </c>
      <c r="Y1" s="116" t="s">
        <v>55</v>
      </c>
      <c r="Z1" s="124" t="s">
        <v>3</v>
      </c>
      <c r="AA1" s="116" t="s">
        <v>227</v>
      </c>
      <c r="AB1" s="116" t="s">
        <v>228</v>
      </c>
      <c r="AC1" s="116" t="s">
        <v>229</v>
      </c>
      <c r="AD1" s="116" t="s">
        <v>230</v>
      </c>
      <c r="AE1" s="116" t="s">
        <v>231</v>
      </c>
      <c r="AF1" s="116" t="s">
        <v>232</v>
      </c>
      <c r="AG1" s="116" t="s">
        <v>233</v>
      </c>
    </row>
    <row r="2" spans="1:33" s="8" customFormat="1" ht="16.8" customHeight="1">
      <c r="A2" s="43" t="str">
        <f>A1</f>
        <v>Lane OR</v>
      </c>
      <c r="B2" s="7">
        <f>K13</f>
        <v>2006</v>
      </c>
      <c r="C2" s="8" t="s">
        <v>50</v>
      </c>
      <c r="D2" s="48">
        <f>LOOKUP($B2,$E$13:$Q$13,$E$20:$Q$20)</f>
        <v>10.55028295213393</v>
      </c>
      <c r="E2" s="9">
        <f>LOOKUP($B2,$E$13:$Q$13,E$21:Q$21)</f>
        <v>1.1599157485418017</v>
      </c>
      <c r="F2" s="9">
        <f>LOOKUP($B2,$E$13:$Q$13,E$22:Q$22)</f>
        <v>1.2956043007377178</v>
      </c>
      <c r="G2" s="9">
        <f>LOOKUP($B2,$E$13:$Q$13,E$23:Q$23)</f>
        <v>9.758170061433985E-2</v>
      </c>
      <c r="H2" s="9">
        <f>LOOKUP($B2,$E$13:$Q$13,E$24:Q$24)</f>
        <v>5.4801043506130624E-2</v>
      </c>
      <c r="I2" s="9">
        <f>LOOKUP($B2,$E$13:$Q$13,E$25:Q$25)</f>
        <v>0.36956757953809943</v>
      </c>
      <c r="J2" s="9">
        <f>LOOKUP($B2,$E$13:$Q$13,E$26:Q$26)</f>
        <v>0.41281654169224591</v>
      </c>
      <c r="K2" s="9">
        <f>LOOKUP($B2,$E$13:$Q$13,E$27:Q$27)</f>
        <v>1.8473377984857309</v>
      </c>
      <c r="L2" s="64" t="str">
        <f>A2</f>
        <v>Lane OR</v>
      </c>
      <c r="M2" s="7">
        <f>N13</f>
        <v>2009</v>
      </c>
      <c r="N2" s="8" t="s">
        <v>50</v>
      </c>
      <c r="O2" s="9">
        <f>LOOKUP($M2,$E$13:$Q$13,$E$20:$Q$20)</f>
        <v>25.160277862430185</v>
      </c>
      <c r="P2" s="9">
        <f>LOOKUP($M2,$E$13:$Q$13,E$21:Q$21)</f>
        <v>4.2512030798845046</v>
      </c>
      <c r="Q2" s="9">
        <f>LOOKUP($M2,$E$13:$Q$13,E$22:Q$22)</f>
        <v>4.3380471047939775</v>
      </c>
      <c r="R2" s="9">
        <f>LOOKUP($M2,$E$13:$Q$13,E$23:Q$23)</f>
        <v>6.860205907947943E-2</v>
      </c>
      <c r="S2" s="9">
        <f>LOOKUP($M2,$E$13:$Q$13,E$24:Q$24)</f>
        <v>5.4546228448982964E-2</v>
      </c>
      <c r="T2" s="9">
        <f>LOOKUP($M2,$E$13:$Q$13,E$25:Q$25)</f>
        <v>6.573238286865897E-2</v>
      </c>
      <c r="U2" s="9" t="e">
        <f>LOOKUP($M2,$E$13:$Q$13,E$26:Q$26)</f>
        <v>#DIV/0!</v>
      </c>
      <c r="V2" s="9">
        <f>LOOKUP($M2,$E$13:$Q$13,E$27:Q$27)</f>
        <v>4.3408119854850309</v>
      </c>
      <c r="W2" s="64" t="str">
        <f t="shared" ref="W2:W10" si="0">L2</f>
        <v>Lane OR</v>
      </c>
      <c r="X2" s="7">
        <f>H13</f>
        <v>2003</v>
      </c>
      <c r="Y2" s="8" t="s">
        <v>50</v>
      </c>
      <c r="Z2" s="8">
        <f>LOOKUP($X2,$E$13:$Q$13,$E$20:$Q$20)</f>
        <v>7.2389944529682531</v>
      </c>
      <c r="AA2" s="8">
        <f>LOOKUP($X2,$E$13:$Q$13,E$21:Q$21)</f>
        <v>0.70026463700234198</v>
      </c>
      <c r="AB2" s="8">
        <f>LOOKUP($X2,$E$13:$Q$13,E$22:Q$22)</f>
        <v>0.65834986509058202</v>
      </c>
      <c r="AC2" s="8">
        <f>LOOKUP($X2,$E$13:$Q$13,$E$23:$Q$23)</f>
        <v>0.26280993808023623</v>
      </c>
      <c r="AD2" s="8">
        <f>LOOKUP($X2,$E$13:$Q$13,$E$24:$Q$24)</f>
        <v>6.1637230968785685E-2</v>
      </c>
      <c r="AE2" s="8">
        <f>LOOKUP($X2,$E$13:$Q$13,$E$25:$Q$25)</f>
        <v>0.28122462134464538</v>
      </c>
      <c r="AF2" s="8">
        <f>LOOKUP($X2,$E$13:$Q$13,$E$26:$Q$26)</f>
        <v>0.35136394515355096</v>
      </c>
      <c r="AG2" s="8">
        <f>LOOKUP($X2,$E$13:$Q$13,$E$27:$Q$27)</f>
        <v>0.7334177566744311</v>
      </c>
    </row>
    <row r="3" spans="1:33" s="8" customFormat="1">
      <c r="A3" s="43" t="str">
        <f t="shared" ref="A3:A10" si="1">A2</f>
        <v>Lane OR</v>
      </c>
      <c r="B3" s="7">
        <f>K13</f>
        <v>2006</v>
      </c>
      <c r="C3" s="8" t="s">
        <v>51</v>
      </c>
      <c r="D3" s="48">
        <f>LOOKUP($B3,$E$13:$Q$13,$E$37:$Q$37)</f>
        <v>4.2758406452524715</v>
      </c>
      <c r="E3" s="9">
        <f>LOOKUP($B3,$E$13:$Q$13,$E$38:$Q$38)</f>
        <v>0.44788737700563713</v>
      </c>
      <c r="F3" s="9">
        <f>LOOKUP($B3,$E$13:$Q$13,$E$39:$Q$39)</f>
        <v>0.49695431986256894</v>
      </c>
      <c r="G3" s="9">
        <f>LOOKUP($B3,$E$13:$Q$13,$E$40:$Q$40)</f>
        <v>-0.24531146983724758</v>
      </c>
      <c r="H3" s="9">
        <f>LOOKUP($B3,$E$13:$Q$13,$E$41:$Q$41)</f>
        <v>-8.3467632347876991E-2</v>
      </c>
      <c r="I3" s="9">
        <f>LOOKUP($B3,$E$13:$Q$13,$E$42:$Q$42)</f>
        <v>7.3027967711287847E-2</v>
      </c>
      <c r="J3" s="9">
        <f>LOOKUP($B3,$E$13:$Q$13,$E$43:$Q$43)</f>
        <v>0.1165231216844841</v>
      </c>
      <c r="K3" s="9">
        <f>LOOKUP($B3,$E$13:$Q$13,$E$44:$Q$44)</f>
        <v>0.64807229445404579</v>
      </c>
      <c r="L3" s="64" t="str">
        <f t="shared" ref="L3:L10" si="2">A3</f>
        <v>Lane OR</v>
      </c>
      <c r="M3" s="7">
        <f>M2</f>
        <v>2009</v>
      </c>
      <c r="N3" s="8" t="s">
        <v>51</v>
      </c>
      <c r="O3" s="9">
        <f>LOOKUP($M3,$E$13:$Q$13,$E$37:$Q$37)</f>
        <v>8.1171374131679919</v>
      </c>
      <c r="P3" s="9">
        <f>LOOKUP($M3,$E$13:$Q$13,$E$38:$Q$38)</f>
        <v>1.1984861227922623</v>
      </c>
      <c r="Q3" s="9">
        <f>LOOKUP($M3,$E$13:$Q$13,$E$39:$Q$39)</f>
        <v>1.3515370924764141</v>
      </c>
      <c r="R3" s="9">
        <f>LOOKUP($M3,$E$13:$Q$13,$E$40:$Q$40)</f>
        <v>4.6921754333629537E-2</v>
      </c>
      <c r="S3" s="9">
        <f>LOOKUP($M3,$E$13:$Q$13,$E$41:$Q$41)</f>
        <v>0.14378752513330872</v>
      </c>
      <c r="T3" s="9">
        <f>LOOKUP($M3,$E$13:$Q$13,$E$42:$Q$42)</f>
        <v>0.12858375221511525</v>
      </c>
      <c r="U3" s="9" t="e">
        <f>LOOKUP($M3,$E$13:$Q$13,$E$43:$Q$43)</f>
        <v>#DIV/0!</v>
      </c>
      <c r="V3" s="9">
        <f>LOOKUP($M3,$E$13:$Q$13,$E$44:$Q$44)</f>
        <v>1.3900400552279208</v>
      </c>
      <c r="W3" s="64" t="str">
        <f t="shared" si="0"/>
        <v>Lane OR</v>
      </c>
      <c r="X3" s="7">
        <f>X2</f>
        <v>2003</v>
      </c>
      <c r="Y3" s="8" t="s">
        <v>51</v>
      </c>
      <c r="Z3" s="8">
        <f>LOOKUP($X3,$E$13:$Q$13,$E$37:$Q$37)</f>
        <v>3.146937330343444</v>
      </c>
      <c r="AA3" s="8">
        <f>LOOKUP($X3,$E$13:$Q$13,$E$38:$Q$38)</f>
        <v>0.29950921658986174</v>
      </c>
      <c r="AB3" s="8">
        <f>LOOKUP($X3,$E$13:$Q$13,$E$39:$Q$39)</f>
        <v>0.35325156301414939</v>
      </c>
      <c r="AC3" s="8">
        <f>LOOKUP($X3,$E$13:$Q$13,$E$40:$Q$40)</f>
        <v>-0.42086831484730874</v>
      </c>
      <c r="AD3" s="8">
        <f>LOOKUP($X3,$E$13:$Q$13,$E$41:$Q$41)</f>
        <v>-6.1877676662094011E-2</v>
      </c>
      <c r="AE3" s="8">
        <f>LOOKUP($X3,$E$13:$Q$13,$E$42:$Q$42)</f>
        <v>-3.6694100238786144E-2</v>
      </c>
      <c r="AF3" s="8">
        <f>LOOKUP($X3,$E$13:$Q$13,$E$43:$Q$43)</f>
        <v>-0.29100705373996566</v>
      </c>
      <c r="AG3" s="8">
        <f>LOOKUP($X3,$E$13:$Q$13,$E$44:$Q$44)</f>
        <v>0.39612564836501268</v>
      </c>
    </row>
    <row r="4" spans="1:33" s="8" customFormat="1">
      <c r="A4" s="43" t="str">
        <f t="shared" si="1"/>
        <v>Lane OR</v>
      </c>
      <c r="B4" s="7">
        <f>K13</f>
        <v>2006</v>
      </c>
      <c r="C4" s="8" t="s">
        <v>30</v>
      </c>
      <c r="D4" s="48">
        <f>LOOKUP($B4,$E$13:$Q$13,$E$52:$Q$52)</f>
        <v>14.826123597386403</v>
      </c>
      <c r="E4" s="9">
        <f>LOOKUP($B4,$E$13:$Q$13,$E$53:$Q$53)</f>
        <v>0.79528967812193807</v>
      </c>
      <c r="F4" s="9">
        <f>LOOKUP($B4,$E$13:$Q$13,$E$54:$Q$54)</f>
        <v>0.90485868319073748</v>
      </c>
      <c r="G4" s="9">
        <f>LOOKUP($B4,$E$13:$Q$13,$E$55:$Q$55)</f>
        <v>-5.0549993462072895E-2</v>
      </c>
      <c r="H4" s="9">
        <f>LOOKUP($B4,$E$13:$Q$13,$E$56:$Q$56)</f>
        <v>-4.9317682176547636E-3</v>
      </c>
      <c r="I4" s="9">
        <f>LOOKUP($B4,$E$13:$Q$13,$E$57:$Q$57)</f>
        <v>0.24146087212594522</v>
      </c>
      <c r="J4" s="9">
        <f>LOOKUP($B4,$E$13:$Q$13,$E$58:$Q$58)</f>
        <v>0.28481619047020057</v>
      </c>
      <c r="K4" s="9">
        <f>LOOKUP($B4,$E$13:$Q$13,$E$59:$Q$59)</f>
        <v>1.2479146594104673</v>
      </c>
      <c r="L4" s="64" t="str">
        <f t="shared" si="2"/>
        <v>Lane OR</v>
      </c>
      <c r="M4" s="7">
        <f>M3</f>
        <v>2009</v>
      </c>
      <c r="N4" s="8" t="s">
        <v>30</v>
      </c>
      <c r="O4" s="9">
        <f>LOOKUP($M4,$E$13:$Q$13,$E$52:$Q$52)</f>
        <v>33.277415275598173</v>
      </c>
      <c r="P4" s="9">
        <f>LOOKUP($M4,$E$13:$Q$13,$E$53:$Q$53)</f>
        <v>2.6220825852782763</v>
      </c>
      <c r="Q4" s="9">
        <f>LOOKUP($M4,$E$13:$Q$13,$E$54:$Q$54)</f>
        <v>2.7887243081869331</v>
      </c>
      <c r="R4" s="9">
        <f>LOOKUP(M4,$E$13:$Q$13,$E$55:$Q$55)</f>
        <v>5.71563374268729E-2</v>
      </c>
      <c r="S4" s="9">
        <f>LOOKUP(M4,$E$13:$Q$13,$E$56:$Q$56)</f>
        <v>0.10165954413989788</v>
      </c>
      <c r="T4" s="9">
        <f>LOOKUP(M4,$E$13:$Q$13,$E$57:$Q$57)</f>
        <v>9.8913617517235888E-2</v>
      </c>
      <c r="U4" s="9" t="e">
        <f>LOOKUP(M4,$E$13:$Q$13,$E$58:$Q$58)</f>
        <v>#DIV/0!</v>
      </c>
      <c r="V4" s="9">
        <f>LOOKUP(M4,$E$13:$Q$13,$E$59:$Q$59)</f>
        <v>2.8180089916506104</v>
      </c>
      <c r="W4" s="64" t="str">
        <f t="shared" si="0"/>
        <v>Lane OR</v>
      </c>
      <c r="X4" s="7">
        <f>X3</f>
        <v>2003</v>
      </c>
      <c r="Y4" s="8" t="s">
        <v>30</v>
      </c>
      <c r="Z4" s="8">
        <f>LOOKUP($X4,$E$13:$Q$13,$E$52:$Q$52)</f>
        <v>10.385931783311696</v>
      </c>
      <c r="AA4" s="8">
        <f>LOOKUP(X4,$E$13:$Q$13,$E$53:$Q$53)</f>
        <v>0.49825783972125437</v>
      </c>
      <c r="AB4" s="8">
        <f>LOOKUP($X4,$E$13:$Q$13,$E$54:$Q$54)</f>
        <v>0.52456532717697135</v>
      </c>
      <c r="AC4" s="8">
        <f>LOOKUP($X4,$E$13:$Q$13,$E$55:$Q$55)</f>
        <v>2.675958863106535E-2</v>
      </c>
      <c r="AD4" s="8">
        <f>LOOKUP($X4,$E$13:$Q$13,$E$56:$Q$56)</f>
        <v>1.8991824326692372E-2</v>
      </c>
      <c r="AE4" s="8">
        <f>LOOKUP($X4,$E$13:$Q$13,$E$57:$Q$57)</f>
        <v>0.17145833141973277</v>
      </c>
      <c r="AF4" s="8">
        <f>LOOKUP($X4,$E$13:$Q$13,$E$58:$Q$58)</f>
        <v>0.12957555548994529</v>
      </c>
      <c r="AG4" s="8">
        <f>LOOKUP($X4,$E$13:$Q$13,$E$59:$Q$59)</f>
        <v>0.58617383175470117</v>
      </c>
    </row>
    <row r="5" spans="1:33" s="8" customFormat="1">
      <c r="A5" s="43" t="str">
        <f t="shared" si="1"/>
        <v>Lane OR</v>
      </c>
      <c r="B5" s="7">
        <f>L13</f>
        <v>2007</v>
      </c>
      <c r="C5" s="8" t="str">
        <f t="shared" ref="C5:C10" si="3">C2</f>
        <v>cat</v>
      </c>
      <c r="D5" s="48">
        <f>LOOKUP($B5,$E$13:$Q$13,$E$20:$Q$20)</f>
        <v>13.557518299827152</v>
      </c>
      <c r="E5" s="9">
        <f>LOOKUP($B5,$E$13:$Q$13,E$21:Q$21)</f>
        <v>1.4230730593607306</v>
      </c>
      <c r="F5" s="9">
        <f>LOOKUP($B5,$E$13:$Q$13,E$22:Q$22)</f>
        <v>2.2331142025822879</v>
      </c>
      <c r="G5" s="9">
        <f>LOOKUP($B5,$E$13:$Q$13,E$23:Q$23)</f>
        <v>-4.7406681732111419E-2</v>
      </c>
      <c r="H5" s="9">
        <f>LOOKUP($B5,$E$13:$Q$13,E$24:Q$24)</f>
        <v>0.30139667946552007</v>
      </c>
      <c r="I5" s="9">
        <f>LOOKUP($B5,$E$13:$Q$13,E$25:Q$25)</f>
        <v>0.34932230573394701</v>
      </c>
      <c r="J5" s="9">
        <f>LOOKUP($B5,$E$13:$Q$13,E$26:Q$26)</f>
        <v>0.33950285578261191</v>
      </c>
      <c r="K5" s="9">
        <f>LOOKUP($B5,$E$13:$Q$13,F$27:R$27)</f>
        <v>4.0258946785623042</v>
      </c>
      <c r="L5" s="64" t="str">
        <f t="shared" si="2"/>
        <v>Lane OR</v>
      </c>
      <c r="M5" s="7">
        <f>O13</f>
        <v>2010</v>
      </c>
      <c r="N5" s="8" t="str">
        <f t="shared" ref="N5:N10" si="4">N2</f>
        <v>cat</v>
      </c>
      <c r="O5" s="9">
        <f>LOOKUP($M5,$E$13:$Q$13,$E$20:$Q$20)</f>
        <v>26.574798959929378</v>
      </c>
      <c r="P5" s="9">
        <f ca="1">LOOKUP($M5,$E$13:$Q$13,E$21:Y$21)</f>
        <v>4.4234526342600855</v>
      </c>
      <c r="Q5" s="9">
        <f>LOOKUP($M5,$E$13:$Q$13,E$22:Q$22)</f>
        <v>4.385136504846586</v>
      </c>
      <c r="R5" s="9">
        <f>LOOKUP($M5,$E$13:$Q$13,E$23:Q$23)</f>
        <v>-1.5091111986574491E-2</v>
      </c>
      <c r="S5" s="9">
        <f>LOOKUP($M5,$E$13:$Q$13,E$24:Q$24)</f>
        <v>-3.0810420387920243E-3</v>
      </c>
      <c r="T5" s="9" t="e">
        <f>LOOKUP($M5,$E$13:$Q$13,E$25:Q$25)</f>
        <v>#DIV/0!</v>
      </c>
      <c r="U5" s="9">
        <f>LOOKUP($M5,$E$13:$Q$13,E$26:Q$26)</f>
        <v>0</v>
      </c>
      <c r="V5" s="9">
        <f>LOOKUP($M5,$E$13:$Q$13,E$27:Q$27)</f>
        <v>6.6406803168045068</v>
      </c>
      <c r="W5" s="64" t="str">
        <f t="shared" si="0"/>
        <v>Lane OR</v>
      </c>
      <c r="X5" s="7">
        <f>I13</f>
        <v>2004</v>
      </c>
      <c r="Y5" s="8" t="str">
        <f t="shared" ref="Y5:Y10" si="5">Y2</f>
        <v>cat</v>
      </c>
      <c r="Z5" s="8">
        <f>LOOKUP($X5,$E$13:$Q$13,$E$20:$Q$20)</f>
        <v>8.231487061432583</v>
      </c>
      <c r="AA5" s="8">
        <f>LOOKUP($X5,$E$13:$Q$13,E$21:Q$21)</f>
        <v>0.62556285779711474</v>
      </c>
      <c r="AB5" s="8">
        <f>LOOKUP($X5,$E$13:$Q$13,E$22:Q$22)</f>
        <v>0.74803834237025568</v>
      </c>
      <c r="AC5" s="8">
        <f>LOOKUP($X5,$E$13:$Q$13,$E$23:$Q$23)</f>
        <v>-0.27289123592844405</v>
      </c>
      <c r="AD5" s="8">
        <f>LOOKUP($X5,$E$13:$Q$13,$E$24:$Q$24)</f>
        <v>2.497955983895702E-2</v>
      </c>
      <c r="AE5" s="8">
        <f>LOOKUP($X5,$E$13:$Q$13,$E$25:$Q$25)</f>
        <v>0.12012371252361378</v>
      </c>
      <c r="AF5" s="8">
        <f>LOOKUP($X5,$E$13:$Q$13,$E$26:$Q$26)</f>
        <v>7.8411697399588975E-2</v>
      </c>
      <c r="AG5" s="8">
        <f>LOOKUP($X5,$E$13:$Q$13,$E$27:$Q$27)</f>
        <v>0.86538081610044315</v>
      </c>
    </row>
    <row r="6" spans="1:33" s="8" customFormat="1">
      <c r="A6" s="43" t="str">
        <f t="shared" si="1"/>
        <v>Lane OR</v>
      </c>
      <c r="B6" s="7">
        <f>B5</f>
        <v>2007</v>
      </c>
      <c r="C6" s="8" t="str">
        <f t="shared" si="3"/>
        <v>dog</v>
      </c>
      <c r="D6" s="48">
        <f>LOOKUP($B6,$E$13:$Q$13,$E$37:$Q$37)</f>
        <v>4.5886019048060964</v>
      </c>
      <c r="E6" s="9">
        <f>LOOKUP($B6,$E$13:$Q$13,$E$38:$Q$38)</f>
        <v>0.5524458798882681</v>
      </c>
      <c r="F6" s="9">
        <f>LOOKUP($B6,$E$13:$Q$13,$E$39:$Q$39)</f>
        <v>0.76949531835205986</v>
      </c>
      <c r="G6" s="9">
        <f>LOOKUP($B6,$E$13:$Q$13,$E$40:$Q$40)</f>
        <v>0.12996253660983489</v>
      </c>
      <c r="H6" s="9">
        <f>LOOKUP($B6,$E$13:$Q$13,$E$41:$Q$41)</f>
        <v>0.25563037461635191</v>
      </c>
      <c r="I6" s="9">
        <f>LOOKUP($B6,$E$13:$Q$13,$E$42:$Q$42)</f>
        <v>0.29055750331201929</v>
      </c>
      <c r="J6" s="9">
        <f>LOOKUP($B6,$E$13:$Q$13,$E$43:$Q$43)</f>
        <v>0.36266144083467483</v>
      </c>
      <c r="K6" s="9">
        <f>LOOKUP($B6,$E$13:$Q$13,$E$44:$Q$44)</f>
        <v>0.90167206530189159</v>
      </c>
      <c r="L6" s="64" t="str">
        <f t="shared" si="2"/>
        <v>Lane OR</v>
      </c>
      <c r="M6" s="7">
        <f>M5</f>
        <v>2010</v>
      </c>
      <c r="N6" s="8" t="str">
        <f t="shared" si="4"/>
        <v>dog</v>
      </c>
      <c r="O6" s="9">
        <f>LOOKUP($M6,$E$13:$Q$13,$E$37:$Q$37)</f>
        <v>9.258190818726634</v>
      </c>
      <c r="P6" s="9">
        <f>LOOKUP($M6,$E$13:$Q$13,$E$38:$Q$38)</f>
        <v>1.521609618602074</v>
      </c>
      <c r="Q6" s="9">
        <f>LOOKUP($M6,$E$13:$Q$13,$E$39:$Q$39)</f>
        <v>1.4955322394178228</v>
      </c>
      <c r="R6" s="9">
        <f>LOOKUP($M6,$E$13:$Q$13,$E$40:$Q$40)</f>
        <v>0.10163464672509953</v>
      </c>
      <c r="S6" s="9">
        <f>LOOKUP($M6,$E$13:$Q$13,$E$41:$Q$41)</f>
        <v>8.5682364751059351E-2</v>
      </c>
      <c r="T6" s="9" t="e">
        <f>LOOKUP($M6,$E$13:$Q$13,$E$42:$Q$42)</f>
        <v>#DIV/0!</v>
      </c>
      <c r="U6" s="9">
        <f>LOOKUP($M6,$E$13:$Q$13,$E$43:$Q$43)</f>
        <v>0</v>
      </c>
      <c r="V6" s="9">
        <f>LOOKUP($M6,$E$13:$Q$13,$E$44:$Q$44)</f>
        <v>2.3090808120445141</v>
      </c>
      <c r="W6" s="64" t="str">
        <f t="shared" si="0"/>
        <v>Lane OR</v>
      </c>
      <c r="X6" s="7">
        <f>X5</f>
        <v>2004</v>
      </c>
      <c r="Y6" s="8" t="str">
        <f t="shared" si="5"/>
        <v>dog</v>
      </c>
      <c r="Z6" s="8">
        <f>LOOKUP($X6,$E$13:$Q$13,$E$37:$Q$37)</f>
        <v>3.3360863696079255</v>
      </c>
      <c r="AA6" s="8">
        <f>LOOKUP($X6,$E$13:$Q$13,$E$38:$Q$38)</f>
        <v>0.42485303146584802</v>
      </c>
      <c r="AB6" s="8">
        <f>LOOKUP($X6,$E$13:$Q$13,$E$39:$Q$39)</f>
        <v>0.46093481589270274</v>
      </c>
      <c r="AC6" s="8">
        <f>LOOKUP($X6,$E$13:$Q$13,$E$40:$Q$40)</f>
        <v>0.25265581224801476</v>
      </c>
      <c r="AD6" s="8">
        <f>LOOKUP($X6,$E$13:$Q$13,$E$41:$Q$41)</f>
        <v>0.27037988713951105</v>
      </c>
      <c r="AE6" s="8">
        <f>LOOKUP($X6,$E$13:$Q$13,$E$42:$Q$42)</f>
        <v>9.1395704830886035E-2</v>
      </c>
      <c r="AF6" s="8">
        <f>LOOKUP($X6,$E$13:$Q$13,$E$43:$Q$43)</f>
        <v>0.20948022380565526</v>
      </c>
      <c r="AG6" s="8">
        <f>LOOKUP($X6,$E$13:$Q$13,$E$44:$Q$44)</f>
        <v>0.45591275355696825</v>
      </c>
    </row>
    <row r="7" spans="1:33" s="8" customFormat="1">
      <c r="A7" s="43" t="str">
        <f t="shared" si="1"/>
        <v>Lane OR</v>
      </c>
      <c r="B7" s="7">
        <f>B6</f>
        <v>2007</v>
      </c>
      <c r="C7" s="8" t="str">
        <f t="shared" si="3"/>
        <v>total</v>
      </c>
      <c r="D7" s="48">
        <f>LOOKUP($B7,$E$13:$Q$13,$E$52:$Q$52)</f>
        <v>18.146120204633249</v>
      </c>
      <c r="E7" s="9">
        <f>LOOKUP($B7,$E$13:$Q$13,$E$53:$Q$53)</f>
        <v>1.0175638315173199</v>
      </c>
      <c r="F7" s="9">
        <f>LOOKUP($B7,$E$13:$Q$13,$E$54:$Q$54)</f>
        <v>1.5120398560752837</v>
      </c>
      <c r="G7" s="9">
        <f>LOOKUP($B7,$E$13:$Q$13,$E$55:$Q$55)</f>
        <v>4.3423183597463937E-2</v>
      </c>
      <c r="H7" s="9">
        <f>LOOKUP($B7,$E$13:$Q$13,$E$56:$Q$56)</f>
        <v>0.27795998991509235</v>
      </c>
      <c r="I7" s="9">
        <f>LOOKUP($B7,$E$13:$Q$13,$E$57:$Q$57)</f>
        <v>0.31922915236720806</v>
      </c>
      <c r="J7" s="9">
        <f>LOOKUP($B7,$E$13:$Q$13,$E$58:$Q$58)</f>
        <v>0.35136224819109135</v>
      </c>
      <c r="K7" s="9">
        <f>LOOKUP($B7,$E$13:$Q$13,$E$59:$Q$59)</f>
        <v>1.835436417129781</v>
      </c>
      <c r="L7" s="64" t="str">
        <f t="shared" si="2"/>
        <v>Lane OR</v>
      </c>
      <c r="M7" s="7">
        <f>M6</f>
        <v>2010</v>
      </c>
      <c r="N7" s="8" t="str">
        <f t="shared" si="4"/>
        <v>total</v>
      </c>
      <c r="O7" s="9">
        <f>LOOKUP($M7,$E$13:$Q$13,$E$52:$Q$52)</f>
        <v>35.832989778656014</v>
      </c>
      <c r="P7" s="9">
        <f>LOOKUP($M7,$E$13:$Q$13,$E$53:$Q$53)</f>
        <v>2.963320009405126</v>
      </c>
      <c r="Q7" s="9">
        <f>LOOKUP($M7,$E$13:$Q$13,$E$54:$Q$54)</f>
        <v>2.9204914504832336</v>
      </c>
      <c r="R7" s="9">
        <f>LOOKUP($M7,$E$13:$Q$13,$E$55:$Q$55)</f>
        <v>4.7201045602375563E-2</v>
      </c>
      <c r="S7" s="9">
        <f>LOOKUP($M7,$E$13:$Q$13,$E$56:$Q$56)</f>
        <v>4.4288657545199644E-2</v>
      </c>
      <c r="T7" s="9" t="e">
        <f>LOOKUP($M7,$E$13:$Q$13,$E$57:$Q$57)</f>
        <v>#DIV/0!</v>
      </c>
      <c r="U7" s="9">
        <f>LOOKUP($M7,$E$13:$Q$13,$E$58:$Q$58)</f>
        <v>0</v>
      </c>
      <c r="V7" s="9">
        <f>LOOKUP($M7,$E$13:$Q$13,$E$59:$Q$59)</f>
        <v>4.4451354568968124</v>
      </c>
      <c r="W7" s="64" t="str">
        <f t="shared" si="0"/>
        <v>Lane OR</v>
      </c>
      <c r="X7" s="7">
        <f>X6</f>
        <v>2004</v>
      </c>
      <c r="Y7" s="8" t="str">
        <f t="shared" si="5"/>
        <v>total</v>
      </c>
      <c r="Z7" s="8">
        <f>LOOKUP($X7,$E$13:$Q$13,$E$52:$Q$52)</f>
        <v>11.567573431040508</v>
      </c>
      <c r="AA7" s="8">
        <f>LOOKUP($X7,$E$13:$Q$13,$E$53:$Q$53)</f>
        <v>0.55055212964290834</v>
      </c>
      <c r="AB7" s="8">
        <f>LOOKUP($X7,$E$13:$Q$13,$E$54:$Q$54)</f>
        <v>0.63303696076927951</v>
      </c>
      <c r="AC7" s="8">
        <f>LOOKUP($X7,$E$13:$Q$13,$E$55:$Q$55)</f>
        <v>-7.9813417256760257E-3</v>
      </c>
      <c r="AD7" s="8">
        <f>LOOKUP($X7,$E$13:$Q$13,$E$56:$Q$56)</f>
        <v>0.14867728579533387</v>
      </c>
      <c r="AE7" s="8">
        <f>LOOKUP($X7,$E$13:$Q$13,$E$57:$Q$57)</f>
        <v>0.10564292815817386</v>
      </c>
      <c r="AF7" s="8">
        <f>LOOKUP($X7,$E$13:$Q$13,$E$58:$Q$58)</f>
        <v>0.14447875949045172</v>
      </c>
      <c r="AG7" s="8">
        <f>LOOKUP($X7,$E$13:$Q$13,$E$59:$Q$59)</f>
        <v>0.68635687749685081</v>
      </c>
    </row>
    <row r="8" spans="1:33" s="8" customFormat="1">
      <c r="A8" s="43" t="str">
        <f t="shared" si="1"/>
        <v>Lane OR</v>
      </c>
      <c r="B8" s="7">
        <f>M13</f>
        <v>2008</v>
      </c>
      <c r="C8" s="8" t="str">
        <f t="shared" si="3"/>
        <v>cat</v>
      </c>
      <c r="D8" s="48">
        <f>LOOKUP($B8,$E$13:$Q$13,$E$20:$Q$20)</f>
        <v>21.82707899834972</v>
      </c>
      <c r="E8" s="9">
        <f>LOOKUP($B8,$E$13:$Q$13,E$21:Q$21)</f>
        <v>3.4350045167118339</v>
      </c>
      <c r="F8" s="9">
        <f>LOOKUP($B8,$E$13:$Q$13,E$22:Q$22)</f>
        <v>3.830172413793103</v>
      </c>
      <c r="G8" s="9">
        <f>LOOKUP($B8,$E$13:$Q$13,E$23:Q$23)</f>
        <v>0.33301616963222958</v>
      </c>
      <c r="H8" s="9">
        <f>LOOKUP($B8,$E$13:$Q$13,E$24:Q$24)</f>
        <v>0.37877263376817683</v>
      </c>
      <c r="I8" s="9">
        <f>LOOKUP($B8,$E$13:$Q$13,E$25:Q$25)</f>
        <v>0.36939762201524767</v>
      </c>
      <c r="J8" s="9">
        <f>LOOKUP($B8,$E$13:$Q$13,E$26:Q$26)</f>
        <v>0.37685860613716854</v>
      </c>
      <c r="K8" s="9">
        <f>LOOKUP($B8,$E$13:$Q$13,E$27:Q$27)</f>
        <v>4.0258946785623042</v>
      </c>
      <c r="L8" s="64" t="str">
        <f t="shared" si="2"/>
        <v>Lane OR</v>
      </c>
      <c r="M8" s="7">
        <f>P13</f>
        <v>2011</v>
      </c>
      <c r="N8" s="8" t="str">
        <f t="shared" si="4"/>
        <v>cat</v>
      </c>
      <c r="O8" s="9">
        <f>LOOKUP($M8,$E$13:$Q$13,$E$20:$Q$20)</f>
        <v>25.80271822546365</v>
      </c>
      <c r="P8" s="9">
        <f>LOOKUP($M8,$E$13:$Q$13,E$21:Q$21)</f>
        <v>4.34636160951578</v>
      </c>
      <c r="Q8" s="9">
        <f>LOOKUP($M8,$E$13:$Q$13,E$22:Q$22)</f>
        <v>8.8844552656629165</v>
      </c>
      <c r="R8" s="9">
        <f>LOOKUP($M8,$E$13:$Q$13,E$23:Q$23)</f>
        <v>1.1831519167061046E-2</v>
      </c>
      <c r="S8" s="9" t="e">
        <f>LOOKUP($M8,$E$13:$Q$13,E$24:Q$24)</f>
        <v>#DIV/0!</v>
      </c>
      <c r="T8" s="9">
        <f>LOOKUP($M8,$E$13:$Q$13,E$25:Q$25)</f>
        <v>0</v>
      </c>
      <c r="U8" s="9">
        <f>LOOKUP($M8,$E$13:$Q$13,E$26:Q$26)</f>
        <v>0</v>
      </c>
      <c r="V8" s="9">
        <f>LOOKUP($M8,$E$13:$Q$13,E$27:Q$27)</f>
        <v>0</v>
      </c>
      <c r="W8" s="64" t="str">
        <f t="shared" si="0"/>
        <v>Lane OR</v>
      </c>
      <c r="X8" s="7">
        <f>J13</f>
        <v>2005</v>
      </c>
      <c r="Y8" s="8" t="str">
        <f t="shared" si="5"/>
        <v>cat</v>
      </c>
      <c r="Z8" s="8">
        <f>LOOKUP($X8,$E$13:$Q$13,$E$20:$Q$20)</f>
        <v>9.1351083694763791</v>
      </c>
      <c r="AA8" s="8">
        <f>LOOKUP($X8,$E$13:$Q$13,E$21:Q$21)</f>
        <v>0.90632494820952947</v>
      </c>
      <c r="AB8" s="8">
        <f>LOOKUP($X8,$E$13:$Q$13,E$22:Q$22)</f>
        <v>1.0273738592420727</v>
      </c>
      <c r="AC8" s="8">
        <f>LOOKUP($X8,$E$13:$Q$13,$E$23:$Q$23)</f>
        <v>0.23401119228394621</v>
      </c>
      <c r="AD8" s="8">
        <f>LOOKUP($X8,$E$13:$Q$13,$E$24:$Q$24)</f>
        <v>0.30875768279242932</v>
      </c>
      <c r="AE8" s="8">
        <f>LOOKUP($X8,$E$13:$Q$13,$E$25:$Q$25)</f>
        <v>0.2759881782608028</v>
      </c>
      <c r="AF8" s="8">
        <f>LOOKUP($X8,$E$13:$Q$13,$E$26:$Q$26)</f>
        <v>0.51709582190484282</v>
      </c>
      <c r="AG8" s="8">
        <f>LOOKUP($X8,$E$13:$Q$13,$E$27:$Q$27)</f>
        <v>1.1606940512820512</v>
      </c>
    </row>
    <row r="9" spans="1:33" s="8" customFormat="1">
      <c r="A9" s="43" t="str">
        <f t="shared" si="1"/>
        <v>Lane OR</v>
      </c>
      <c r="B9" s="7">
        <f>B8</f>
        <v>2008</v>
      </c>
      <c r="C9" s="8" t="str">
        <f t="shared" si="3"/>
        <v>dog</v>
      </c>
      <c r="D9" s="48">
        <f>LOOKUP($B9,$E$13:$Q$13,$E$37:$Q$37)</f>
        <v>7.2523498600846663</v>
      </c>
      <c r="E9" s="9">
        <f>LOOKUP($B9,$E$13:$Q$13,$E$38:$Q$38)</f>
        <v>1.0205573505654282</v>
      </c>
      <c r="F9" s="9">
        <f>LOOKUP($B9,$E$13:$Q$13,$E$39:$Q$39)</f>
        <v>1.107725587144623</v>
      </c>
      <c r="G9" s="9">
        <f>LOOKUP($B9,$E$13:$Q$13,$E$40:$Q$40)</f>
        <v>0.14443957104656507</v>
      </c>
      <c r="H9" s="9">
        <f>LOOKUP($B9,$E$13:$Q$13,$E$41:$Q$41)</f>
        <v>0.18458396731149287</v>
      </c>
      <c r="I9" s="9">
        <f>LOOKUP($B9,$E$13:$Q$13,$E$42:$Q$42)</f>
        <v>0.26745848772777148</v>
      </c>
      <c r="J9" s="9">
        <f>LOOKUP($B9,$E$13:$Q$13,$E$43:$Q$43)</f>
        <v>0.25445074124817124</v>
      </c>
      <c r="K9" s="9">
        <f>LOOKUP($B9,$E$13:$Q$13,$E$44:$Q$44)</f>
        <v>1.2343643957404116</v>
      </c>
      <c r="L9" s="64" t="str">
        <f t="shared" si="2"/>
        <v>Lane OR</v>
      </c>
      <c r="M9" s="7">
        <f>M8</f>
        <v>2011</v>
      </c>
      <c r="N9" s="8" t="str">
        <f t="shared" si="4"/>
        <v>dog</v>
      </c>
      <c r="O9" s="9">
        <f>LOOKUP($M9,$E$13:$Q$13,$E$37:$Q$37)</f>
        <v>9.1024369901702222</v>
      </c>
      <c r="P9" s="9">
        <f>LOOKUP($M9,$E$13:$Q$13,$E$38:$Q$38)</f>
        <v>1.4699098374645176</v>
      </c>
      <c r="Q9" s="9">
        <f>LOOKUP($M9,$E$13:$Q$13,$E$39:$Q$39)</f>
        <v>3.082812838659216</v>
      </c>
      <c r="R9" s="9">
        <f>LOOKUP($M9,$E$13:$Q$13,$E$40:$Q$40)</f>
        <v>-1.7757009345794283E-2</v>
      </c>
      <c r="S9" s="9" t="e">
        <f>LOOKUP($M9,$E$13:$Q$13,$E$41:$Q$41)</f>
        <v>#DIV/0!</v>
      </c>
      <c r="T9" s="9">
        <f>LOOKUP($M9,$E$13:$Q$13,$E$42:$Q$42)</f>
        <v>0</v>
      </c>
      <c r="U9" s="9">
        <f>LOOKUP($M9,$E$13:$Q$13,$E$43:$Q$43)</f>
        <v>0</v>
      </c>
      <c r="V9" s="9">
        <f>LOOKUP($M9,$E$13:$Q$13,$E$44:$Q$44)</f>
        <v>0</v>
      </c>
      <c r="W9" s="64" t="str">
        <f t="shared" si="0"/>
        <v>Lane OR</v>
      </c>
      <c r="X9" s="7">
        <f>X8</f>
        <v>2005</v>
      </c>
      <c r="Y9" s="8" t="str">
        <f t="shared" si="5"/>
        <v>dog</v>
      </c>
      <c r="Z9" s="8">
        <f>LOOKUP($X9,$E$13:$Q$13,$E$37:$Q$37)</f>
        <v>3.8140555391646314</v>
      </c>
      <c r="AA9" s="8">
        <f>LOOKUP($X9,$E$13:$Q$13,$E$38:$Q$38)</f>
        <v>0.49752202609363011</v>
      </c>
      <c r="AB9" s="8">
        <f>LOOKUP($X9,$E$13:$Q$13,$E$39:$Q$39)</f>
        <v>0.4698465865350126</v>
      </c>
      <c r="AC9" s="8">
        <f>LOOKUP($X9,$E$13:$Q$13,$E$40:$Q$40)</f>
        <v>2.3716080464625561E-2</v>
      </c>
      <c r="AD9" s="8">
        <f>LOOKUP($X9,$E$13:$Q$13,$E$41:$Q$41)</f>
        <v>-0.2157775628150663</v>
      </c>
      <c r="AE9" s="8">
        <f>LOOKUP($X9,$E$13:$Q$13,$E$42:$Q$42)</f>
        <v>-5.7772026798297398E-2</v>
      </c>
      <c r="AF9" s="8">
        <f>LOOKUP($X9,$E$13:$Q$13,$E$43:$Q$43)</f>
        <v>9.5012111017504425E-2</v>
      </c>
      <c r="AG9" s="8">
        <f>LOOKUP($X9,$E$13:$Q$13,$E$44:$Q$44)</f>
        <v>0.49712254366215708</v>
      </c>
    </row>
    <row r="10" spans="1:33" s="8" customFormat="1">
      <c r="A10" s="43" t="str">
        <f t="shared" si="1"/>
        <v>Lane OR</v>
      </c>
      <c r="B10" s="7">
        <f>B9</f>
        <v>2008</v>
      </c>
      <c r="C10" s="8" t="str">
        <f t="shared" si="3"/>
        <v>total</v>
      </c>
      <c r="D10" s="48">
        <f>LOOKUP($B10,$E$13:$Q$13,$E$52:$Q$52)</f>
        <v>29.079428858434383</v>
      </c>
      <c r="E10" s="9">
        <f>LOOKUP($B10,$E$13:$Q$13,$E$53:$Q$53)</f>
        <v>2.1603411513859276</v>
      </c>
      <c r="F10" s="9">
        <f>LOOKUP($B10,$E$13:$Q$13,$E$54:$Q$54)</f>
        <v>2.3853050513885852</v>
      </c>
      <c r="G10" s="9">
        <f>LOOKUP($B10,$E$13:$Q$13,$E$55:$Q$55)</f>
        <v>0.24518345238562966</v>
      </c>
      <c r="H10" s="9">
        <f>LOOKUP($B10,$E$13:$Q$13,$E$56:$Q$56)</f>
        <v>0.28832600167646388</v>
      </c>
      <c r="I10" s="9">
        <f>LOOKUP($B10,$E$13:$Q$13,$E$57:$Q$57)</f>
        <v>0.32191775852535809</v>
      </c>
      <c r="J10" s="9">
        <f>LOOKUP($B10,$E$13:$Q$13,$E$58:$Q$58)</f>
        <v>0.31984508767203795</v>
      </c>
      <c r="K10" s="9">
        <f>LOOKUP($B10,$E$13:$Q$13,$E$59:$Q$59)</f>
        <v>2.5687737890887381</v>
      </c>
      <c r="L10" s="64" t="str">
        <f t="shared" si="2"/>
        <v>Lane OR</v>
      </c>
      <c r="M10" s="7">
        <f>M9</f>
        <v>2011</v>
      </c>
      <c r="N10" s="8" t="str">
        <f t="shared" si="4"/>
        <v>total</v>
      </c>
      <c r="O10" s="9">
        <f>LOOKUP($M10,$E$13:$Q$13,$E$52:$Q$52)</f>
        <v>34.905155215633869</v>
      </c>
      <c r="P10" s="9">
        <f>LOOKUP($M10,$E$13:$Q$13,$E$53:$Q$53)</f>
        <v>2.8777934052195659</v>
      </c>
      <c r="Q10" s="9">
        <f>LOOKUP($M10,$E$13:$Q$13,$E$54:$Q$54)</f>
        <v>5.9224352923825467</v>
      </c>
      <c r="R10" s="9">
        <f>LOOKUP($M10,$E$13:$Q$13,$E$55:$Q$55)</f>
        <v>-3.056665882906204E-3</v>
      </c>
      <c r="S10" s="9" t="e">
        <f>LOOKUP($M10,$E$13:$Q$13,$E$56:$Q$56)</f>
        <v>#DIV/0!</v>
      </c>
      <c r="T10" s="9">
        <f>LOOKUP($M10,$E$13:$Q$13,$E$57:$Q$57)</f>
        <v>0</v>
      </c>
      <c r="U10" s="9">
        <f>LOOKUP($M10,$E$13:$Q$13,$E$58:$Q$58)</f>
        <v>0</v>
      </c>
      <c r="V10" s="9">
        <f>LOOKUP($M10,$E$13:$Q$13,$E$59:$Q$59)</f>
        <v>0</v>
      </c>
      <c r="W10" s="64" t="str">
        <f t="shared" si="0"/>
        <v>Lane OR</v>
      </c>
      <c r="X10" s="7">
        <f>X9</f>
        <v>2005</v>
      </c>
      <c r="Y10" s="8" t="str">
        <f t="shared" si="5"/>
        <v>total</v>
      </c>
      <c r="Z10" s="8">
        <f>LOOKUP($X10,$E$13:$Q$13,$E$52:$Q$52)</f>
        <v>12.949163908641012</v>
      </c>
      <c r="AA10" s="8">
        <f>LOOKUP($X10,$E$13:$Q$13,$E$53:$Q$53)</f>
        <v>0.72971988688193468</v>
      </c>
      <c r="AB10" s="8">
        <f>LOOKUP($X10,$E$13:$Q$13,$E$54:$Q$54)</f>
        <v>0.76350911041077785</v>
      </c>
      <c r="AC10" s="8">
        <f>LOOKUP($X10,$E$13:$Q$13,$E$55:$Q$55)</f>
        <v>0.15541818190087575</v>
      </c>
      <c r="AD10" s="8">
        <f>LOOKUP($X10,$E$13:$Q$13,$E$56:$Q$56)</f>
        <v>0.11272457651777937</v>
      </c>
      <c r="AE10" s="8">
        <f>LOOKUP($X10,$E$13:$Q$13,$E$57:$Q$57)</f>
        <v>0.15125290013316539</v>
      </c>
      <c r="AF10" s="8">
        <f>LOOKUP($X10,$E$13:$Q$13,$E$58:$Q$58)</f>
        <v>0.35935164428080674</v>
      </c>
      <c r="AG10" s="8">
        <f>LOOKUP($X10,$E$13:$Q$13,$E$59:$Q$59)</f>
        <v>0.84830433811984407</v>
      </c>
    </row>
    <row r="11" spans="1:33">
      <c r="A11" s="43" t="s">
        <v>314</v>
      </c>
    </row>
    <row r="12" spans="1:33">
      <c r="A12" s="43"/>
    </row>
    <row r="13" spans="1:33">
      <c r="A13" s="43"/>
      <c r="E13">
        <v>2000</v>
      </c>
      <c r="F13">
        <v>2001</v>
      </c>
      <c r="G13">
        <v>2002</v>
      </c>
      <c r="H13">
        <v>2003</v>
      </c>
      <c r="I13">
        <v>2004</v>
      </c>
      <c r="J13">
        <v>2005</v>
      </c>
      <c r="K13">
        <v>2006</v>
      </c>
      <c r="L13" s="64">
        <v>2007</v>
      </c>
      <c r="M13" s="7">
        <v>2008</v>
      </c>
      <c r="N13">
        <v>2009</v>
      </c>
      <c r="O13">
        <v>2010</v>
      </c>
      <c r="P13">
        <v>2011</v>
      </c>
      <c r="Q13">
        <v>2012</v>
      </c>
    </row>
    <row r="14" spans="1:33" s="103" customFormat="1" ht="10.199999999999999">
      <c r="A14" s="160"/>
      <c r="B14" s="108"/>
      <c r="D14" s="104" t="s">
        <v>28</v>
      </c>
      <c r="E14" s="190" t="s">
        <v>304</v>
      </c>
      <c r="F14" s="190" t="s">
        <v>305</v>
      </c>
      <c r="G14" s="190" t="s">
        <v>306</v>
      </c>
      <c r="H14" s="190" t="s">
        <v>307</v>
      </c>
      <c r="I14" s="190" t="s">
        <v>308</v>
      </c>
      <c r="J14" s="190" t="s">
        <v>309</v>
      </c>
      <c r="K14" s="190" t="s">
        <v>310</v>
      </c>
      <c r="L14" s="190" t="s">
        <v>311</v>
      </c>
      <c r="M14" s="190" t="s">
        <v>312</v>
      </c>
      <c r="N14" s="190" t="s">
        <v>313</v>
      </c>
      <c r="O14" s="190">
        <v>351715</v>
      </c>
      <c r="P14" s="190">
        <v>351715</v>
      </c>
      <c r="W14" s="107"/>
    </row>
    <row r="15" spans="1:33">
      <c r="A15" s="43"/>
      <c r="D15" s="33" t="s">
        <v>37</v>
      </c>
      <c r="E15" s="214">
        <v>4317</v>
      </c>
      <c r="F15" s="214">
        <v>4223.5</v>
      </c>
      <c r="G15" s="214">
        <v>4591</v>
      </c>
      <c r="H15" s="214">
        <v>3416</v>
      </c>
      <c r="I15" s="214">
        <v>4367</v>
      </c>
      <c r="J15" s="214">
        <v>3379</v>
      </c>
      <c r="K15" s="214">
        <v>3086</v>
      </c>
      <c r="L15" s="214">
        <v>3285</v>
      </c>
      <c r="M15" s="214">
        <v>2214</v>
      </c>
      <c r="N15" s="214">
        <v>2078</v>
      </c>
      <c r="O15" s="214">
        <v>2113</v>
      </c>
      <c r="P15" s="214">
        <v>2088</v>
      </c>
    </row>
    <row r="16" spans="1:33">
      <c r="A16" s="43"/>
      <c r="D16" s="33" t="s">
        <v>38</v>
      </c>
      <c r="E16" s="214">
        <v>2451</v>
      </c>
      <c r="F16" s="214">
        <v>2565</v>
      </c>
      <c r="G16" s="214">
        <v>2138</v>
      </c>
      <c r="H16" s="214">
        <v>1658</v>
      </c>
      <c r="I16" s="214">
        <v>1851</v>
      </c>
      <c r="J16" s="214">
        <v>2326</v>
      </c>
      <c r="K16" s="214">
        <v>1242</v>
      </c>
      <c r="L16" s="214">
        <v>1467</v>
      </c>
      <c r="M16" s="214">
        <v>371</v>
      </c>
      <c r="N16" s="214">
        <v>190</v>
      </c>
      <c r="O16" s="214">
        <v>258</v>
      </c>
      <c r="P16" s="214">
        <v>148</v>
      </c>
    </row>
    <row r="17" spans="1:23">
      <c r="A17" s="43"/>
      <c r="D17" s="33" t="s">
        <v>56</v>
      </c>
      <c r="E17" s="215">
        <v>2464.5920000000001</v>
      </c>
      <c r="F17" s="215">
        <v>2619.326</v>
      </c>
      <c r="G17" s="215">
        <v>2619.326</v>
      </c>
      <c r="H17" s="215">
        <v>2392.1040000000003</v>
      </c>
      <c r="I17" s="215">
        <v>2731.8330000000001</v>
      </c>
      <c r="J17" s="215">
        <v>3062.4720000000002</v>
      </c>
      <c r="K17" s="215">
        <v>3579.5</v>
      </c>
      <c r="L17" s="215">
        <v>4674.7950000000001</v>
      </c>
      <c r="M17" s="215">
        <v>7605.1</v>
      </c>
      <c r="N17" s="215">
        <v>8834</v>
      </c>
      <c r="O17" s="215">
        <v>9346.7554161915614</v>
      </c>
      <c r="P17" s="215">
        <v>9075.2030406689482</v>
      </c>
      <c r="Q17" s="215">
        <v>9475.539554035222</v>
      </c>
    </row>
    <row r="18" spans="1:23">
      <c r="A18" s="43"/>
      <c r="D18" s="33" t="s">
        <v>121</v>
      </c>
      <c r="E18" s="130">
        <f t="shared" ref="E18:Q20" si="6">E15/E$14*1000</f>
        <v>13.344461445727267</v>
      </c>
      <c r="F18" s="130">
        <f t="shared" si="6"/>
        <v>13.002225786490738</v>
      </c>
      <c r="G18" s="130">
        <f t="shared" si="6"/>
        <v>14.022859307134523</v>
      </c>
      <c r="H18" s="130">
        <f t="shared" si="6"/>
        <v>10.337512520918635</v>
      </c>
      <c r="I18" s="130">
        <f t="shared" si="6"/>
        <v>13.158529089177886</v>
      </c>
      <c r="J18" s="130">
        <f t="shared" si="6"/>
        <v>10.07928600831638</v>
      </c>
      <c r="K18" s="130">
        <f t="shared" si="6"/>
        <v>9.0957321386465466</v>
      </c>
      <c r="L18" s="131">
        <f t="shared" si="6"/>
        <v>9.5269306172639006</v>
      </c>
      <c r="M18" s="130">
        <f t="shared" si="6"/>
        <v>6.3543086747506639</v>
      </c>
      <c r="N18" s="130">
        <f t="shared" si="6"/>
        <v>5.9183900156361702</v>
      </c>
      <c r="O18" s="130">
        <f t="shared" si="6"/>
        <v>6.00770510214236</v>
      </c>
      <c r="P18" s="130">
        <f t="shared" si="6"/>
        <v>5.9366248240763122</v>
      </c>
      <c r="Q18" s="130" t="e">
        <f t="shared" si="6"/>
        <v>#DIV/0!</v>
      </c>
    </row>
    <row r="19" spans="1:23">
      <c r="A19" s="43"/>
      <c r="D19" s="33" t="s">
        <v>43</v>
      </c>
      <c r="E19" s="130">
        <f t="shared" si="6"/>
        <v>7.5763898548708681</v>
      </c>
      <c r="F19" s="130">
        <f t="shared" si="6"/>
        <v>7.8964624463948727</v>
      </c>
      <c r="G19" s="130">
        <f t="shared" si="6"/>
        <v>6.5303579173717292</v>
      </c>
      <c r="H19" s="130">
        <f t="shared" si="6"/>
        <v>5.0174460654809998</v>
      </c>
      <c r="I19" s="130">
        <f t="shared" si="6"/>
        <v>5.5773843242656893</v>
      </c>
      <c r="J19" s="130">
        <f t="shared" si="6"/>
        <v>6.93827145763359</v>
      </c>
      <c r="K19" s="130">
        <f t="shared" si="6"/>
        <v>3.6606932327281303</v>
      </c>
      <c r="L19" s="131">
        <f t="shared" si="6"/>
        <v>4.254492303052098</v>
      </c>
      <c r="M19" s="130">
        <f t="shared" si="6"/>
        <v>1.0647915620291313</v>
      </c>
      <c r="N19" s="130">
        <f t="shared" si="6"/>
        <v>0.54114249421119942</v>
      </c>
      <c r="O19" s="130">
        <f t="shared" si="6"/>
        <v>0.73354846964161324</v>
      </c>
      <c r="P19" s="130">
        <f t="shared" si="6"/>
        <v>0.42079524615100294</v>
      </c>
      <c r="Q19" s="130" t="e">
        <f t="shared" si="6"/>
        <v>#DIV/0!</v>
      </c>
    </row>
    <row r="20" spans="1:23">
      <c r="A20" s="43"/>
      <c r="D20" s="33" t="s">
        <v>107</v>
      </c>
      <c r="E20" s="130">
        <f t="shared" si="6"/>
        <v>7.6184046614426366</v>
      </c>
      <c r="F20" s="130">
        <f t="shared" si="6"/>
        <v>8.0637073660295098</v>
      </c>
      <c r="G20" s="130">
        <f t="shared" si="6"/>
        <v>8.0005314697276049</v>
      </c>
      <c r="H20" s="130">
        <f t="shared" si="6"/>
        <v>7.2389944529682531</v>
      </c>
      <c r="I20" s="130">
        <f t="shared" si="6"/>
        <v>8.231487061432583</v>
      </c>
      <c r="J20" s="130">
        <f t="shared" si="6"/>
        <v>9.1351083694763791</v>
      </c>
      <c r="K20" s="130">
        <f t="shared" si="6"/>
        <v>10.55028295213393</v>
      </c>
      <c r="L20" s="130">
        <f t="shared" si="6"/>
        <v>13.557518299827152</v>
      </c>
      <c r="M20" s="130">
        <f t="shared" si="6"/>
        <v>21.82707899834972</v>
      </c>
      <c r="N20" s="130">
        <f t="shared" si="6"/>
        <v>25.160277862430185</v>
      </c>
      <c r="O20" s="130">
        <f t="shared" si="6"/>
        <v>26.574798959929378</v>
      </c>
      <c r="P20" s="130">
        <f t="shared" si="6"/>
        <v>25.80271822546365</v>
      </c>
      <c r="Q20" s="130" t="e">
        <f t="shared" si="6"/>
        <v>#DIV/0!</v>
      </c>
    </row>
    <row r="21" spans="1:23">
      <c r="D21" s="33" t="s">
        <v>203</v>
      </c>
      <c r="E21" s="130">
        <f>E17/E15</f>
        <v>0.57090386842714846</v>
      </c>
      <c r="F21" s="130">
        <f t="shared" ref="F21:Q21" si="7">F17/F15</f>
        <v>0.62017899846099211</v>
      </c>
      <c r="G21" s="130">
        <f t="shared" si="7"/>
        <v>0.57053495970376822</v>
      </c>
      <c r="H21" s="130">
        <f t="shared" si="7"/>
        <v>0.70026463700234198</v>
      </c>
      <c r="I21" s="130">
        <f t="shared" si="7"/>
        <v>0.62556285779711474</v>
      </c>
      <c r="J21" s="130">
        <f t="shared" si="7"/>
        <v>0.90632494820952947</v>
      </c>
      <c r="K21" s="130">
        <f t="shared" si="7"/>
        <v>1.1599157485418017</v>
      </c>
      <c r="L21" s="130">
        <f t="shared" si="7"/>
        <v>1.4230730593607306</v>
      </c>
      <c r="M21" s="130">
        <f t="shared" si="7"/>
        <v>3.4350045167118339</v>
      </c>
      <c r="N21" s="130">
        <f t="shared" si="7"/>
        <v>4.2512030798845046</v>
      </c>
      <c r="O21" s="130">
        <f t="shared" si="7"/>
        <v>4.4234526342600855</v>
      </c>
      <c r="P21" s="130">
        <f t="shared" si="7"/>
        <v>4.34636160951578</v>
      </c>
      <c r="Q21" s="130" t="e">
        <f t="shared" si="7"/>
        <v>#DIV/0!</v>
      </c>
    </row>
    <row r="22" spans="1:23">
      <c r="A22" s="43"/>
      <c r="D22" s="33" t="s">
        <v>204</v>
      </c>
      <c r="E22" s="130">
        <f>SUM(E17:F17)/SUM(E15:F15)</f>
        <v>0.59527170540366481</v>
      </c>
      <c r="F22" s="130">
        <f t="shared" ref="F22:Q22" si="8">SUM(F17:G17)/SUM(F15:G15)</f>
        <v>0.59432208293153332</v>
      </c>
      <c r="G22" s="130">
        <f t="shared" si="8"/>
        <v>0.62588110403397035</v>
      </c>
      <c r="H22" s="130">
        <f t="shared" si="8"/>
        <v>0.65834986509058202</v>
      </c>
      <c r="I22" s="130">
        <f t="shared" si="8"/>
        <v>0.74803834237025568</v>
      </c>
      <c r="J22" s="130">
        <f t="shared" si="8"/>
        <v>1.0273738592420727</v>
      </c>
      <c r="K22" s="130">
        <f t="shared" si="8"/>
        <v>1.2956043007377178</v>
      </c>
      <c r="L22" s="130">
        <f t="shared" si="8"/>
        <v>2.2331142025822879</v>
      </c>
      <c r="M22" s="130">
        <f t="shared" si="8"/>
        <v>3.830172413793103</v>
      </c>
      <c r="N22" s="130">
        <f t="shared" si="8"/>
        <v>4.3380471047939775</v>
      </c>
      <c r="O22" s="130">
        <f t="shared" si="8"/>
        <v>4.385136504846586</v>
      </c>
      <c r="P22" s="130">
        <f t="shared" si="8"/>
        <v>8.8844552656629165</v>
      </c>
      <c r="Q22" s="130" t="e">
        <f t="shared" si="8"/>
        <v>#DIV/0!</v>
      </c>
    </row>
    <row r="23" spans="1:23">
      <c r="A23" s="43"/>
      <c r="D23" s="49" t="s">
        <v>209</v>
      </c>
      <c r="E23" s="130"/>
      <c r="F23" s="130">
        <f>(E18-F18)/E18</f>
        <v>2.5646269849736697E-2</v>
      </c>
      <c r="G23" s="130">
        <f t="shared" ref="G23:Q23" si="9">(F18-G18)/F18</f>
        <v>-7.8496831035207715E-2</v>
      </c>
      <c r="H23" s="130">
        <f t="shared" si="9"/>
        <v>0.26280993808023623</v>
      </c>
      <c r="I23" s="130">
        <f t="shared" si="9"/>
        <v>-0.27289123592844405</v>
      </c>
      <c r="J23" s="130">
        <f t="shared" si="9"/>
        <v>0.23401119228394621</v>
      </c>
      <c r="K23" s="130">
        <f t="shared" si="9"/>
        <v>9.758170061433985E-2</v>
      </c>
      <c r="L23" s="130">
        <f>(K18-L18)/K18</f>
        <v>-4.7406681732111419E-2</v>
      </c>
      <c r="M23" s="130">
        <f t="shared" si="9"/>
        <v>0.33301616963222958</v>
      </c>
      <c r="N23" s="130">
        <f t="shared" si="9"/>
        <v>6.860205907947943E-2</v>
      </c>
      <c r="O23" s="130">
        <f t="shared" si="9"/>
        <v>-1.5091111986574491E-2</v>
      </c>
      <c r="P23" s="130">
        <f t="shared" si="9"/>
        <v>1.1831519167061046E-2</v>
      </c>
      <c r="Q23" s="130" t="e">
        <f t="shared" si="9"/>
        <v>#DIV/0!</v>
      </c>
    </row>
    <row r="24" spans="1:23" s="9" customFormat="1">
      <c r="A24" s="43"/>
      <c r="B24" s="7"/>
      <c r="D24" s="49" t="s">
        <v>210</v>
      </c>
      <c r="E24" s="130"/>
      <c r="F24" s="130">
        <f>(E18-G18)/E18</f>
        <v>-5.083741027439289E-2</v>
      </c>
      <c r="G24" s="130">
        <f t="shared" ref="G24:P24" si="10">(F18-H18)/F18</f>
        <v>0.20494285434888621</v>
      </c>
      <c r="H24" s="130">
        <f t="shared" si="10"/>
        <v>6.1637230968785685E-2</v>
      </c>
      <c r="I24" s="130">
        <f t="shared" si="10"/>
        <v>2.497955983895702E-2</v>
      </c>
      <c r="J24" s="130">
        <f t="shared" si="10"/>
        <v>0.30875768279242932</v>
      </c>
      <c r="K24" s="130">
        <f t="shared" si="10"/>
        <v>5.4801043506130624E-2</v>
      </c>
      <c r="L24" s="130">
        <f t="shared" si="10"/>
        <v>0.30139667946552007</v>
      </c>
      <c r="M24" s="130">
        <f t="shared" si="10"/>
        <v>0.37877263376817683</v>
      </c>
      <c r="N24" s="130">
        <f t="shared" si="10"/>
        <v>5.4546228448982964E-2</v>
      </c>
      <c r="O24" s="130">
        <f t="shared" si="10"/>
        <v>-3.0810420387920243E-3</v>
      </c>
      <c r="P24" s="130" t="e">
        <f t="shared" si="10"/>
        <v>#DIV/0!</v>
      </c>
      <c r="Q24" s="130"/>
      <c r="W24" s="63"/>
    </row>
    <row r="25" spans="1:23" s="9" customFormat="1">
      <c r="A25" s="43"/>
      <c r="B25" s="7"/>
      <c r="D25" s="49" t="s">
        <v>211</v>
      </c>
      <c r="E25" s="130"/>
      <c r="F25" s="130">
        <f>(E18-H18)/E18</f>
        <v>0.22533310445221608</v>
      </c>
      <c r="G25" s="130">
        <f t="shared" ref="G25:O25" si="11">(F18-I18)/F18</f>
        <v>-1.2021272761587187E-2</v>
      </c>
      <c r="H25" s="130">
        <f t="shared" si="11"/>
        <v>0.28122462134464538</v>
      </c>
      <c r="I25" s="130">
        <f t="shared" si="11"/>
        <v>0.12012371252361378</v>
      </c>
      <c r="J25" s="130">
        <f t="shared" si="11"/>
        <v>0.2759881782608028</v>
      </c>
      <c r="K25" s="130">
        <f t="shared" si="11"/>
        <v>0.36956757953809943</v>
      </c>
      <c r="L25" s="130">
        <f t="shared" si="11"/>
        <v>0.34932230573394701</v>
      </c>
      <c r="M25" s="130">
        <f t="shared" si="11"/>
        <v>0.36939762201524767</v>
      </c>
      <c r="N25" s="130">
        <f t="shared" si="11"/>
        <v>6.573238286865897E-2</v>
      </c>
      <c r="O25" s="130" t="e">
        <f t="shared" si="11"/>
        <v>#DIV/0!</v>
      </c>
      <c r="P25" s="130"/>
      <c r="Q25" s="130"/>
      <c r="W25" s="63"/>
    </row>
    <row r="26" spans="1:23" s="9" customFormat="1">
      <c r="A26" s="43"/>
      <c r="B26" s="7"/>
      <c r="D26" s="49" t="s">
        <v>212</v>
      </c>
      <c r="E26" s="130"/>
      <c r="F26" s="130">
        <f>(E18-I18)/E18</f>
        <v>1.3933297893330464E-2</v>
      </c>
      <c r="G26" s="130">
        <f t="shared" ref="G26:N26" si="12">(F18-J18)/F18</f>
        <v>0.22480303189406856</v>
      </c>
      <c r="H26" s="130">
        <f t="shared" si="12"/>
        <v>0.35136394515355096</v>
      </c>
      <c r="I26" s="130">
        <f t="shared" si="12"/>
        <v>7.8411697399588975E-2</v>
      </c>
      <c r="J26" s="130">
        <f t="shared" si="12"/>
        <v>0.51709582190484282</v>
      </c>
      <c r="K26" s="130">
        <f t="shared" si="12"/>
        <v>0.41281654169224591</v>
      </c>
      <c r="L26" s="130">
        <f t="shared" si="12"/>
        <v>0.33950285578261191</v>
      </c>
      <c r="M26" s="130">
        <f t="shared" si="12"/>
        <v>0.37685860613716854</v>
      </c>
      <c r="N26" s="130" t="e">
        <f t="shared" si="12"/>
        <v>#DIV/0!</v>
      </c>
      <c r="O26" s="130"/>
      <c r="P26" s="130"/>
      <c r="Q26" s="130"/>
      <c r="W26" s="63"/>
    </row>
    <row r="27" spans="1:23">
      <c r="A27" s="43"/>
      <c r="D27" s="33" t="s">
        <v>213</v>
      </c>
      <c r="E27" s="130">
        <f>SUM(E17:G17)/SUM(E15:G15)</f>
        <v>0.58662331036058335</v>
      </c>
      <c r="F27" s="130">
        <f t="shared" ref="F27:O27" si="13">SUM(F17:H17)/SUM(F15:H15)</f>
        <v>0.62391202322063699</v>
      </c>
      <c r="G27" s="130">
        <f t="shared" si="13"/>
        <v>0.6257687893971231</v>
      </c>
      <c r="H27" s="130">
        <f t="shared" si="13"/>
        <v>0.7334177566744311</v>
      </c>
      <c r="I27" s="130">
        <f t="shared" si="13"/>
        <v>0.86538081610044315</v>
      </c>
      <c r="J27" s="130">
        <f t="shared" si="13"/>
        <v>1.1606940512820512</v>
      </c>
      <c r="K27" s="130">
        <f t="shared" si="13"/>
        <v>1.8473377984857309</v>
      </c>
      <c r="L27" s="130">
        <f t="shared" si="13"/>
        <v>2.7865771413488187</v>
      </c>
      <c r="M27" s="130">
        <f t="shared" si="13"/>
        <v>4.0258946785623042</v>
      </c>
      <c r="N27" s="130">
        <f t="shared" si="13"/>
        <v>4.3408119854850309</v>
      </c>
      <c r="O27" s="130">
        <f t="shared" si="13"/>
        <v>6.6406803168045068</v>
      </c>
      <c r="P27" s="130"/>
      <c r="Q27" s="130"/>
    </row>
    <row r="28" spans="1:23">
      <c r="A28" s="43"/>
      <c r="E28" s="8"/>
      <c r="F28" s="8"/>
      <c r="G28" s="8"/>
      <c r="H28" s="8"/>
      <c r="I28" s="8"/>
      <c r="J28" s="8"/>
      <c r="K28" s="8"/>
      <c r="N28" s="8"/>
      <c r="O28" s="8"/>
      <c r="P28" s="8"/>
      <c r="Q28" s="8"/>
    </row>
    <row r="29" spans="1:23">
      <c r="A29" s="43"/>
      <c r="E29" s="8"/>
      <c r="F29" s="8"/>
      <c r="G29" s="8"/>
      <c r="H29" s="8"/>
      <c r="I29" s="8"/>
      <c r="J29" s="8"/>
      <c r="K29" s="8"/>
      <c r="N29" s="8"/>
      <c r="O29" s="8"/>
      <c r="P29" s="8"/>
      <c r="Q29" s="8"/>
    </row>
    <row r="30" spans="1:23">
      <c r="A30" s="43"/>
      <c r="E30" s="8"/>
      <c r="F30" s="8"/>
      <c r="G30" s="8"/>
      <c r="H30" s="8"/>
      <c r="I30" s="8"/>
      <c r="J30" s="8"/>
      <c r="K30" s="8"/>
      <c r="N30" s="8"/>
      <c r="O30" s="8"/>
      <c r="P30" s="8"/>
      <c r="Q30" s="8"/>
    </row>
    <row r="31" spans="1:23" s="7" customFormat="1">
      <c r="A31" s="43"/>
      <c r="D31" s="69" t="s">
        <v>28</v>
      </c>
      <c r="E31" s="7" t="str">
        <f>E14</f>
        <v>323,505</v>
      </c>
      <c r="F31" s="7" t="str">
        <f t="shared" ref="F31:Q31" si="14">F14</f>
        <v>324,829</v>
      </c>
      <c r="G31" s="7" t="str">
        <f t="shared" si="14"/>
        <v>327,394</v>
      </c>
      <c r="H31" s="7" t="str">
        <f t="shared" si="14"/>
        <v>330,447</v>
      </c>
      <c r="I31" s="7" t="str">
        <f t="shared" si="14"/>
        <v>331,876</v>
      </c>
      <c r="J31" s="7" t="str">
        <f t="shared" si="14"/>
        <v>335,242</v>
      </c>
      <c r="K31" s="7" t="str">
        <f t="shared" si="14"/>
        <v>339,280</v>
      </c>
      <c r="L31" s="64" t="str">
        <f t="shared" si="14"/>
        <v>344,812</v>
      </c>
      <c r="M31" s="7" t="str">
        <f t="shared" si="14"/>
        <v>348,425</v>
      </c>
      <c r="N31" s="7" t="str">
        <f t="shared" si="14"/>
        <v>351,109</v>
      </c>
      <c r="O31" s="7">
        <f t="shared" si="14"/>
        <v>351715</v>
      </c>
      <c r="P31" s="7">
        <f t="shared" si="14"/>
        <v>351715</v>
      </c>
      <c r="Q31" s="7">
        <f t="shared" si="14"/>
        <v>0</v>
      </c>
      <c r="W31" s="64"/>
    </row>
    <row r="32" spans="1:23">
      <c r="A32" s="43"/>
      <c r="D32" s="33" t="s">
        <v>40</v>
      </c>
      <c r="E32" s="189">
        <v>2713</v>
      </c>
      <c r="F32" s="189">
        <v>2884.5</v>
      </c>
      <c r="G32" s="189">
        <v>2421</v>
      </c>
      <c r="H32" s="189">
        <v>3472</v>
      </c>
      <c r="I32" s="189">
        <v>2606</v>
      </c>
      <c r="J32" s="189">
        <v>2570</v>
      </c>
      <c r="K32" s="189">
        <v>3239</v>
      </c>
      <c r="L32" s="189">
        <v>2864</v>
      </c>
      <c r="M32" s="189">
        <v>2476</v>
      </c>
      <c r="N32" s="189">
        <v>2378</v>
      </c>
      <c r="O32" s="189">
        <v>2140</v>
      </c>
      <c r="P32" s="189">
        <v>2178</v>
      </c>
    </row>
    <row r="33" spans="1:23">
      <c r="A33" s="43"/>
      <c r="D33" s="33" t="s">
        <v>41</v>
      </c>
      <c r="E33" s="189">
        <v>902</v>
      </c>
      <c r="F33" s="189">
        <v>672.5</v>
      </c>
      <c r="G33" s="189">
        <v>755</v>
      </c>
      <c r="H33" s="189">
        <v>1044</v>
      </c>
      <c r="I33" s="189">
        <v>561</v>
      </c>
      <c r="J33" s="189">
        <v>690</v>
      </c>
      <c r="K33" s="189">
        <v>724</v>
      </c>
      <c r="L33" s="189">
        <v>404</v>
      </c>
      <c r="M33" s="189">
        <v>172</v>
      </c>
      <c r="N33" s="189">
        <v>52</v>
      </c>
      <c r="O33" s="189">
        <v>75</v>
      </c>
      <c r="P33" s="189">
        <v>55</v>
      </c>
    </row>
    <row r="34" spans="1:23">
      <c r="A34" s="43"/>
      <c r="D34" s="33" t="s">
        <v>42</v>
      </c>
      <c r="E34" s="215">
        <v>1071.4079999999999</v>
      </c>
      <c r="F34" s="215">
        <v>1138.674</v>
      </c>
      <c r="G34" s="215">
        <v>1138.674</v>
      </c>
      <c r="H34" s="215">
        <v>1039.896</v>
      </c>
      <c r="I34" s="215">
        <v>1107.1669999999999</v>
      </c>
      <c r="J34" s="215">
        <v>1278.6316070606294</v>
      </c>
      <c r="K34" s="215">
        <v>1450.7072141212586</v>
      </c>
      <c r="L34" s="215">
        <v>1582.2049999999999</v>
      </c>
      <c r="M34" s="215">
        <v>2526.9</v>
      </c>
      <c r="N34" s="215">
        <v>2850</v>
      </c>
      <c r="O34" s="215">
        <v>3256.2445838084382</v>
      </c>
      <c r="P34" s="215">
        <v>3201.4636259977196</v>
      </c>
      <c r="Q34" s="215">
        <v>3512.9027366020528</v>
      </c>
    </row>
    <row r="35" spans="1:23">
      <c r="A35" s="43"/>
      <c r="D35" s="33" t="s">
        <v>122</v>
      </c>
      <c r="E35" s="130">
        <f t="shared" ref="E35:Q37" si="15">E32/E$14*1000</f>
        <v>8.3862691457628173</v>
      </c>
      <c r="F35" s="130">
        <f t="shared" si="15"/>
        <v>8.8800568914721278</v>
      </c>
      <c r="G35" s="130">
        <f t="shared" si="15"/>
        <v>7.3947598306627489</v>
      </c>
      <c r="H35" s="130">
        <f t="shared" si="15"/>
        <v>10.50697993929435</v>
      </c>
      <c r="I35" s="130">
        <f t="shared" si="15"/>
        <v>7.8523303884583395</v>
      </c>
      <c r="J35" s="130">
        <f t="shared" si="15"/>
        <v>7.6661038891308371</v>
      </c>
      <c r="K35" s="130">
        <f t="shared" si="15"/>
        <v>9.5466871020985629</v>
      </c>
      <c r="L35" s="131">
        <f t="shared" si="15"/>
        <v>8.3059754300894397</v>
      </c>
      <c r="M35" s="130">
        <f t="shared" si="15"/>
        <v>7.1062639018440121</v>
      </c>
      <c r="N35" s="130">
        <f t="shared" si="15"/>
        <v>6.7728255328117477</v>
      </c>
      <c r="O35" s="130">
        <f t="shared" si="15"/>
        <v>6.0844718024536917</v>
      </c>
      <c r="P35" s="130">
        <f t="shared" si="15"/>
        <v>6.1925138251140837</v>
      </c>
      <c r="Q35" s="130" t="e">
        <f t="shared" si="15"/>
        <v>#DIV/0!</v>
      </c>
    </row>
    <row r="36" spans="1:23">
      <c r="A36" s="43"/>
      <c r="D36" s="33" t="s">
        <v>45</v>
      </c>
      <c r="E36" s="130">
        <f t="shared" si="15"/>
        <v>2.7882103831470921</v>
      </c>
      <c r="F36" s="130">
        <f t="shared" si="15"/>
        <v>2.0703200761015794</v>
      </c>
      <c r="G36" s="130">
        <f t="shared" si="15"/>
        <v>2.3060899100166772</v>
      </c>
      <c r="H36" s="130">
        <f t="shared" si="15"/>
        <v>3.1593568711472639</v>
      </c>
      <c r="I36" s="130">
        <f t="shared" si="15"/>
        <v>1.6903903867709626</v>
      </c>
      <c r="J36" s="130">
        <f t="shared" si="15"/>
        <v>2.0582146628405749</v>
      </c>
      <c r="K36" s="130">
        <f t="shared" si="15"/>
        <v>2.1339306767271871</v>
      </c>
      <c r="L36" s="131">
        <f t="shared" si="15"/>
        <v>1.1716529587137339</v>
      </c>
      <c r="M36" s="130">
        <f t="shared" si="15"/>
        <v>0.49364999641242735</v>
      </c>
      <c r="N36" s="130">
        <f t="shared" si="15"/>
        <v>0.1481021563104335</v>
      </c>
      <c r="O36" s="130">
        <f t="shared" si="15"/>
        <v>0.21324083419814338</v>
      </c>
      <c r="P36" s="130">
        <f t="shared" si="15"/>
        <v>0.15637661174530515</v>
      </c>
      <c r="Q36" s="130" t="e">
        <f t="shared" si="15"/>
        <v>#DIV/0!</v>
      </c>
    </row>
    <row r="37" spans="1:23">
      <c r="A37" s="43"/>
      <c r="D37" s="33" t="s">
        <v>108</v>
      </c>
      <c r="E37" s="130">
        <f t="shared" si="15"/>
        <v>3.3118746232670282</v>
      </c>
      <c r="F37" s="130">
        <f t="shared" si="15"/>
        <v>3.5054567172266022</v>
      </c>
      <c r="G37" s="130">
        <f t="shared" si="15"/>
        <v>3.4779928770838806</v>
      </c>
      <c r="H37" s="130">
        <f t="shared" si="15"/>
        <v>3.146937330343444</v>
      </c>
      <c r="I37" s="130">
        <f t="shared" si="15"/>
        <v>3.3360863696079255</v>
      </c>
      <c r="J37" s="130">
        <f t="shared" si="15"/>
        <v>3.8140555391646314</v>
      </c>
      <c r="K37" s="130">
        <f t="shared" si="15"/>
        <v>4.2758406452524715</v>
      </c>
      <c r="L37" s="130">
        <f t="shared" si="15"/>
        <v>4.5886019048060964</v>
      </c>
      <c r="M37" s="130">
        <f t="shared" si="15"/>
        <v>7.2523498600846663</v>
      </c>
      <c r="N37" s="130">
        <f t="shared" si="15"/>
        <v>8.1171374131679919</v>
      </c>
      <c r="O37" s="130">
        <f t="shared" si="15"/>
        <v>9.258190818726634</v>
      </c>
      <c r="P37" s="130">
        <f t="shared" si="15"/>
        <v>9.1024369901702222</v>
      </c>
      <c r="Q37" s="130" t="e">
        <f t="shared" si="15"/>
        <v>#DIV/0!</v>
      </c>
    </row>
    <row r="38" spans="1:23">
      <c r="A38" s="43"/>
      <c r="D38" s="33" t="s">
        <v>214</v>
      </c>
      <c r="E38" s="130">
        <f>E34/E32</f>
        <v>0.39491632878732025</v>
      </c>
      <c r="F38" s="130">
        <f t="shared" ref="F38:Q38" si="16">F34/F32</f>
        <v>0.39475611024440976</v>
      </c>
      <c r="G38" s="130">
        <f t="shared" si="16"/>
        <v>0.47033209417596034</v>
      </c>
      <c r="H38" s="130">
        <f t="shared" si="16"/>
        <v>0.29950921658986174</v>
      </c>
      <c r="I38" s="130">
        <f t="shared" si="16"/>
        <v>0.42485303146584802</v>
      </c>
      <c r="J38" s="130">
        <f t="shared" si="16"/>
        <v>0.49752202609363011</v>
      </c>
      <c r="K38" s="130">
        <f t="shared" si="16"/>
        <v>0.44788737700563713</v>
      </c>
      <c r="L38" s="130">
        <f t="shared" si="16"/>
        <v>0.5524458798882681</v>
      </c>
      <c r="M38" s="130">
        <f t="shared" si="16"/>
        <v>1.0205573505654282</v>
      </c>
      <c r="N38" s="130">
        <f t="shared" si="16"/>
        <v>1.1984861227922623</v>
      </c>
      <c r="O38" s="130">
        <f t="shared" si="16"/>
        <v>1.521609618602074</v>
      </c>
      <c r="P38" s="130">
        <f t="shared" si="16"/>
        <v>1.4699098374645176</v>
      </c>
      <c r="Q38" s="130" t="e">
        <f t="shared" si="16"/>
        <v>#DIV/0!</v>
      </c>
    </row>
    <row r="39" spans="1:23">
      <c r="A39" s="43"/>
      <c r="D39" s="33" t="s">
        <v>215</v>
      </c>
      <c r="E39" s="130">
        <f>SUM(E34:F34)/SUM(E32:F32)</f>
        <v>0.39483376507369361</v>
      </c>
      <c r="F39" s="130">
        <f t="shared" ref="F39:Q39" si="17">SUM(F34:G34)/SUM(F32:G32)</f>
        <v>0.42924286118179245</v>
      </c>
      <c r="G39" s="130">
        <f t="shared" si="17"/>
        <v>0.36968776514508733</v>
      </c>
      <c r="H39" s="130">
        <f t="shared" si="17"/>
        <v>0.35325156301414939</v>
      </c>
      <c r="I39" s="130">
        <f t="shared" si="17"/>
        <v>0.46093481589270274</v>
      </c>
      <c r="J39" s="130">
        <f t="shared" si="17"/>
        <v>0.4698465865350126</v>
      </c>
      <c r="K39" s="130">
        <f t="shared" si="17"/>
        <v>0.49695431986256894</v>
      </c>
      <c r="L39" s="130">
        <f t="shared" si="17"/>
        <v>0.76949531835205986</v>
      </c>
      <c r="M39" s="130">
        <f t="shared" si="17"/>
        <v>1.107725587144623</v>
      </c>
      <c r="N39" s="130">
        <f t="shared" si="17"/>
        <v>1.3515370924764141</v>
      </c>
      <c r="O39" s="130">
        <f t="shared" si="17"/>
        <v>1.4955322394178228</v>
      </c>
      <c r="P39" s="130">
        <f t="shared" si="17"/>
        <v>3.082812838659216</v>
      </c>
      <c r="Q39" s="130" t="e">
        <f t="shared" si="17"/>
        <v>#DIV/0!</v>
      </c>
    </row>
    <row r="40" spans="1:23">
      <c r="A40" s="43"/>
      <c r="D40" s="49" t="s">
        <v>208</v>
      </c>
      <c r="E40" s="130"/>
      <c r="F40" s="130">
        <f>(E35-F35)/E35</f>
        <v>-5.8880503013523953E-2</v>
      </c>
      <c r="G40" s="130">
        <f t="shared" ref="G40:K40" si="18">(F35-G35)/F35</f>
        <v>0.1672621109258623</v>
      </c>
      <c r="H40" s="130">
        <f t="shared" si="18"/>
        <v>-0.42086831484730874</v>
      </c>
      <c r="I40" s="130">
        <f t="shared" si="18"/>
        <v>0.25265581224801476</v>
      </c>
      <c r="J40" s="130">
        <f t="shared" si="18"/>
        <v>2.3716080464625561E-2</v>
      </c>
      <c r="K40" s="130">
        <f t="shared" si="18"/>
        <v>-0.24531146983724758</v>
      </c>
      <c r="L40" s="130">
        <f>(K35-L35)/K35</f>
        <v>0.12996253660983489</v>
      </c>
      <c r="M40" s="130">
        <f t="shared" ref="M40:Q40" si="19">(L35-M35)/L35</f>
        <v>0.14443957104656507</v>
      </c>
      <c r="N40" s="130">
        <f t="shared" si="19"/>
        <v>4.6921754333629537E-2</v>
      </c>
      <c r="O40" s="130">
        <f t="shared" si="19"/>
        <v>0.10163464672509953</v>
      </c>
      <c r="P40" s="130">
        <f t="shared" si="19"/>
        <v>-1.7757009345794283E-2</v>
      </c>
      <c r="Q40" s="130" t="e">
        <f t="shared" si="19"/>
        <v>#DIV/0!</v>
      </c>
    </row>
    <row r="41" spans="1:23" s="9" customFormat="1">
      <c r="A41" s="43"/>
      <c r="B41" s="7"/>
      <c r="D41" s="49" t="s">
        <v>216</v>
      </c>
      <c r="E41" s="130"/>
      <c r="F41" s="130">
        <f>(E35-G35)/E35</f>
        <v>0.11823008513875695</v>
      </c>
      <c r="G41" s="130">
        <f t="shared" ref="G41:P41" si="20">(F35-H35)/F35</f>
        <v>-0.18321088115827516</v>
      </c>
      <c r="H41" s="130">
        <f t="shared" si="20"/>
        <v>-6.1877676662094011E-2</v>
      </c>
      <c r="I41" s="130">
        <f t="shared" si="20"/>
        <v>0.27037988713951105</v>
      </c>
      <c r="J41" s="130">
        <f t="shared" si="20"/>
        <v>-0.2157775628150663</v>
      </c>
      <c r="K41" s="130">
        <f t="shared" si="20"/>
        <v>-8.3467632347876991E-2</v>
      </c>
      <c r="L41" s="130">
        <f t="shared" si="20"/>
        <v>0.25563037461635191</v>
      </c>
      <c r="M41" s="130">
        <f t="shared" si="20"/>
        <v>0.18458396731149287</v>
      </c>
      <c r="N41" s="130">
        <f t="shared" si="20"/>
        <v>0.14378752513330872</v>
      </c>
      <c r="O41" s="130">
        <f t="shared" si="20"/>
        <v>8.5682364751059351E-2</v>
      </c>
      <c r="P41" s="130" t="e">
        <f t="shared" si="20"/>
        <v>#DIV/0!</v>
      </c>
      <c r="Q41" s="130"/>
      <c r="W41" s="63"/>
    </row>
    <row r="42" spans="1:23" s="9" customFormat="1">
      <c r="A42" s="43"/>
      <c r="B42" s="7"/>
      <c r="D42" s="49" t="s">
        <v>217</v>
      </c>
      <c r="E42" s="130"/>
      <c r="F42" s="130">
        <f>(E35-H35)/E35</f>
        <v>-0.2528789330119493</v>
      </c>
      <c r="G42" s="130">
        <f t="shared" ref="G42:O42" si="21">(F35-I35)/F35</f>
        <v>0.11573422508145809</v>
      </c>
      <c r="H42" s="130">
        <f t="shared" si="21"/>
        <v>-3.6694100238786144E-2</v>
      </c>
      <c r="I42" s="130">
        <f t="shared" si="21"/>
        <v>9.1395704830886035E-2</v>
      </c>
      <c r="J42" s="130">
        <f t="shared" si="21"/>
        <v>-5.7772026798297398E-2</v>
      </c>
      <c r="K42" s="130">
        <f t="shared" si="21"/>
        <v>7.3027967711287847E-2</v>
      </c>
      <c r="L42" s="130">
        <f t="shared" si="21"/>
        <v>0.29055750331201929</v>
      </c>
      <c r="M42" s="130">
        <f t="shared" si="21"/>
        <v>0.26745848772777148</v>
      </c>
      <c r="N42" s="130">
        <f t="shared" si="21"/>
        <v>0.12858375221511525</v>
      </c>
      <c r="O42" s="130" t="e">
        <f t="shared" si="21"/>
        <v>#DIV/0!</v>
      </c>
      <c r="P42" s="130"/>
      <c r="Q42" s="130"/>
      <c r="W42" s="63"/>
    </row>
    <row r="43" spans="1:23" s="9" customFormat="1">
      <c r="A43" s="43"/>
      <c r="B43" s="7"/>
      <c r="D43" s="49" t="s">
        <v>218</v>
      </c>
      <c r="E43" s="130"/>
      <c r="F43" s="130">
        <f>(E35-I35)/E35</f>
        <v>6.3668211456610793E-2</v>
      </c>
      <c r="G43" s="130">
        <f t="shared" ref="G43:N43" si="22">(F35-J35)/F35</f>
        <v>0.1367055433515407</v>
      </c>
      <c r="H43" s="130">
        <f t="shared" si="22"/>
        <v>-0.29100705373996566</v>
      </c>
      <c r="I43" s="130">
        <f t="shared" si="22"/>
        <v>0.20948022380565526</v>
      </c>
      <c r="J43" s="130">
        <f t="shared" si="22"/>
        <v>9.5012111017504425E-2</v>
      </c>
      <c r="K43" s="130">
        <f t="shared" si="22"/>
        <v>0.1165231216844841</v>
      </c>
      <c r="L43" s="130">
        <f t="shared" si="22"/>
        <v>0.36266144083467483</v>
      </c>
      <c r="M43" s="130">
        <f t="shared" si="22"/>
        <v>0.25445074124817124</v>
      </c>
      <c r="N43" s="130" t="e">
        <f t="shared" si="22"/>
        <v>#DIV/0!</v>
      </c>
      <c r="O43" s="130"/>
      <c r="P43" s="130"/>
      <c r="Q43" s="130"/>
      <c r="W43" s="63"/>
    </row>
    <row r="44" spans="1:23">
      <c r="A44" s="43"/>
      <c r="D44" s="33" t="s">
        <v>219</v>
      </c>
      <c r="E44" s="130">
        <f>SUM(E34:G34)/SUM(E32:G32)</f>
        <v>0.41762873355365715</v>
      </c>
      <c r="F44" s="130">
        <f t="shared" ref="F44" si="23">SUM(F34:H34)/SUM(F32:H32)</f>
        <v>0.37792583309598399</v>
      </c>
      <c r="G44" s="130">
        <f t="shared" ref="G44" si="24">SUM(G34:I34)/SUM(G32:I32)</f>
        <v>0.38660277679727023</v>
      </c>
      <c r="H44" s="130">
        <f t="shared" ref="H44:O44" si="25">SUM(H34:J34)/SUM(H32:J32)</f>
        <v>0.39612564836501268</v>
      </c>
      <c r="I44" s="130">
        <f t="shared" si="25"/>
        <v>0.45591275355696825</v>
      </c>
      <c r="J44" s="130">
        <f t="shared" si="25"/>
        <v>0.49712254366215708</v>
      </c>
      <c r="K44" s="130">
        <f t="shared" si="25"/>
        <v>0.64807229445404579</v>
      </c>
      <c r="L44" s="130">
        <f t="shared" si="25"/>
        <v>0.90167206530189159</v>
      </c>
      <c r="M44" s="130">
        <f t="shared" si="25"/>
        <v>1.2343643957404116</v>
      </c>
      <c r="N44" s="130">
        <f t="shared" si="25"/>
        <v>1.3900400552279208</v>
      </c>
      <c r="O44" s="130">
        <f t="shared" si="25"/>
        <v>2.3090808120445141</v>
      </c>
      <c r="P44" s="130"/>
      <c r="Q44" s="130"/>
    </row>
    <row r="45" spans="1:23">
      <c r="A45" s="43"/>
      <c r="E45" s="8"/>
      <c r="F45" s="8"/>
      <c r="G45" s="8"/>
      <c r="H45" s="8"/>
      <c r="I45" s="8"/>
      <c r="J45" s="8"/>
      <c r="K45" s="8"/>
      <c r="N45" s="8"/>
      <c r="O45" s="8"/>
      <c r="P45" s="8"/>
      <c r="Q45" s="8"/>
    </row>
    <row r="46" spans="1:23" s="7" customFormat="1">
      <c r="A46" s="43"/>
      <c r="D46" s="69" t="s">
        <v>28</v>
      </c>
      <c r="E46" s="7" t="str">
        <f>E31</f>
        <v>323,505</v>
      </c>
      <c r="F46" s="7" t="str">
        <f t="shared" ref="F46:Q46" si="26">F31</f>
        <v>324,829</v>
      </c>
      <c r="G46" s="7" t="str">
        <f t="shared" si="26"/>
        <v>327,394</v>
      </c>
      <c r="H46" s="7" t="str">
        <f t="shared" si="26"/>
        <v>330,447</v>
      </c>
      <c r="I46" s="7" t="str">
        <f t="shared" si="26"/>
        <v>331,876</v>
      </c>
      <c r="J46" s="7" t="str">
        <f t="shared" si="26"/>
        <v>335,242</v>
      </c>
      <c r="K46" s="7" t="str">
        <f t="shared" si="26"/>
        <v>339,280</v>
      </c>
      <c r="L46" s="64" t="str">
        <f t="shared" si="26"/>
        <v>344,812</v>
      </c>
      <c r="M46" s="7" t="str">
        <f t="shared" si="26"/>
        <v>348,425</v>
      </c>
      <c r="N46" s="7" t="str">
        <f t="shared" si="26"/>
        <v>351,109</v>
      </c>
      <c r="O46" s="7">
        <f t="shared" si="26"/>
        <v>351715</v>
      </c>
      <c r="P46" s="7">
        <f t="shared" si="26"/>
        <v>351715</v>
      </c>
      <c r="Q46" s="7">
        <f t="shared" si="26"/>
        <v>0</v>
      </c>
      <c r="W46" s="64"/>
    </row>
    <row r="47" spans="1:23" s="7" customFormat="1">
      <c r="A47" s="43"/>
      <c r="D47" s="69" t="s">
        <v>32</v>
      </c>
      <c r="E47" s="7">
        <f t="shared" ref="E47:Q49" si="27">E32+E15</f>
        <v>7030</v>
      </c>
      <c r="F47" s="7">
        <f t="shared" si="27"/>
        <v>7108</v>
      </c>
      <c r="G47" s="7">
        <f t="shared" si="27"/>
        <v>7012</v>
      </c>
      <c r="H47" s="7">
        <f t="shared" si="27"/>
        <v>6888</v>
      </c>
      <c r="I47" s="7">
        <f t="shared" si="27"/>
        <v>6973</v>
      </c>
      <c r="J47" s="7">
        <f t="shared" si="27"/>
        <v>5949</v>
      </c>
      <c r="K47" s="7">
        <f t="shared" si="27"/>
        <v>6325</v>
      </c>
      <c r="L47" s="64">
        <f t="shared" si="27"/>
        <v>6149</v>
      </c>
      <c r="M47" s="7">
        <f t="shared" si="27"/>
        <v>4690</v>
      </c>
      <c r="N47" s="7">
        <f t="shared" si="27"/>
        <v>4456</v>
      </c>
      <c r="O47" s="7">
        <f t="shared" si="27"/>
        <v>4253</v>
      </c>
      <c r="P47" s="7">
        <f t="shared" si="27"/>
        <v>4266</v>
      </c>
      <c r="Q47" s="7">
        <f t="shared" si="27"/>
        <v>0</v>
      </c>
      <c r="W47" s="64"/>
    </row>
    <row r="48" spans="1:23" s="7" customFormat="1">
      <c r="A48" s="43"/>
      <c r="D48" s="69" t="s">
        <v>33</v>
      </c>
      <c r="E48" s="7">
        <f t="shared" si="27"/>
        <v>3353</v>
      </c>
      <c r="F48" s="7">
        <f t="shared" si="27"/>
        <v>3237.5</v>
      </c>
      <c r="G48" s="7">
        <f t="shared" si="27"/>
        <v>2893</v>
      </c>
      <c r="H48" s="7">
        <f t="shared" si="27"/>
        <v>2702</v>
      </c>
      <c r="I48" s="7">
        <f t="shared" si="27"/>
        <v>2412</v>
      </c>
      <c r="J48" s="7">
        <f t="shared" si="27"/>
        <v>3016</v>
      </c>
      <c r="K48" s="7">
        <f t="shared" si="27"/>
        <v>1966</v>
      </c>
      <c r="L48" s="64">
        <f t="shared" si="27"/>
        <v>1871</v>
      </c>
      <c r="M48" s="7">
        <f t="shared" si="27"/>
        <v>543</v>
      </c>
      <c r="N48" s="7">
        <f t="shared" si="27"/>
        <v>242</v>
      </c>
      <c r="O48" s="7">
        <f t="shared" si="27"/>
        <v>333</v>
      </c>
      <c r="P48" s="7">
        <f t="shared" si="27"/>
        <v>203</v>
      </c>
      <c r="Q48" s="7">
        <f t="shared" si="27"/>
        <v>0</v>
      </c>
      <c r="W48" s="64"/>
    </row>
    <row r="49" spans="1:23" s="7" customFormat="1">
      <c r="A49" s="43"/>
      <c r="D49" s="69" t="s">
        <v>34</v>
      </c>
      <c r="E49" s="7">
        <f t="shared" si="27"/>
        <v>3536</v>
      </c>
      <c r="F49" s="7">
        <f t="shared" si="27"/>
        <v>3758</v>
      </c>
      <c r="G49" s="7">
        <f t="shared" si="27"/>
        <v>3758</v>
      </c>
      <c r="H49" s="7">
        <f t="shared" si="27"/>
        <v>3432</v>
      </c>
      <c r="I49" s="7">
        <f t="shared" si="27"/>
        <v>3839</v>
      </c>
      <c r="J49" s="7">
        <f t="shared" si="27"/>
        <v>4341.1036070606297</v>
      </c>
      <c r="K49" s="7">
        <f t="shared" si="27"/>
        <v>5030.2072141212584</v>
      </c>
      <c r="L49" s="64">
        <f t="shared" si="27"/>
        <v>6257</v>
      </c>
      <c r="M49" s="7">
        <f t="shared" si="27"/>
        <v>10132</v>
      </c>
      <c r="N49" s="7">
        <f t="shared" si="27"/>
        <v>11684</v>
      </c>
      <c r="O49" s="7">
        <f t="shared" si="27"/>
        <v>12603</v>
      </c>
      <c r="P49" s="7">
        <f t="shared" si="27"/>
        <v>12276.666666666668</v>
      </c>
      <c r="Q49" s="7">
        <f t="shared" si="27"/>
        <v>12988.442290637275</v>
      </c>
      <c r="W49" s="64"/>
    </row>
    <row r="50" spans="1:23" s="7" customFormat="1">
      <c r="A50" s="43"/>
      <c r="D50" s="69" t="s">
        <v>123</v>
      </c>
      <c r="E50" s="130">
        <f t="shared" ref="E50:Q52" si="28">E47/E$14*1000</f>
        <v>21.730730591490087</v>
      </c>
      <c r="F50" s="130">
        <f t="shared" si="28"/>
        <v>21.882282677962866</v>
      </c>
      <c r="G50" s="130">
        <f t="shared" si="28"/>
        <v>21.417619137797274</v>
      </c>
      <c r="H50" s="130">
        <f t="shared" si="28"/>
        <v>20.844492460212987</v>
      </c>
      <c r="I50" s="130">
        <f t="shared" si="28"/>
        <v>21.010859477636224</v>
      </c>
      <c r="J50" s="130">
        <f t="shared" si="28"/>
        <v>17.745389897447218</v>
      </c>
      <c r="K50" s="130">
        <f t="shared" si="28"/>
        <v>18.642419240745109</v>
      </c>
      <c r="L50" s="131">
        <f t="shared" si="28"/>
        <v>17.83290604735334</v>
      </c>
      <c r="M50" s="130">
        <f t="shared" si="28"/>
        <v>13.460572576594675</v>
      </c>
      <c r="N50" s="130">
        <f t="shared" si="28"/>
        <v>12.691215548447918</v>
      </c>
      <c r="O50" s="130">
        <f t="shared" si="28"/>
        <v>12.09217690459605</v>
      </c>
      <c r="P50" s="130">
        <f t="shared" si="28"/>
        <v>12.129138649190395</v>
      </c>
      <c r="Q50" s="130" t="e">
        <f t="shared" si="28"/>
        <v>#DIV/0!</v>
      </c>
      <c r="W50" s="64"/>
    </row>
    <row r="51" spans="1:23" s="7" customFormat="1">
      <c r="A51" s="43"/>
      <c r="D51" s="69" t="s">
        <v>47</v>
      </c>
      <c r="E51" s="130">
        <f t="shared" si="28"/>
        <v>10.364600238017958</v>
      </c>
      <c r="F51" s="130">
        <f t="shared" si="28"/>
        <v>9.9667825224964535</v>
      </c>
      <c r="G51" s="130">
        <f t="shared" si="28"/>
        <v>8.8364478273884064</v>
      </c>
      <c r="H51" s="130">
        <f t="shared" si="28"/>
        <v>8.1768029366282651</v>
      </c>
      <c r="I51" s="130">
        <f t="shared" si="28"/>
        <v>7.2677747110366528</v>
      </c>
      <c r="J51" s="130">
        <f t="shared" si="28"/>
        <v>8.9964861204741648</v>
      </c>
      <c r="K51" s="130">
        <f t="shared" si="28"/>
        <v>5.7946239094553169</v>
      </c>
      <c r="L51" s="131">
        <f t="shared" si="28"/>
        <v>5.4261452617658312</v>
      </c>
      <c r="M51" s="130">
        <f t="shared" si="28"/>
        <v>1.5584415584415585</v>
      </c>
      <c r="N51" s="130">
        <f t="shared" si="28"/>
        <v>0.68924465052163286</v>
      </c>
      <c r="O51" s="130">
        <f t="shared" si="28"/>
        <v>0.94678930383975657</v>
      </c>
      <c r="P51" s="130">
        <f t="shared" si="28"/>
        <v>0.57717185789630809</v>
      </c>
      <c r="Q51" s="130" t="e">
        <f t="shared" si="28"/>
        <v>#DIV/0!</v>
      </c>
      <c r="W51" s="64"/>
    </row>
    <row r="52" spans="1:23" s="8" customFormat="1">
      <c r="A52" s="43"/>
      <c r="B52" s="7"/>
      <c r="D52" s="48" t="s">
        <v>48</v>
      </c>
      <c r="E52" s="130">
        <f t="shared" si="28"/>
        <v>10.930279284709664</v>
      </c>
      <c r="F52" s="130">
        <f t="shared" si="28"/>
        <v>11.569164083256114</v>
      </c>
      <c r="G52" s="130">
        <f t="shared" si="28"/>
        <v>11.478524346811488</v>
      </c>
      <c r="H52" s="130">
        <f t="shared" si="28"/>
        <v>10.385931783311696</v>
      </c>
      <c r="I52" s="130">
        <f t="shared" si="28"/>
        <v>11.567573431040508</v>
      </c>
      <c r="J52" s="130">
        <f t="shared" si="28"/>
        <v>12.949163908641012</v>
      </c>
      <c r="K52" s="130">
        <f t="shared" si="28"/>
        <v>14.826123597386403</v>
      </c>
      <c r="L52" s="130">
        <f t="shared" si="28"/>
        <v>18.146120204633249</v>
      </c>
      <c r="M52" s="130">
        <f t="shared" si="28"/>
        <v>29.079428858434383</v>
      </c>
      <c r="N52" s="130">
        <f t="shared" si="28"/>
        <v>33.277415275598173</v>
      </c>
      <c r="O52" s="130">
        <f t="shared" si="28"/>
        <v>35.832989778656014</v>
      </c>
      <c r="P52" s="130">
        <f t="shared" si="28"/>
        <v>34.905155215633869</v>
      </c>
      <c r="Q52" s="130" t="e">
        <f t="shared" si="28"/>
        <v>#DIV/0!</v>
      </c>
      <c r="W52" s="65"/>
    </row>
    <row r="53" spans="1:23" s="8" customFormat="1">
      <c r="A53" s="7"/>
      <c r="B53" s="7"/>
      <c r="D53" s="33" t="s">
        <v>220</v>
      </c>
      <c r="E53" s="130">
        <f>E49/E47</f>
        <v>0.50298719772403988</v>
      </c>
      <c r="F53" s="130">
        <f t="shared" ref="F53:Q53" si="29">F49/F47</f>
        <v>0.52870005627462013</v>
      </c>
      <c r="G53" s="130">
        <f t="shared" si="29"/>
        <v>0.53593839132915</v>
      </c>
      <c r="H53" s="130">
        <f t="shared" si="29"/>
        <v>0.49825783972125437</v>
      </c>
      <c r="I53" s="130">
        <f t="shared" si="29"/>
        <v>0.55055212964290834</v>
      </c>
      <c r="J53" s="130">
        <f t="shared" si="29"/>
        <v>0.72971988688193468</v>
      </c>
      <c r="K53" s="130">
        <f t="shared" si="29"/>
        <v>0.79528967812193807</v>
      </c>
      <c r="L53" s="130">
        <f t="shared" si="29"/>
        <v>1.0175638315173199</v>
      </c>
      <c r="M53" s="130">
        <f t="shared" si="29"/>
        <v>2.1603411513859276</v>
      </c>
      <c r="N53" s="130">
        <f t="shared" si="29"/>
        <v>2.6220825852782763</v>
      </c>
      <c r="O53" s="130">
        <f t="shared" si="29"/>
        <v>2.963320009405126</v>
      </c>
      <c r="P53" s="130">
        <f t="shared" si="29"/>
        <v>2.8777934052195659</v>
      </c>
      <c r="Q53" s="130" t="e">
        <f t="shared" si="29"/>
        <v>#DIV/0!</v>
      </c>
      <c r="W53" s="65"/>
    </row>
    <row r="54" spans="1:23" s="8" customFormat="1">
      <c r="A54" s="7"/>
      <c r="B54" s="7"/>
      <c r="D54" s="33" t="s">
        <v>221</v>
      </c>
      <c r="E54" s="130">
        <f>SUM(E49:F49)/SUM(E47:F47)</f>
        <v>0.51591455651435847</v>
      </c>
      <c r="F54" s="130">
        <f t="shared" ref="F54:Q54" si="30">SUM(F49:G49)/SUM(F47:G47)</f>
        <v>0.53229461756373941</v>
      </c>
      <c r="G54" s="130">
        <f t="shared" si="30"/>
        <v>0.51726618705035976</v>
      </c>
      <c r="H54" s="130">
        <f t="shared" si="30"/>
        <v>0.52456532717697135</v>
      </c>
      <c r="I54" s="130">
        <f t="shared" si="30"/>
        <v>0.63303696076927951</v>
      </c>
      <c r="J54" s="130">
        <f t="shared" si="30"/>
        <v>0.76350911041077785</v>
      </c>
      <c r="K54" s="130">
        <f t="shared" si="30"/>
        <v>0.90485868319073748</v>
      </c>
      <c r="L54" s="130">
        <f t="shared" si="30"/>
        <v>1.5120398560752837</v>
      </c>
      <c r="M54" s="130">
        <f t="shared" si="30"/>
        <v>2.3853050513885852</v>
      </c>
      <c r="N54" s="130">
        <f t="shared" si="30"/>
        <v>2.7887243081869331</v>
      </c>
      <c r="O54" s="130">
        <f t="shared" si="30"/>
        <v>2.9204914504832336</v>
      </c>
      <c r="P54" s="130">
        <f t="shared" si="30"/>
        <v>5.9224352923825467</v>
      </c>
      <c r="Q54" s="130" t="e">
        <f t="shared" si="30"/>
        <v>#DIV/0!</v>
      </c>
      <c r="W54" s="65"/>
    </row>
    <row r="55" spans="1:23" s="9" customFormat="1">
      <c r="A55" s="43"/>
      <c r="B55" s="7"/>
      <c r="D55" s="49" t="s">
        <v>222</v>
      </c>
      <c r="E55" s="130"/>
      <c r="F55" s="130">
        <f>(E50-F50)/E50</f>
        <v>-6.9740907161275397E-3</v>
      </c>
      <c r="G55" s="130">
        <f t="shared" ref="G55:K55" si="31">(F50-G50)/F50</f>
        <v>2.1234692330957951E-2</v>
      </c>
      <c r="H55" s="130">
        <f t="shared" si="31"/>
        <v>2.675958863106535E-2</v>
      </c>
      <c r="I55" s="130">
        <f t="shared" si="31"/>
        <v>-7.9813417256760257E-3</v>
      </c>
      <c r="J55" s="130">
        <f t="shared" si="31"/>
        <v>0.15541818190087575</v>
      </c>
      <c r="K55" s="130">
        <f t="shared" si="31"/>
        <v>-5.0549993462072895E-2</v>
      </c>
      <c r="L55" s="130">
        <f>(K50-L50)/K50</f>
        <v>4.3423183597463937E-2</v>
      </c>
      <c r="M55" s="130">
        <f t="shared" ref="M55:Q55" si="32">(L50-M50)/L50</f>
        <v>0.24518345238562966</v>
      </c>
      <c r="N55" s="130">
        <f t="shared" si="32"/>
        <v>5.71563374268729E-2</v>
      </c>
      <c r="O55" s="130">
        <f t="shared" si="32"/>
        <v>4.7201045602375563E-2</v>
      </c>
      <c r="P55" s="130">
        <f t="shared" si="32"/>
        <v>-3.056665882906204E-3</v>
      </c>
      <c r="Q55" s="130" t="e">
        <f t="shared" si="32"/>
        <v>#DIV/0!</v>
      </c>
      <c r="W55" s="63"/>
    </row>
    <row r="56" spans="1:23" s="9" customFormat="1">
      <c r="A56" s="43"/>
      <c r="B56" s="7"/>
      <c r="D56" s="49" t="s">
        <v>223</v>
      </c>
      <c r="E56" s="130"/>
      <c r="F56" s="130">
        <f>(E50-G50)/E50</f>
        <v>1.440869428547557E-2</v>
      </c>
      <c r="G56" s="130">
        <f t="shared" ref="G56:P56" si="33">(F50-H50)/F50</f>
        <v>4.7426049330539628E-2</v>
      </c>
      <c r="H56" s="130">
        <f t="shared" si="33"/>
        <v>1.8991824326692372E-2</v>
      </c>
      <c r="I56" s="130">
        <f t="shared" si="33"/>
        <v>0.14867728579533387</v>
      </c>
      <c r="J56" s="130">
        <f t="shared" si="33"/>
        <v>0.11272457651777937</v>
      </c>
      <c r="K56" s="130">
        <f t="shared" si="33"/>
        <v>-4.9317682176547636E-3</v>
      </c>
      <c r="L56" s="130">
        <f t="shared" si="33"/>
        <v>0.27795998991509235</v>
      </c>
      <c r="M56" s="130">
        <f t="shared" si="33"/>
        <v>0.28832600167646388</v>
      </c>
      <c r="N56" s="130">
        <f t="shared" si="33"/>
        <v>0.10165954413989788</v>
      </c>
      <c r="O56" s="130">
        <f t="shared" si="33"/>
        <v>4.4288657545199644E-2</v>
      </c>
      <c r="P56" s="130" t="e">
        <f t="shared" si="33"/>
        <v>#DIV/0!</v>
      </c>
      <c r="Q56" s="130"/>
      <c r="W56" s="63"/>
    </row>
    <row r="57" spans="1:23" s="9" customFormat="1">
      <c r="A57" s="43"/>
      <c r="B57" s="7"/>
      <c r="D57" s="49" t="s">
        <v>224</v>
      </c>
      <c r="E57" s="130"/>
      <c r="F57" s="130">
        <f>(E50-H50)/E50</f>
        <v>4.0782712184750811E-2</v>
      </c>
      <c r="G57" s="130">
        <f t="shared" ref="G57:O57" si="34">(F50-I50)/F50</f>
        <v>3.9823231111269404E-2</v>
      </c>
      <c r="H57" s="130">
        <f t="shared" si="34"/>
        <v>0.17145833141973277</v>
      </c>
      <c r="I57" s="130">
        <f t="shared" si="34"/>
        <v>0.10564292815817386</v>
      </c>
      <c r="J57" s="130">
        <f t="shared" si="34"/>
        <v>0.15125290013316539</v>
      </c>
      <c r="K57" s="130">
        <f t="shared" si="34"/>
        <v>0.24146087212594522</v>
      </c>
      <c r="L57" s="130">
        <f t="shared" si="34"/>
        <v>0.31922915236720806</v>
      </c>
      <c r="M57" s="130">
        <f t="shared" si="34"/>
        <v>0.32191775852535809</v>
      </c>
      <c r="N57" s="130">
        <f t="shared" si="34"/>
        <v>9.8913617517235888E-2</v>
      </c>
      <c r="O57" s="130" t="e">
        <f t="shared" si="34"/>
        <v>#DIV/0!</v>
      </c>
      <c r="P57" s="130"/>
      <c r="Q57" s="130"/>
      <c r="W57" s="63"/>
    </row>
    <row r="58" spans="1:23" s="9" customFormat="1">
      <c r="A58" s="43"/>
      <c r="B58" s="7"/>
      <c r="D58" s="49" t="s">
        <v>225</v>
      </c>
      <c r="E58" s="130"/>
      <c r="F58" s="130">
        <f>(E50-I50)/E50</f>
        <v>3.3126871221521172E-2</v>
      </c>
      <c r="G58" s="130">
        <f t="shared" ref="G58:N58" si="35">(F50-J50)/F50</f>
        <v>0.18905215883541326</v>
      </c>
      <c r="H58" s="130">
        <f t="shared" si="35"/>
        <v>0.12957555548994529</v>
      </c>
      <c r="I58" s="130">
        <f t="shared" si="35"/>
        <v>0.14447875949045172</v>
      </c>
      <c r="J58" s="130">
        <f t="shared" si="35"/>
        <v>0.35935164428080674</v>
      </c>
      <c r="K58" s="130">
        <f t="shared" si="35"/>
        <v>0.28481619047020057</v>
      </c>
      <c r="L58" s="130">
        <f t="shared" si="35"/>
        <v>0.35136224819109135</v>
      </c>
      <c r="M58" s="130">
        <f t="shared" si="35"/>
        <v>0.31984508767203795</v>
      </c>
      <c r="N58" s="130" t="e">
        <f t="shared" si="35"/>
        <v>#DIV/0!</v>
      </c>
      <c r="O58" s="130"/>
      <c r="P58" s="130"/>
      <c r="Q58" s="130"/>
      <c r="W58" s="63"/>
    </row>
    <row r="59" spans="1:23">
      <c r="A59" s="43"/>
      <c r="D59" s="33" t="s">
        <v>226</v>
      </c>
      <c r="E59" s="130">
        <f>SUM(E49:G49)/SUM(E47:G47)</f>
        <v>0.52255319148936175</v>
      </c>
      <c r="F59" s="130">
        <f t="shared" ref="F59" si="36">SUM(F49:H49)/SUM(F47:H47)</f>
        <v>0.52113480578827109</v>
      </c>
      <c r="G59" s="130">
        <f t="shared" ref="G59" si="37">SUM(G49:I49)/SUM(G47:I47)</f>
        <v>0.52838595314521153</v>
      </c>
      <c r="H59" s="130">
        <f t="shared" ref="H59:O59" si="38">SUM(H49:J49)/SUM(H47:J47)</f>
        <v>0.58617383175470117</v>
      </c>
      <c r="I59" s="130">
        <f t="shared" si="38"/>
        <v>0.68635687749685081</v>
      </c>
      <c r="J59" s="130">
        <f t="shared" si="38"/>
        <v>0.84830433811984407</v>
      </c>
      <c r="K59" s="130">
        <f t="shared" si="38"/>
        <v>1.2479146594104673</v>
      </c>
      <c r="L59" s="130">
        <f t="shared" si="38"/>
        <v>1.835436417129781</v>
      </c>
      <c r="M59" s="130">
        <f t="shared" si="38"/>
        <v>2.5687737890887381</v>
      </c>
      <c r="N59" s="130">
        <f t="shared" si="38"/>
        <v>2.8180089916506104</v>
      </c>
      <c r="O59" s="130">
        <f t="shared" si="38"/>
        <v>4.4451354568968124</v>
      </c>
      <c r="P59" s="130"/>
      <c r="Q59" s="130"/>
    </row>
    <row r="61" spans="1:23">
      <c r="A61" s="7" t="s">
        <v>136</v>
      </c>
    </row>
    <row r="62" spans="1:23">
      <c r="A62" s="7" t="s">
        <v>117</v>
      </c>
    </row>
    <row r="63" spans="1:23">
      <c r="A63" s="7" t="s">
        <v>135</v>
      </c>
    </row>
    <row r="64" spans="1:23">
      <c r="A64" s="7" t="s">
        <v>137</v>
      </c>
    </row>
    <row r="65" spans="1:1">
      <c r="A65" s="7" t="s">
        <v>205</v>
      </c>
    </row>
    <row r="66" spans="1:1">
      <c r="A66" s="7" t="s">
        <v>206</v>
      </c>
    </row>
    <row r="67" spans="1:1">
      <c r="A67" s="7" t="s">
        <v>207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5"/>
  <sheetViews>
    <sheetView topLeftCell="C1" zoomScaleNormal="100" workbookViewId="0">
      <pane ySplit="1" topLeftCell="A109" activePane="bottomLeft" state="frozen"/>
      <selection activeCell="L22" sqref="L22"/>
      <selection pane="bottomLeft" activeCell="L22" sqref="L22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13" width="7" style="81" customWidth="1"/>
    <col min="14" max="14" width="10.33203125" style="81" customWidth="1"/>
    <col min="15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A2" s="127" t="s">
        <v>57</v>
      </c>
      <c r="B2" s="7">
        <v>2010</v>
      </c>
      <c r="C2" s="8" t="s">
        <v>50</v>
      </c>
      <c r="D2" s="9">
        <v>0</v>
      </c>
      <c r="E2" s="9">
        <v>0</v>
      </c>
      <c r="F2" s="9">
        <v>0</v>
      </c>
      <c r="G2" s="9">
        <v>7.6137257877754744E-2</v>
      </c>
      <c r="H2" s="9">
        <v>0.26638905815004577</v>
      </c>
      <c r="I2" s="9"/>
      <c r="J2" s="9"/>
      <c r="K2" s="9">
        <v>0</v>
      </c>
      <c r="L2" s="62" t="s">
        <v>61</v>
      </c>
      <c r="M2" s="176" t="e">
        <f t="array" ref="M2">CORREL(IF(NOT(ISBLANK(C2:C1273)),D2:D1273),IF(NOT(ISBLANK(C2:C1273)),G2:G1273))</f>
        <v>#DIV/0!</v>
      </c>
      <c r="N2" s="175" t="e">
        <f t="array" ref="N2">CORREL(IF(NOT(ISBLANK(C2:C1273)),E2:E1273),IF(NOT(ISBLANK(C2:C1273)),G2:G1273))</f>
        <v>#DIV/0!</v>
      </c>
      <c r="O2" s="166" t="e">
        <f t="array" ref="O2">CORREL(IF(NOT(ISBLANK(C2:C1113)),F2:F1113),IF(NOT(ISBLANK(C2:C1113)),G2:G1113))</f>
        <v>#DIV/0!</v>
      </c>
      <c r="P2" s="166" t="e">
        <f t="array" ref="P2">CORREL(IF(NOT(ISBLANK(C2:C1273)),G2:G1273),IF(NOT(ISBLANK(C2:C1273)),K2:K1273))</f>
        <v>#DIV/0!</v>
      </c>
      <c r="Q2" s="165" t="e">
        <f t="array" ref="Q2">CORREL(IF(NOT(ISBLANK(C2:C1107)),D2:D1107),IF(NOT(ISBLANK(C2:C1107)),H2:H1107))</f>
        <v>#DIV/0!</v>
      </c>
      <c r="R2" s="166" t="e">
        <f t="array" ref="R2">CORREL(IF(NOT(ISBLANK(C2:C1107)),H2:H1107),IF(NOT(ISBLANK(C2:C1107)),E2:E1107))</f>
        <v>#DIV/0!</v>
      </c>
      <c r="S2" s="166" t="e">
        <f t="array" ref="S2">CORREL(IF(NOT(ISBLANK(C2:C1113)),E2:E1113),IF(NOT(ISBLANK(C2:C1113)),H2:H1113))</f>
        <v>#DIV/0!</v>
      </c>
      <c r="T2" s="167" t="e">
        <f>CORREL(IF(NOT(ISBLANK(C2:C1113)),H2:H1113),IF(NOT(ISBLANK(C2:C1113)),K2:K1113))</f>
        <v>#DIV/0!</v>
      </c>
      <c r="U2" s="165" t="e">
        <f t="array" ref="U2">CORREL(IF(NOT(ISBLANK(C2:C1107)),D2:D1107),IF(NOT(ISBLANK(C2:C1107)),I2:I1107))</f>
        <v>#DIV/0!</v>
      </c>
      <c r="V2" s="166" t="e">
        <f t="array" ref="V2">CORREL(IF(NOT(ISBLANK(C2:C1107)),I2:I1107),IF(NOT(ISBLANK(C2:C1107)),E2:E1107))</f>
        <v>#DIV/0!</v>
      </c>
      <c r="W2" s="166" t="e">
        <f t="array" ref="W2">CORREL(IF(NOT(ISBLANK(C2:C1113)),F2:F1113),IF(NOT(ISBLANK(C2:C1113)),I2:I1113))</f>
        <v>#DIV/0!</v>
      </c>
      <c r="X2" s="167" t="e">
        <f t="array" ref="X2">CORREL(IF(NOT(ISBLANK(C2:C1113)),I2:I1113),IF(NOT(ISBLANK(C2:C1113)),K2:K1113))</f>
        <v>#DIV/0!</v>
      </c>
      <c r="Y2" s="165" t="e">
        <f t="array" ref="Y2">CORREL(IF(NOT(ISBLANK(C2:C1107)),D2:D1107),IF(NOT(ISBLANK(C2:C1107)),J2:J1107))</f>
        <v>#DIV/0!</v>
      </c>
      <c r="Z2" s="166" t="e">
        <f t="array" ref="Z2">CORREL(IF(NOT(ISBLANK(C2:C1107)),J2:J1107),IF(NOT(ISBLANK(C2:C1107)),E2:E1107))</f>
        <v>#DIV/0!</v>
      </c>
      <c r="AA2" s="166" t="e">
        <f>CORREL(IF(NOT(ISBLANK(C2:C1113)),F2:F1113),IF(NOT(ISBLANK(C2:C1113)),J2:J1113))</f>
        <v>#DIV/0!</v>
      </c>
      <c r="AB2" s="167" t="e">
        <f>CORREL(IF(NOT(ISBLANK(C2:C1113)),J2:J1113),IF(NOT(ISBLANK(C2:C1113)),K2:K1113))</f>
        <v>#DIV/0!</v>
      </c>
      <c r="AC2" s="143"/>
      <c r="AD2" s="45"/>
      <c r="AJ2" s="33" t="s">
        <v>127</v>
      </c>
    </row>
    <row r="3" spans="1:46" s="2" customFormat="1" ht="15.6" thickTop="1" thickBot="1">
      <c r="A3" s="180" t="s">
        <v>57</v>
      </c>
      <c r="B3" s="7">
        <v>2011</v>
      </c>
      <c r="C3" s="8" t="s">
        <v>50</v>
      </c>
      <c r="D3" s="9">
        <v>0</v>
      </c>
      <c r="E3" s="9">
        <v>0</v>
      </c>
      <c r="F3" s="9">
        <v>0</v>
      </c>
      <c r="G3" s="9">
        <v>0.20593080724876439</v>
      </c>
      <c r="H3" s="9"/>
      <c r="I3" s="9"/>
      <c r="J3" s="9"/>
      <c r="K3" s="9">
        <v>0</v>
      </c>
      <c r="L3" s="162" t="s">
        <v>50</v>
      </c>
      <c r="M3" s="163" t="e">
        <f t="array" ref="M3">CORREL(IF($C2:$C1273=$L3,D2:D1273),IF($C2:$C1273=$L3,$G2:$G1273))</f>
        <v>#DIV/0!</v>
      </c>
      <c r="N3" s="164" t="e">
        <f t="array" ref="N3">CORREL(IF($C2:$C1273=$L3,E2:E1273),IF($C2:$C1273=$L3,$G2:$G1273))</f>
        <v>#DIV/0!</v>
      </c>
      <c r="O3" s="75" t="e">
        <f t="array" ref="O3">CORREL(IF($C2:$C1273=$L3,F2:F1273),IF($C2:$C1273=$L3,$G2:$G1273))</f>
        <v>#DIV/0!</v>
      </c>
      <c r="P3" s="75" t="e">
        <f t="array" ref="P3">CORREL(IF($C2:$C1273=$L3,K2:K1273),IF($C2:$C1273=$L3,$G2:$G1273))</f>
        <v>#DIV/0!</v>
      </c>
      <c r="Q3" s="168" t="e">
        <f t="array" ref="Q3">CORREL(IF($C2:$C1273=$L3,D2:D1273),IF($C2:$C1273=$L3,$H2:$H1273))</f>
        <v>#DIV/0!</v>
      </c>
      <c r="R3" s="75" t="e">
        <f t="array" ref="R3">CORREL(IF($C2:$C1273=$L3,E2:E1273),IF($C2:$C1273=$L3,$H2:$H1273))</f>
        <v>#DIV/0!</v>
      </c>
      <c r="S3" s="75" t="e">
        <f t="array" ref="S3">CORREL(IF($C2:$C1273=$L3,F2:F1273),IF($C2:$C1273=$L3,$H2:$H1273))</f>
        <v>#DIV/0!</v>
      </c>
      <c r="T3" s="169" t="e">
        <f t="array" ref="T3">CORREL(IF($C2:$C1273=$L3,K2:K1273),IF($C2:$C1273=$L3,$H2:$H1273))</f>
        <v>#DIV/0!</v>
      </c>
      <c r="U3" s="168" t="e">
        <f t="array" ref="U3">CORREL(IF($C$2:$C$1273=$L3,D$2:D$1273),IF($C$2:$C$1273=$L3,$I$2:$I$1273))</f>
        <v>#DIV/0!</v>
      </c>
      <c r="V3" s="75" t="e">
        <f t="array" ref="V3">CORREL(IF($C$2:$C$1273=$L3,E$2:E$1273),IF($C$2:$C$1273=$L3,$I$2:$I$1273))</f>
        <v>#DIV/0!</v>
      </c>
      <c r="W3" s="75" t="e">
        <f t="array" ref="W3">CORREL(IF($C$2:$C$1273=$L3,F$2:F$1273),IF($C$2:$C$1273=$L3,$I$2:$I$1273))</f>
        <v>#DIV/0!</v>
      </c>
      <c r="X3" s="169" t="e">
        <f t="array" ref="X3">CORREL(IF($C$2:$C$1273=$L3,K$2:K$1273),IF($C$2:$C$1273=$L3,$I$2:$I$1273))</f>
        <v>#DIV/0!</v>
      </c>
      <c r="Y3" s="168" t="e">
        <f t="array" ref="Y3">CORREL(IF($C2:$C1107=$L3,D2:D1107),IF($C2:$C1107=$L3,$J2:J$1107))</f>
        <v>#DIV/0!</v>
      </c>
      <c r="Z3" s="75" t="e">
        <f t="array" ref="Z3">CORREL(IF($C$2:$C$1107=$L3,J$2:J$1107),IF($C$2:$C$1107=$L3,$E$2:$E$1107))</f>
        <v>#DIV/0!</v>
      </c>
      <c r="AA3" s="75" t="e">
        <f t="array" ref="AA3">CORREL(IF($C$2:$C$1107=$L3,J$2:J$1107),IF($C$2:$C$1107=$L3,$F$2:$F$1107))</f>
        <v>#DIV/0!</v>
      </c>
      <c r="AB3" s="169" t="e">
        <f t="array" ref="AB3">CORREL(IF($C$2:$C$1273=$L3,K$2:K$1273),IF($C$2:$C$1273=$L3,$J$2:$J$1273))</f>
        <v>#DIV/0!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161" t="s">
        <v>82</v>
      </c>
      <c r="B4" s="149">
        <v>2003</v>
      </c>
      <c r="C4" s="81" t="s">
        <v>50</v>
      </c>
      <c r="D4" s="148">
        <v>0</v>
      </c>
      <c r="E4" s="148">
        <v>0</v>
      </c>
      <c r="F4" s="148">
        <v>0</v>
      </c>
      <c r="G4" s="9">
        <v>-0.11027588282069334</v>
      </c>
      <c r="H4" s="49">
        <v>-0.11560187071794008</v>
      </c>
      <c r="I4" s="9">
        <v>-0.25399266391229891</v>
      </c>
      <c r="J4" s="9">
        <v>-6.6053991601937784E-2</v>
      </c>
      <c r="K4" s="9">
        <v>0</v>
      </c>
      <c r="L4" s="62" t="s">
        <v>51</v>
      </c>
      <c r="M4" s="168" t="e">
        <f t="array" ref="M4">CORREL(IF($C3:$C1274=$L4,D3:D1274),IF($C3:$C1274=$L4,$G3:$G1274))</f>
        <v>#DIV/0!</v>
      </c>
      <c r="N4" s="75" t="e">
        <f t="array" ref="N4">CORREL(IF($C3:$C1274=$L4,E3:E1274),IF($C3:$C1274=$L4,$G3:$G1274))</f>
        <v>#DIV/0!</v>
      </c>
      <c r="O4" s="75" t="e">
        <f t="array" ref="O4">CORREL(IF($C3:$C1274=$L4,F3:F1274),IF($C3:$C1274=$L4,$G3:$G1274))</f>
        <v>#DIV/0!</v>
      </c>
      <c r="P4" s="75" t="e">
        <f t="array" ref="P4">CORREL(IF($C3:$C1274=$L4,K3:K1274),IF($C3:$C1274=$L4,$G3:$G1274))</f>
        <v>#DIV/0!</v>
      </c>
      <c r="Q4" s="168" t="e">
        <f t="array" ref="Q4">CORREL(IF($C3:$C1274=$L4,D3:D1274),IF($C3:$C1274=$L4,$H3:$H1274))</f>
        <v>#DIV/0!</v>
      </c>
      <c r="R4" s="75" t="e">
        <f t="array" ref="R4">CORREL(IF($C3:$C1274=$L4,E3:E1274),IF($C3:$C1274=$L4,$H3:$H1274))</f>
        <v>#DIV/0!</v>
      </c>
      <c r="S4" s="75" t="e">
        <f t="array" ref="S4">CORREL(IF($C3:$C1274=$L4,F3:F1274),IF($C3:$C1274=$L4,$H3:$H1274))</f>
        <v>#DIV/0!</v>
      </c>
      <c r="T4" s="169" t="e">
        <f t="array" ref="T4">CORREL(IF($C3:$C1274=$L4,K3:K1274),IF($C3:$C1274=$L4,$H3:$H1274))</f>
        <v>#DIV/0!</v>
      </c>
      <c r="U4" s="168" t="e">
        <f t="array" ref="U4">CORREL(IF($C$2:$C$1273=$L4,D$2:D$1273),IF($C$2:$C$1273=$L4,$I$2:$I$1273))</f>
        <v>#DIV/0!</v>
      </c>
      <c r="V4" s="75" t="e">
        <f t="array" ref="V4">CORREL(IF($C$2:$C$1273=$L4,E$2:E$1273),IF($C$2:$C$1273=$L4,$I$2:$I$1273))</f>
        <v>#DIV/0!</v>
      </c>
      <c r="W4" s="75" t="e">
        <f t="array" ref="W4">CORREL(IF($C$2:$C$1273=$L4,F$2:F$1273),IF($C$2:$C$1273=$L4,$I$2:$I$1273))</f>
        <v>#DIV/0!</v>
      </c>
      <c r="X4" s="169" t="e">
        <f t="array" ref="X4">CORREL(IF($C$2:$C$1273=$L4,K$2:K$1273),IF($C$2:$C$1273=$L4,$I$2:$I$1273))</f>
        <v>#DIV/0!</v>
      </c>
      <c r="Y4" s="168" t="e">
        <f t="array" ref="Y4">CORREL(IF($C2:$C1108=$L4,D2:D1108),IF($C2:$C1108=$L4,$J2:J$1107))</f>
        <v>#DIV/0!</v>
      </c>
      <c r="Z4" s="75" t="e">
        <f t="array" ref="Z4">CORREL(IF($C$2:$C$1107=$L4,J$2:J$1107),IF($C$2:$C$1107=$L4,$E$2:$E$1107))</f>
        <v>#DIV/0!</v>
      </c>
      <c r="AA4" s="75" t="e">
        <f t="array" ref="AA4">CORREL(IF($C$2:$C$1107=$L4,J$2:J$1107),IF($C$2:$C$1107=$L4,$F$2:$F$1107))</f>
        <v>#DIV/0!</v>
      </c>
      <c r="AB4" s="169" t="e">
        <f t="array" ref="AB4">CORREL(IF($C$2:$C$1273=$L4,K$2:K$1273),IF($C$2:$C$1273=$L4,$J$2:$J$1273))</f>
        <v>#DIV/0!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161" t="s">
        <v>82</v>
      </c>
      <c r="B5" s="149">
        <v>2004</v>
      </c>
      <c r="C5" s="81" t="s">
        <v>50</v>
      </c>
      <c r="D5" s="148">
        <v>0</v>
      </c>
      <c r="E5" s="148">
        <v>0</v>
      </c>
      <c r="F5" s="148">
        <v>0</v>
      </c>
      <c r="G5" s="9">
        <v>-4.7969950348879745E-3</v>
      </c>
      <c r="H5" s="49">
        <v>-0.1294424055456273</v>
      </c>
      <c r="I5" s="9">
        <v>3.9829642256488856E-2</v>
      </c>
      <c r="J5" s="9">
        <v>6.7020607980500402E-3</v>
      </c>
      <c r="K5" s="9">
        <v>0</v>
      </c>
      <c r="L5" s="120" t="s">
        <v>30</v>
      </c>
      <c r="M5" s="170" t="e">
        <f t="array" ref="M5">CORREL(IF($C4:$C1275=$L5,D4:D1275),IF($C4:$C1275=$L5,$G4:$G1275))</f>
        <v>#DIV/0!</v>
      </c>
      <c r="N5" s="171" t="e">
        <f t="array" ref="N5">CORREL(IF($C2:$C1273=$L5,E2:E1273),IF($C4:$C1275=$L5,$G4:$G1275))</f>
        <v>#DIV/0!</v>
      </c>
      <c r="O5" s="171" t="e">
        <f t="array" ref="O5">CORREL(IF($C4:$C1275=$L5,F4:F1275),IF($C4:$C1275=$L5,$G4:$G1275))</f>
        <v>#DIV/0!</v>
      </c>
      <c r="P5" s="171" t="e">
        <f t="array" ref="P5">CORREL(IF($C4:$C1275=$L5,K4:K1275),IF($C4:$C1275=$L5,$G4:$G1275))</f>
        <v>#DIV/0!</v>
      </c>
      <c r="Q5" s="170" t="e">
        <f t="array" ref="Q5">CORREL(IF($C4:$C1275=$L5,D4:D1275),IF($C4:$C1275=$L5,$H4:$H1275))</f>
        <v>#DIV/0!</v>
      </c>
      <c r="R5" s="171" t="e">
        <f t="array" ref="R5">CORREL(IF($C4:$C1275=$L5,E4:E1275),IF($C4:$C1275=$L5,$H4:$H1275))</f>
        <v>#DIV/0!</v>
      </c>
      <c r="S5" s="171" t="e">
        <f t="array" ref="S5">CORREL(IF($C4:$C1275=$L5,F4:F1275),IF($C4:$C1275=$L5,$H4:$H1275))</f>
        <v>#DIV/0!</v>
      </c>
      <c r="T5" s="172" t="e">
        <f t="array" ref="T5">CORREL(IF($C4:$C1275=$L5,K4:K1275),IF($C4:$C1275=$L5,$H4:$H1275))</f>
        <v>#DIV/0!</v>
      </c>
      <c r="U5" s="170" t="e">
        <f t="array" ref="U5">CORREL(IF($C$2:$C$1273=$L5,D$2:D$1273),IF($C$2:$C$1273=$L5,$I$2:$I$1273))</f>
        <v>#DIV/0!</v>
      </c>
      <c r="V5" s="171" t="e">
        <f t="array" ref="V5">CORREL(IF($C$2:$C$1273=$L5,E$2:E$1273),IF($C$2:$C$1273=$L5,$I$2:$I$1273))</f>
        <v>#DIV/0!</v>
      </c>
      <c r="W5" s="171" t="e">
        <f t="array" ref="W5">CORREL(IF($C$2:$C$1273=$L5,F$2:F$1273),IF($C$2:$C$1273=$L5,$I$2:$I$1273))</f>
        <v>#DIV/0!</v>
      </c>
      <c r="X5" s="172" t="e">
        <f t="array" ref="X5">CORREL(IF($C$2:$C$1273=$L5,K$2:K$1273),IF($C$2:$C$1273=$L5,$I$2:$I$1273))</f>
        <v>#DIV/0!</v>
      </c>
      <c r="Y5" s="170" t="e">
        <f t="array" ref="Y5">CORREL(IF($C2:$C1109=$L5,D2:D1109),IF($C2:$C1109=$L5,$J2:J$1107))</f>
        <v>#DIV/0!</v>
      </c>
      <c r="Z5" s="171" t="e">
        <f t="array" ref="Z5">CORREL(IF($C$2:$C$1107=$L5,J$2:J$1107),IF($C$2:$C$1107=$L5,$E$2:$E$1107))</f>
        <v>#DIV/0!</v>
      </c>
      <c r="AA5" s="171" t="e">
        <f t="array" ref="AA5">CORREL(IF($C$2:$C$1107=$L5,J$2:J$1107),IF($C$2:$C$1107=$L5,$F$2:$F$1107))</f>
        <v>#DIV/0!</v>
      </c>
      <c r="AB5" s="172" t="e">
        <f t="array" ref="AB5">CORREL(IF($C$2:$C$1273=$L5,K$2:K$1273),IF($C$2:$C$1273=$L5,$J$2:$J$1273))</f>
        <v>#DIV/0!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127" t="s">
        <v>252</v>
      </c>
      <c r="B6" s="7">
        <v>2004</v>
      </c>
      <c r="C6" s="8" t="s">
        <v>50</v>
      </c>
      <c r="D6" s="9">
        <v>0</v>
      </c>
      <c r="E6" s="9">
        <v>0</v>
      </c>
      <c r="F6" s="9">
        <v>0</v>
      </c>
      <c r="G6" s="9">
        <v>8.7346937916461323E-2</v>
      </c>
      <c r="H6" s="9">
        <v>6.3486487052464846E-2</v>
      </c>
      <c r="I6" s="9">
        <v>7.7032685262055603E-2</v>
      </c>
      <c r="J6" s="9">
        <v>0.23023487629005146</v>
      </c>
      <c r="K6" s="9">
        <v>0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127" t="s">
        <v>252</v>
      </c>
      <c r="B7" s="7">
        <v>2005</v>
      </c>
      <c r="C7" s="8" t="s">
        <v>50</v>
      </c>
      <c r="D7" s="9">
        <v>0</v>
      </c>
      <c r="E7" s="9">
        <v>0</v>
      </c>
      <c r="F7" s="9">
        <v>0</v>
      </c>
      <c r="G7" s="9">
        <v>-2.6144053918500346E-2</v>
      </c>
      <c r="H7" s="9">
        <v>-1.1301394892445587E-2</v>
      </c>
      <c r="I7" s="9">
        <v>0.15656325969847132</v>
      </c>
      <c r="J7" s="9">
        <v>-1.1311656760504617E-2</v>
      </c>
      <c r="K7" s="9">
        <v>0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67" t="s">
        <v>252</v>
      </c>
      <c r="B8" s="149">
        <v>2006</v>
      </c>
      <c r="C8" s="81" t="s">
        <v>50</v>
      </c>
      <c r="D8" s="148">
        <v>0</v>
      </c>
      <c r="E8" s="148">
        <v>0</v>
      </c>
      <c r="F8" s="148">
        <v>0</v>
      </c>
      <c r="G8" s="148">
        <v>1.4464498399981577E-2</v>
      </c>
      <c r="H8" s="148">
        <v>0.17805230456608276</v>
      </c>
      <c r="I8" s="148">
        <v>1.4454497983354065E-2</v>
      </c>
      <c r="J8" s="148">
        <v>-7.7423045303257457E-2</v>
      </c>
      <c r="K8" s="148">
        <v>0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127" t="s">
        <v>77</v>
      </c>
      <c r="B9" s="7">
        <v>2006</v>
      </c>
      <c r="C9" s="8" t="s">
        <v>50</v>
      </c>
      <c r="D9" s="9">
        <v>0</v>
      </c>
      <c r="E9" s="9">
        <v>0</v>
      </c>
      <c r="F9" s="9">
        <v>0</v>
      </c>
      <c r="G9" s="9">
        <v>1.9013314601697473E-2</v>
      </c>
      <c r="H9" s="9">
        <v>7.9996048505487125E-2</v>
      </c>
      <c r="I9" s="9">
        <v>9.6242715870829096E-2</v>
      </c>
      <c r="J9" s="9">
        <v>0.10888746450601716</v>
      </c>
      <c r="K9" s="9">
        <v>0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161" t="s">
        <v>77</v>
      </c>
      <c r="B10" s="149">
        <v>2003</v>
      </c>
      <c r="C10" s="81" t="s">
        <v>50</v>
      </c>
      <c r="D10" s="148">
        <v>0</v>
      </c>
      <c r="E10" s="148">
        <v>0</v>
      </c>
      <c r="F10" s="148">
        <v>0</v>
      </c>
      <c r="G10" s="9">
        <v>-1.3103990321558371E-2</v>
      </c>
      <c r="H10" s="9">
        <v>-1.0550459038516608E-2</v>
      </c>
      <c r="I10" s="9">
        <v>0.11371379702471011</v>
      </c>
      <c r="J10" s="9">
        <v>0.1305650354290232</v>
      </c>
      <c r="K10" s="9">
        <v>0</v>
      </c>
      <c r="L10" s="120" t="s">
        <v>30</v>
      </c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89" t="s">
        <v>77</v>
      </c>
      <c r="B11" s="149">
        <v>2004</v>
      </c>
      <c r="C11" s="81" t="s">
        <v>50</v>
      </c>
      <c r="D11" s="148">
        <v>0</v>
      </c>
      <c r="E11" s="148">
        <v>0</v>
      </c>
      <c r="F11" s="148">
        <v>0</v>
      </c>
      <c r="G11" s="9">
        <v>2.5205026408308532E-3</v>
      </c>
      <c r="H11" s="9">
        <v>0.12517746308157035</v>
      </c>
      <c r="I11" s="9">
        <v>0.14181073919665557</v>
      </c>
      <c r="J11" s="9">
        <v>0.19515980917859035</v>
      </c>
      <c r="K11" s="9">
        <v>0</v>
      </c>
      <c r="L11" s="67"/>
      <c r="M11" s="75"/>
      <c r="N11" s="75"/>
      <c r="O11" s="75"/>
      <c r="P11" s="75"/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62" t="s">
        <v>77</v>
      </c>
      <c r="B12" s="7">
        <v>2005</v>
      </c>
      <c r="C12" t="s">
        <v>50</v>
      </c>
      <c r="D12" s="9">
        <v>0</v>
      </c>
      <c r="E12" s="9">
        <v>0</v>
      </c>
      <c r="F12" s="9">
        <v>0</v>
      </c>
      <c r="G12" s="9">
        <v>0.12296689883398534</v>
      </c>
      <c r="H12" s="49">
        <v>0.13964220510255715</v>
      </c>
      <c r="I12" s="9">
        <v>0.19312608133577963</v>
      </c>
      <c r="J12" s="9">
        <v>0.20737494639881821</v>
      </c>
      <c r="K12" s="9">
        <v>0</v>
      </c>
      <c r="M12" s="141" t="s">
        <v>229</v>
      </c>
      <c r="N12" s="141" t="s">
        <v>230</v>
      </c>
      <c r="O12" s="141" t="s">
        <v>231</v>
      </c>
      <c r="P12" s="141" t="s">
        <v>232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4" t="s">
        <v>84</v>
      </c>
      <c r="B13" s="7">
        <v>2010</v>
      </c>
      <c r="C13" s="8" t="s">
        <v>50</v>
      </c>
      <c r="D13" s="9">
        <v>0</v>
      </c>
      <c r="E13" s="9">
        <v>0</v>
      </c>
      <c r="F13" s="9">
        <v>0</v>
      </c>
      <c r="G13" s="9">
        <v>-4.0434106893554304E-2</v>
      </c>
      <c r="H13" s="9">
        <v>8.0569898298363751E-2</v>
      </c>
      <c r="I13" s="9"/>
      <c r="J13" s="9"/>
      <c r="K13" s="9">
        <v>0</v>
      </c>
      <c r="L13" t="s">
        <v>282</v>
      </c>
      <c r="M13" s="182">
        <f>AVERAGE(G3:G108)</f>
        <v>5.9455607209277211E-3</v>
      </c>
      <c r="N13" s="182">
        <f>AVERAGE(H3:H108)</f>
        <v>1.2953686304004133E-2</v>
      </c>
      <c r="O13" s="182">
        <f>AVERAGE(I3:I108)</f>
        <v>3.1179286500881108E-3</v>
      </c>
      <c r="P13" s="182">
        <f>AVERAGE(J3:J108)</f>
        <v>1.1832140771496958E-3</v>
      </c>
      <c r="AR13" s="2"/>
      <c r="AS13" s="2"/>
      <c r="AT13" s="2"/>
    </row>
    <row r="14" spans="1:46">
      <c r="A14" s="64" t="s">
        <v>89</v>
      </c>
      <c r="B14" s="7">
        <v>2010</v>
      </c>
      <c r="C14" s="8" t="s">
        <v>50</v>
      </c>
      <c r="D14" s="9">
        <v>0</v>
      </c>
      <c r="E14" s="9">
        <v>0</v>
      </c>
      <c r="F14" s="9">
        <v>0</v>
      </c>
      <c r="G14" s="9">
        <v>0.13865721434528763</v>
      </c>
      <c r="H14" s="9">
        <v>0.14804003336113417</v>
      </c>
      <c r="I14" s="9"/>
      <c r="J14" s="9"/>
      <c r="K14" s="9">
        <v>0</v>
      </c>
      <c r="AG14" s="49" t="s">
        <v>132</v>
      </c>
    </row>
    <row r="15" spans="1:46">
      <c r="A15" s="64" t="s">
        <v>89</v>
      </c>
      <c r="B15" s="7">
        <v>2011</v>
      </c>
      <c r="C15" s="8" t="s">
        <v>50</v>
      </c>
      <c r="D15" s="9">
        <v>0</v>
      </c>
      <c r="E15" s="9">
        <v>0</v>
      </c>
      <c r="F15" s="9">
        <v>0</v>
      </c>
      <c r="G15" s="9">
        <v>1.0893246187363814E-2</v>
      </c>
      <c r="H15" s="9"/>
      <c r="I15" s="9"/>
      <c r="J15" s="9"/>
      <c r="K15" s="9">
        <v>0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65" t="s">
        <v>57</v>
      </c>
      <c r="B16" s="7">
        <v>2010</v>
      </c>
      <c r="C16" s="8" t="s">
        <v>51</v>
      </c>
      <c r="D16" s="9">
        <v>0</v>
      </c>
      <c r="E16" s="9">
        <v>0</v>
      </c>
      <c r="F16" s="9">
        <v>0</v>
      </c>
      <c r="G16" s="9">
        <v>-0.10372882424753534</v>
      </c>
      <c r="H16" s="9">
        <v>-2.2233875788436854E-2</v>
      </c>
      <c r="I16" s="9"/>
      <c r="J16" s="9"/>
      <c r="K16" s="9">
        <v>0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65" t="s">
        <v>57</v>
      </c>
      <c r="B17" s="7">
        <v>2011</v>
      </c>
      <c r="C17" s="8" t="s">
        <v>51</v>
      </c>
      <c r="D17" s="9">
        <v>0</v>
      </c>
      <c r="E17" s="9">
        <v>0</v>
      </c>
      <c r="F17" s="9">
        <v>0</v>
      </c>
      <c r="G17" s="9">
        <v>7.3836024455243773E-2</v>
      </c>
      <c r="H17" s="9"/>
      <c r="I17" s="9"/>
      <c r="J17" s="9"/>
      <c r="K17" s="9">
        <v>0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89" t="s">
        <v>82</v>
      </c>
      <c r="B18" s="149">
        <v>2003</v>
      </c>
      <c r="C18" s="81" t="s">
        <v>51</v>
      </c>
      <c r="D18" s="148">
        <v>0</v>
      </c>
      <c r="E18" s="148">
        <v>0</v>
      </c>
      <c r="F18" s="148">
        <v>0</v>
      </c>
      <c r="G18" s="9">
        <v>1.0872188192251575E-2</v>
      </c>
      <c r="H18" s="49">
        <v>8.3775852668540388E-2</v>
      </c>
      <c r="I18" s="9">
        <v>8.0492349803896052E-2</v>
      </c>
      <c r="J18" s="9">
        <v>0.14183499816304571</v>
      </c>
      <c r="K18" s="9">
        <v>0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89" t="s">
        <v>82</v>
      </c>
      <c r="B19" s="149">
        <v>2004</v>
      </c>
      <c r="C19" s="81" t="s">
        <v>51</v>
      </c>
      <c r="D19" s="148">
        <v>0</v>
      </c>
      <c r="E19" s="148">
        <v>0</v>
      </c>
      <c r="F19" s="148">
        <v>0</v>
      </c>
      <c r="G19" s="9">
        <v>7.370499909718313E-2</v>
      </c>
      <c r="H19" s="9">
        <v>7.0385404980581198E-2</v>
      </c>
      <c r="I19" s="9">
        <v>0.13240231283300391</v>
      </c>
      <c r="J19" s="9">
        <v>0.10541233230305168</v>
      </c>
      <c r="K19" s="9">
        <v>0</v>
      </c>
    </row>
    <row r="20" spans="1:46">
      <c r="A20" s="64" t="s">
        <v>252</v>
      </c>
      <c r="B20" s="7">
        <v>2003</v>
      </c>
      <c r="C20" s="8" t="s">
        <v>51</v>
      </c>
      <c r="D20" s="9">
        <v>0</v>
      </c>
      <c r="E20" s="9">
        <v>0</v>
      </c>
      <c r="F20" s="9">
        <v>0</v>
      </c>
      <c r="G20" s="9">
        <v>7.8094756019985251E-2</v>
      </c>
      <c r="H20" s="9">
        <v>0.11592605716834775</v>
      </c>
      <c r="I20" s="9">
        <v>0.17011592227258432</v>
      </c>
      <c r="J20" s="9">
        <v>0.11593294463673767</v>
      </c>
      <c r="K20" s="9">
        <v>0</v>
      </c>
      <c r="AK20" s="33" t="s">
        <v>255</v>
      </c>
      <c r="AL20" s="9"/>
      <c r="AM20" s="9"/>
      <c r="AN20" s="9"/>
    </row>
    <row r="21" spans="1:46">
      <c r="A21" s="129" t="s">
        <v>252</v>
      </c>
      <c r="B21" s="7">
        <v>2004</v>
      </c>
      <c r="C21" s="8" t="s">
        <v>51</v>
      </c>
      <c r="D21" s="49">
        <v>0</v>
      </c>
      <c r="E21" s="9">
        <v>0</v>
      </c>
      <c r="F21" s="9">
        <v>0</v>
      </c>
      <c r="G21" s="9">
        <v>4.1035997349400714E-2</v>
      </c>
      <c r="H21" s="9">
        <v>9.9816295496193017E-2</v>
      </c>
      <c r="I21" s="9">
        <v>4.1043468256454219E-2</v>
      </c>
      <c r="J21" s="9">
        <v>5.6385585318293893E-2</v>
      </c>
      <c r="K21" s="9">
        <v>0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62" t="s">
        <v>252</v>
      </c>
      <c r="B22" s="149">
        <v>2005</v>
      </c>
      <c r="C22" s="81" t="s">
        <v>51</v>
      </c>
      <c r="D22" s="148">
        <v>0</v>
      </c>
      <c r="E22" s="148">
        <v>0</v>
      </c>
      <c r="F22" s="148">
        <v>0</v>
      </c>
      <c r="G22" s="148">
        <v>6.1295625262598144E-2</v>
      </c>
      <c r="H22" s="148">
        <v>7.7906021840822383E-6</v>
      </c>
      <c r="I22" s="148">
        <v>1.6006427693288333E-2</v>
      </c>
      <c r="J22" s="148">
        <v>-0.22064758175003724</v>
      </c>
      <c r="K22" s="148">
        <v>0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2" t="s">
        <v>252</v>
      </c>
      <c r="B23" s="149">
        <v>2006</v>
      </c>
      <c r="C23" s="81" t="s">
        <v>51</v>
      </c>
      <c r="D23" s="148">
        <v>0</v>
      </c>
      <c r="E23" s="148">
        <v>0</v>
      </c>
      <c r="F23" s="148">
        <v>0</v>
      </c>
      <c r="G23" s="148">
        <v>-6.5289814674144936E-2</v>
      </c>
      <c r="H23" s="148">
        <v>-4.8246496754613774E-2</v>
      </c>
      <c r="I23" s="148">
        <v>-0.30035356668227703</v>
      </c>
      <c r="J23" s="148">
        <v>-0.39887879041137642</v>
      </c>
      <c r="K23" s="148">
        <v>0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62" t="s">
        <v>252</v>
      </c>
      <c r="B24" s="149">
        <v>1998</v>
      </c>
      <c r="C24" s="81" t="s">
        <v>51</v>
      </c>
      <c r="D24" s="148">
        <v>0</v>
      </c>
      <c r="E24" s="148">
        <v>0</v>
      </c>
      <c r="F24" s="148">
        <v>0</v>
      </c>
      <c r="G24" s="148">
        <v>-9.4960063287568997E-3</v>
      </c>
      <c r="H24" s="148">
        <v>1.0918003565062218E-2</v>
      </c>
      <c r="I24" s="148">
        <v>4.5196204229650948E-2</v>
      </c>
      <c r="J24" s="148">
        <v>0.31684491978609619</v>
      </c>
      <c r="K24" s="148">
        <v>0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2" t="s">
        <v>252</v>
      </c>
      <c r="B25" s="149">
        <v>1999</v>
      </c>
      <c r="C25" s="81" t="s">
        <v>51</v>
      </c>
      <c r="D25" s="148">
        <v>0</v>
      </c>
      <c r="E25" s="148">
        <v>0</v>
      </c>
      <c r="F25" s="148">
        <v>0</v>
      </c>
      <c r="G25" s="148">
        <v>2.0221981826415467E-2</v>
      </c>
      <c r="H25" s="148">
        <v>5.4177738411573813E-2</v>
      </c>
      <c r="I25" s="148">
        <v>0.32327114131105883</v>
      </c>
      <c r="J25" s="148">
        <v>0.36749714788866311</v>
      </c>
      <c r="K25" s="148">
        <v>0</v>
      </c>
    </row>
    <row r="26" spans="1:46">
      <c r="A26" s="161" t="s">
        <v>252</v>
      </c>
      <c r="B26" s="149">
        <v>2000</v>
      </c>
      <c r="C26" s="81" t="s">
        <v>51</v>
      </c>
      <c r="D26" s="148">
        <v>0</v>
      </c>
      <c r="E26" s="148">
        <v>0</v>
      </c>
      <c r="F26" s="148">
        <v>0</v>
      </c>
      <c r="G26" s="9">
        <v>3.4656581343247173E-2</v>
      </c>
      <c r="H26" s="49">
        <v>0.30930389727416091</v>
      </c>
      <c r="I26" s="9">
        <v>0.35444269989809252</v>
      </c>
      <c r="J26" s="9">
        <v>0.40485733974647137</v>
      </c>
      <c r="K26" s="9">
        <v>0</v>
      </c>
      <c r="AD26" s="9"/>
      <c r="AL26" s="33" t="s">
        <v>256</v>
      </c>
    </row>
    <row r="27" spans="1:46">
      <c r="A27" s="161" t="s">
        <v>252</v>
      </c>
      <c r="B27" s="149">
        <v>2001</v>
      </c>
      <c r="C27" s="81" t="s">
        <v>51</v>
      </c>
      <c r="D27" s="148">
        <v>0</v>
      </c>
      <c r="E27" s="148">
        <v>0</v>
      </c>
      <c r="F27" s="148">
        <v>0</v>
      </c>
      <c r="G27" s="9">
        <v>0.28450736869691146</v>
      </c>
      <c r="H27" s="49">
        <v>0.33126668952673688</v>
      </c>
      <c r="I27" s="9">
        <v>0.38349125425058345</v>
      </c>
      <c r="J27" s="9">
        <v>0.40879030550703882</v>
      </c>
      <c r="K27" s="9">
        <v>0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161" t="s">
        <v>252</v>
      </c>
      <c r="B28" s="149">
        <v>2002</v>
      </c>
      <c r="C28" s="81" t="s">
        <v>51</v>
      </c>
      <c r="D28" s="148">
        <v>0</v>
      </c>
      <c r="E28" s="148">
        <v>0</v>
      </c>
      <c r="F28" s="148">
        <v>0</v>
      </c>
      <c r="G28" s="9">
        <v>6.5352623890291034E-2</v>
      </c>
      <c r="H28" s="49">
        <v>0.13834368269229816</v>
      </c>
      <c r="I28" s="9">
        <v>0.17370260904543139</v>
      </c>
      <c r="J28" s="9">
        <v>0.22435102427684517</v>
      </c>
      <c r="K28" s="9">
        <v>0</v>
      </c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67" t="s">
        <v>86</v>
      </c>
      <c r="B29" s="7">
        <v>2009</v>
      </c>
      <c r="C29" t="s">
        <v>51</v>
      </c>
      <c r="D29" s="9">
        <v>0</v>
      </c>
      <c r="E29" s="9">
        <v>0</v>
      </c>
      <c r="F29" s="9">
        <v>0</v>
      </c>
      <c r="G29" s="9">
        <v>-5.0297210791037945E-2</v>
      </c>
      <c r="H29" s="9">
        <v>-3.1092821216278051E-2</v>
      </c>
      <c r="I29" s="9">
        <v>-4.6181984453589398E-2</v>
      </c>
      <c r="J29" s="9"/>
      <c r="K29" s="9">
        <v>0</v>
      </c>
      <c r="L29"/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127" t="s">
        <v>86</v>
      </c>
      <c r="B30" s="7">
        <v>2010</v>
      </c>
      <c r="C30" s="8" t="s">
        <v>51</v>
      </c>
      <c r="D30" s="9">
        <v>0</v>
      </c>
      <c r="E30" s="9">
        <v>0</v>
      </c>
      <c r="F30" s="9">
        <v>0</v>
      </c>
      <c r="G30" s="9">
        <v>1.8284719198955111E-2</v>
      </c>
      <c r="H30" s="9">
        <v>3.9181541140618096E-3</v>
      </c>
      <c r="I30" s="9"/>
      <c r="J30" s="9"/>
      <c r="K30" s="9">
        <v>0</v>
      </c>
      <c r="L30" s="2"/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127" t="s">
        <v>86</v>
      </c>
      <c r="B31" s="7">
        <v>2011</v>
      </c>
      <c r="C31" s="8" t="s">
        <v>51</v>
      </c>
      <c r="D31" s="9">
        <v>0</v>
      </c>
      <c r="E31" s="9">
        <v>0</v>
      </c>
      <c r="F31" s="9">
        <v>0</v>
      </c>
      <c r="G31" s="9">
        <v>-1.4634146341463376E-2</v>
      </c>
      <c r="H31" s="9"/>
      <c r="I31" s="9"/>
      <c r="J31" s="9"/>
      <c r="K31" s="9">
        <v>0</v>
      </c>
      <c r="AD31" s="9"/>
    </row>
    <row r="32" spans="1:46">
      <c r="A32" s="127" t="s">
        <v>77</v>
      </c>
      <c r="B32" s="7">
        <v>2006</v>
      </c>
      <c r="C32" s="8" t="s">
        <v>51</v>
      </c>
      <c r="D32" s="9">
        <v>0</v>
      </c>
      <c r="E32" s="9">
        <v>0</v>
      </c>
      <c r="F32" s="9">
        <v>0</v>
      </c>
      <c r="G32" s="9">
        <v>1.313773550851168E-2</v>
      </c>
      <c r="H32" s="9">
        <v>0.52618899287758003</v>
      </c>
      <c r="I32" s="9">
        <v>3.6317125128303353E-2</v>
      </c>
      <c r="J32" s="9">
        <v>5.0699057755133788E-2</v>
      </c>
      <c r="K32" s="9">
        <v>0</v>
      </c>
      <c r="AD32" s="9"/>
      <c r="AT32" s="33" t="s">
        <v>281</v>
      </c>
    </row>
    <row r="33" spans="1:46" s="2" customFormat="1" ht="58.2" thickBot="1">
      <c r="A33" s="127" t="s">
        <v>77</v>
      </c>
      <c r="B33" s="7">
        <v>2007</v>
      </c>
      <c r="C33" s="8" t="s">
        <v>51</v>
      </c>
      <c r="D33" s="9">
        <v>0</v>
      </c>
      <c r="E33" s="9">
        <v>0</v>
      </c>
      <c r="F33" s="9">
        <v>0</v>
      </c>
      <c r="G33" s="9">
        <v>0.51988132065565817</v>
      </c>
      <c r="H33" s="9">
        <v>2.3487968335414649E-2</v>
      </c>
      <c r="I33" s="9">
        <v>3.8061362358380126E-2</v>
      </c>
      <c r="J33" s="9">
        <v>0.14994924553531172</v>
      </c>
      <c r="K33" s="9">
        <v>0</v>
      </c>
      <c r="L33"/>
      <c r="M33" s="81"/>
      <c r="N33" s="81"/>
      <c r="O33" s="148"/>
      <c r="P33" s="148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161" t="s">
        <v>77</v>
      </c>
      <c r="B34" s="149">
        <v>2003</v>
      </c>
      <c r="C34" s="81" t="s">
        <v>51</v>
      </c>
      <c r="D34" s="148">
        <v>0</v>
      </c>
      <c r="E34" s="148">
        <v>0</v>
      </c>
      <c r="F34" s="148">
        <v>0</v>
      </c>
      <c r="G34" s="9">
        <v>1.7006662590366487E-2</v>
      </c>
      <c r="H34" s="9">
        <v>-2.1622656838425704E-2</v>
      </c>
      <c r="I34" s="9">
        <v>-7.1860627735556626E-2</v>
      </c>
      <c r="J34" s="9">
        <v>-5.7778806306379583E-2</v>
      </c>
      <c r="K34" s="9">
        <v>0</v>
      </c>
      <c r="L34" s="2"/>
      <c r="M34" s="2"/>
      <c r="N34" s="2"/>
      <c r="O34" s="45"/>
      <c r="P34" s="45"/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89" t="s">
        <v>77</v>
      </c>
      <c r="B35" s="149">
        <v>2004</v>
      </c>
      <c r="C35" s="81" t="s">
        <v>51</v>
      </c>
      <c r="D35" s="148">
        <v>0</v>
      </c>
      <c r="E35" s="148">
        <v>0</v>
      </c>
      <c r="F35" s="148">
        <v>0</v>
      </c>
      <c r="G35" s="9">
        <v>-3.9297641152469545E-2</v>
      </c>
      <c r="H35" s="9">
        <v>-9.0404773810679739E-2</v>
      </c>
      <c r="I35" s="9">
        <v>-7.607932429513653E-2</v>
      </c>
      <c r="J35" s="9">
        <v>0.48335421594966727</v>
      </c>
      <c r="K35" s="9">
        <v>0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89" t="s">
        <v>77</v>
      </c>
      <c r="B36" s="149">
        <v>2005</v>
      </c>
      <c r="C36" s="81" t="s">
        <v>51</v>
      </c>
      <c r="D36" s="148">
        <v>0</v>
      </c>
      <c r="E36" s="148">
        <v>0</v>
      </c>
      <c r="F36" s="148">
        <v>0</v>
      </c>
      <c r="G36" s="9">
        <v>-4.9174683588753147E-2</v>
      </c>
      <c r="H36" s="49">
        <v>-3.5390904093537678E-2</v>
      </c>
      <c r="I36" s="9">
        <v>0.50288948652146659</v>
      </c>
      <c r="J36" s="9">
        <v>-1.1071675323412317E-2</v>
      </c>
      <c r="K36" s="9">
        <v>0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64" t="s">
        <v>84</v>
      </c>
      <c r="B37" s="7">
        <v>2010</v>
      </c>
      <c r="C37" s="8" t="s">
        <v>51</v>
      </c>
      <c r="D37" s="9">
        <v>0</v>
      </c>
      <c r="E37" s="9">
        <v>0</v>
      </c>
      <c r="F37" s="9">
        <v>0</v>
      </c>
      <c r="G37" s="9">
        <v>-4.4391082843884995E-2</v>
      </c>
      <c r="H37" s="9">
        <v>7.7073124426440195E-2</v>
      </c>
      <c r="I37" s="9"/>
      <c r="J37" s="9"/>
      <c r="K37" s="9">
        <v>0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62" t="s">
        <v>186</v>
      </c>
      <c r="B38" s="7">
        <v>2007</v>
      </c>
      <c r="C38" t="s">
        <v>51</v>
      </c>
      <c r="D38" s="9">
        <v>0</v>
      </c>
      <c r="E38" s="147">
        <v>0</v>
      </c>
      <c r="F38" s="147">
        <v>0</v>
      </c>
      <c r="G38" s="147">
        <v>8.7570189612823646E-2</v>
      </c>
      <c r="H38" s="147">
        <v>0.1670347657821861</v>
      </c>
      <c r="I38" s="147">
        <v>0.20664533367223895</v>
      </c>
      <c r="J38" s="147">
        <v>0.17282183995726919</v>
      </c>
      <c r="K38" s="147">
        <v>0</v>
      </c>
      <c r="AD38" s="9"/>
    </row>
    <row r="39" spans="1:46" ht="15" thickBot="1">
      <c r="A39" s="62" t="s">
        <v>186</v>
      </c>
      <c r="B39" s="7">
        <v>2008</v>
      </c>
      <c r="C39" t="s">
        <v>51</v>
      </c>
      <c r="D39" s="9">
        <v>0</v>
      </c>
      <c r="E39" s="147">
        <v>0</v>
      </c>
      <c r="F39" s="147">
        <v>0</v>
      </c>
      <c r="G39" s="147">
        <v>8.7091166098182182E-2</v>
      </c>
      <c r="H39" s="147">
        <v>0.13050334689184201</v>
      </c>
      <c r="I39" s="147">
        <v>9.3433653059044885E-2</v>
      </c>
      <c r="J39" s="147">
        <v>0.12615177619562845</v>
      </c>
      <c r="K39" s="147">
        <v>0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62" t="s">
        <v>186</v>
      </c>
      <c r="B40" s="7">
        <v>2009</v>
      </c>
      <c r="C40" t="s">
        <v>51</v>
      </c>
      <c r="D40" s="9">
        <v>0</v>
      </c>
      <c r="E40" s="9">
        <v>0</v>
      </c>
      <c r="F40" s="9">
        <v>0</v>
      </c>
      <c r="G40" s="9">
        <v>4.7553686832138536E-2</v>
      </c>
      <c r="H40" s="9">
        <v>6.9475578779916031E-3</v>
      </c>
      <c r="I40" s="9">
        <v>4.2786977896247622E-2</v>
      </c>
      <c r="J40" s="9">
        <v>-0.2014657221076519</v>
      </c>
      <c r="K40" s="9">
        <v>0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62" t="s">
        <v>186</v>
      </c>
      <c r="B41" s="149">
        <v>2010</v>
      </c>
      <c r="C41" s="81" t="s">
        <v>51</v>
      </c>
      <c r="D41" s="148">
        <v>0</v>
      </c>
      <c r="E41" s="148">
        <v>0</v>
      </c>
      <c r="F41" s="148">
        <v>0</v>
      </c>
      <c r="G41" s="148">
        <v>-4.2633509514137212E-2</v>
      </c>
      <c r="H41" s="148">
        <v>-5.0047009159358427E-3</v>
      </c>
      <c r="I41" s="148">
        <v>-0.26145243621296127</v>
      </c>
      <c r="J41" s="148"/>
      <c r="K41" s="148">
        <v>0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65" t="s">
        <v>186</v>
      </c>
      <c r="B42" s="7">
        <v>2011</v>
      </c>
      <c r="C42" s="8" t="s">
        <v>51</v>
      </c>
      <c r="D42" s="9">
        <v>0</v>
      </c>
      <c r="E42" s="9">
        <v>0</v>
      </c>
      <c r="F42" s="9">
        <v>0</v>
      </c>
      <c r="G42" s="9">
        <v>3.609015848314355E-2</v>
      </c>
      <c r="H42" s="9">
        <v>-0.20987137349996812</v>
      </c>
      <c r="I42" s="9"/>
      <c r="J42" s="9"/>
      <c r="K42" s="9">
        <v>0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64" t="s">
        <v>89</v>
      </c>
      <c r="B43" s="7">
        <v>2009</v>
      </c>
      <c r="C43" s="8" t="s">
        <v>51</v>
      </c>
      <c r="D43" s="9">
        <v>0</v>
      </c>
      <c r="E43" s="9">
        <v>0</v>
      </c>
      <c r="F43" s="9">
        <v>0</v>
      </c>
      <c r="G43" s="9">
        <v>-3.2127890734130041E-2</v>
      </c>
      <c r="H43" s="9">
        <v>4.5941331677789937E-2</v>
      </c>
      <c r="I43" s="9">
        <v>0.1144653111904393</v>
      </c>
      <c r="J43" s="9"/>
      <c r="K43" s="9">
        <v>0</v>
      </c>
      <c r="AD43" s="9"/>
    </row>
    <row r="44" spans="1:46" ht="16.8" customHeight="1">
      <c r="A44" s="64" t="s">
        <v>89</v>
      </c>
      <c r="B44" s="7">
        <v>2010</v>
      </c>
      <c r="C44" s="8" t="s">
        <v>51</v>
      </c>
      <c r="D44" s="9">
        <v>0</v>
      </c>
      <c r="E44" s="9">
        <v>0</v>
      </c>
      <c r="F44" s="9">
        <v>0</v>
      </c>
      <c r="G44" s="9">
        <v>7.5639097744360964E-2</v>
      </c>
      <c r="H44" s="9">
        <v>0.14203007518796998</v>
      </c>
      <c r="I44" s="9"/>
      <c r="J44" s="9"/>
      <c r="K44" s="9">
        <v>0</v>
      </c>
      <c r="AD44" s="9"/>
    </row>
    <row r="45" spans="1:46">
      <c r="A45" s="64" t="s">
        <v>89</v>
      </c>
      <c r="B45" s="7">
        <v>2011</v>
      </c>
      <c r="C45" s="8" t="s">
        <v>51</v>
      </c>
      <c r="D45" s="9">
        <v>0</v>
      </c>
      <c r="E45" s="9">
        <v>0</v>
      </c>
      <c r="F45" s="9">
        <v>0</v>
      </c>
      <c r="G45" s="9">
        <v>7.1823653814869035E-2</v>
      </c>
      <c r="H45" s="9"/>
      <c r="I45" s="9"/>
      <c r="J45" s="9"/>
      <c r="K45" s="9">
        <v>0</v>
      </c>
      <c r="AD45" s="9"/>
    </row>
    <row r="46" spans="1:46">
      <c r="A46" s="65" t="s">
        <v>57</v>
      </c>
      <c r="B46" s="7">
        <v>2010</v>
      </c>
      <c r="C46" s="8" t="s">
        <v>30</v>
      </c>
      <c r="D46" s="9">
        <v>0</v>
      </c>
      <c r="E46" s="9">
        <v>0</v>
      </c>
      <c r="F46" s="9">
        <v>0</v>
      </c>
      <c r="G46" s="9">
        <v>3.5480817959940162E-3</v>
      </c>
      <c r="H46" s="9">
        <v>0.14990850369897904</v>
      </c>
      <c r="I46" s="9"/>
      <c r="J46" s="9"/>
      <c r="K46" s="9">
        <v>0</v>
      </c>
      <c r="AD46" s="9"/>
    </row>
    <row r="47" spans="1:46" ht="16.8" customHeight="1">
      <c r="A47" s="65" t="s">
        <v>57</v>
      </c>
      <c r="B47" s="7">
        <v>2011</v>
      </c>
      <c r="C47" s="8" t="s">
        <v>30</v>
      </c>
      <c r="D47" s="9">
        <v>0</v>
      </c>
      <c r="E47" s="9">
        <v>0</v>
      </c>
      <c r="F47" s="9">
        <v>0</v>
      </c>
      <c r="G47" s="9">
        <v>0.14688156972669936</v>
      </c>
      <c r="H47" s="9"/>
      <c r="I47" s="9"/>
      <c r="J47" s="9"/>
      <c r="K47" s="9">
        <v>0</v>
      </c>
      <c r="AD47" s="9"/>
    </row>
    <row r="48" spans="1:46">
      <c r="A48" s="89" t="s">
        <v>82</v>
      </c>
      <c r="B48" s="149">
        <v>2003</v>
      </c>
      <c r="C48" s="81" t="s">
        <v>30</v>
      </c>
      <c r="D48" s="148">
        <v>0</v>
      </c>
      <c r="E48" s="148">
        <v>0</v>
      </c>
      <c r="F48" s="148">
        <v>0</v>
      </c>
      <c r="G48" s="9">
        <v>-3.8916834735606635E-2</v>
      </c>
      <c r="H48" s="49">
        <v>1.8362727974507306E-3</v>
      </c>
      <c r="I48" s="9">
        <v>-5.6973165558384151E-2</v>
      </c>
      <c r="J48" s="9">
        <v>5.6397486931421922E-2</v>
      </c>
      <c r="K48" s="9">
        <v>0</v>
      </c>
      <c r="AD48" s="9"/>
    </row>
    <row r="49" spans="1:30">
      <c r="A49" s="89" t="s">
        <v>82</v>
      </c>
      <c r="B49" s="149">
        <v>2004</v>
      </c>
      <c r="C49" s="81" t="s">
        <v>30</v>
      </c>
      <c r="D49" s="148">
        <v>0</v>
      </c>
      <c r="E49" s="148">
        <v>0</v>
      </c>
      <c r="F49" s="148">
        <v>0</v>
      </c>
      <c r="G49" s="9">
        <v>3.9226534954964518E-2</v>
      </c>
      <c r="H49" s="49">
        <v>-1.7379957874465148E-2</v>
      </c>
      <c r="I49" s="9">
        <v>9.1743937994117744E-2</v>
      </c>
      <c r="J49" s="9">
        <v>6.2058292776004234E-2</v>
      </c>
      <c r="K49" s="9">
        <v>0</v>
      </c>
      <c r="AD49" s="9"/>
    </row>
    <row r="50" spans="1:30">
      <c r="A50" s="129" t="s">
        <v>252</v>
      </c>
      <c r="B50" s="7">
        <v>2004</v>
      </c>
      <c r="C50" s="8" t="s">
        <v>30</v>
      </c>
      <c r="D50" s="49">
        <v>0</v>
      </c>
      <c r="E50" s="9">
        <v>0</v>
      </c>
      <c r="F50" s="9">
        <v>0</v>
      </c>
      <c r="G50" s="9">
        <v>7.0725274060067803E-2</v>
      </c>
      <c r="H50" s="9">
        <v>7.6525778773271352E-2</v>
      </c>
      <c r="I50" s="9">
        <v>6.4115636715920174E-2</v>
      </c>
      <c r="J50" s="9">
        <v>0.16783786079388469</v>
      </c>
      <c r="K50" s="9">
        <v>0</v>
      </c>
      <c r="AD50" s="9"/>
    </row>
    <row r="51" spans="1:30">
      <c r="A51" s="62" t="s">
        <v>252</v>
      </c>
      <c r="B51" s="149">
        <v>2005</v>
      </c>
      <c r="C51" s="81" t="s">
        <v>30</v>
      </c>
      <c r="D51" s="148">
        <v>0</v>
      </c>
      <c r="E51" s="148">
        <v>0</v>
      </c>
      <c r="F51" s="148">
        <v>0</v>
      </c>
      <c r="G51" s="148">
        <v>6.241969733263227E-3</v>
      </c>
      <c r="H51" s="148">
        <v>-7.1126838594067964E-3</v>
      </c>
      <c r="I51" s="148">
        <v>0.10450363495638014</v>
      </c>
      <c r="J51" s="148">
        <v>-8.8845772637502735E-2</v>
      </c>
      <c r="K51" s="148">
        <v>0</v>
      </c>
      <c r="AD51" s="9"/>
    </row>
    <row r="52" spans="1:30">
      <c r="A52" s="62" t="s">
        <v>252</v>
      </c>
      <c r="B52" s="149">
        <v>2006</v>
      </c>
      <c r="C52" s="81" t="s">
        <v>30</v>
      </c>
      <c r="D52" s="148">
        <v>0</v>
      </c>
      <c r="E52" s="148">
        <v>0</v>
      </c>
      <c r="F52" s="148">
        <v>0</v>
      </c>
      <c r="G52" s="148">
        <v>-1.3438536530955602E-2</v>
      </c>
      <c r="H52" s="148">
        <v>9.8878864100089114E-2</v>
      </c>
      <c r="I52" s="148">
        <v>-9.5685005277636098E-2</v>
      </c>
      <c r="J52" s="148">
        <v>-0.18988832196065381</v>
      </c>
      <c r="K52" s="148">
        <v>0</v>
      </c>
      <c r="AD52" s="9"/>
    </row>
    <row r="53" spans="1:30">
      <c r="A53" s="64" t="s">
        <v>77</v>
      </c>
      <c r="B53" s="7">
        <v>2006</v>
      </c>
      <c r="C53" s="8" t="s">
        <v>30</v>
      </c>
      <c r="D53" s="9">
        <v>0</v>
      </c>
      <c r="E53" s="9">
        <v>0</v>
      </c>
      <c r="F53" s="9">
        <v>0</v>
      </c>
      <c r="G53" s="9">
        <v>1.6858057801015677E-2</v>
      </c>
      <c r="H53" s="9">
        <v>0.24366678844828671</v>
      </c>
      <c r="I53" s="9">
        <v>7.4261046500998434E-2</v>
      </c>
      <c r="J53" s="9">
        <v>8.7543022131626805E-2</v>
      </c>
      <c r="K53" s="9">
        <v>0</v>
      </c>
      <c r="AD53" s="9"/>
    </row>
    <row r="54" spans="1:30">
      <c r="A54" s="64" t="s">
        <v>77</v>
      </c>
      <c r="B54" s="7">
        <v>2007</v>
      </c>
      <c r="C54" s="8" t="s">
        <v>30</v>
      </c>
      <c r="D54" s="9">
        <v>0</v>
      </c>
      <c r="E54" s="9">
        <v>0</v>
      </c>
      <c r="F54" s="9">
        <v>0</v>
      </c>
      <c r="G54" s="9">
        <v>0.23069784830862783</v>
      </c>
      <c r="H54" s="9">
        <v>5.8387284924077222E-2</v>
      </c>
      <c r="I54" s="9">
        <v>7.18970082514339E-2</v>
      </c>
      <c r="J54" s="9">
        <v>9.9350692395716436E-2</v>
      </c>
      <c r="K54" s="9">
        <v>0</v>
      </c>
      <c r="AD54" s="9"/>
    </row>
    <row r="55" spans="1:30">
      <c r="A55" s="89" t="s">
        <v>77</v>
      </c>
      <c r="B55" s="149">
        <v>2003</v>
      </c>
      <c r="C55" s="81" t="s">
        <v>30</v>
      </c>
      <c r="D55" s="148">
        <v>0</v>
      </c>
      <c r="E55" s="148">
        <v>0</v>
      </c>
      <c r="F55" s="148">
        <v>0</v>
      </c>
      <c r="G55" s="9">
        <v>-3.3518464621817173E-3</v>
      </c>
      <c r="H55" s="9">
        <v>-1.4136487747359984E-2</v>
      </c>
      <c r="I55" s="9">
        <v>5.361053416366323E-2</v>
      </c>
      <c r="J55" s="9">
        <v>6.956482248100454E-2</v>
      </c>
      <c r="K55" s="9">
        <v>0</v>
      </c>
      <c r="Q55" s="9"/>
      <c r="R55" s="9"/>
      <c r="S55" s="9"/>
      <c r="T55" s="9"/>
      <c r="U55" s="9"/>
      <c r="V55" s="9"/>
      <c r="AD55" s="9"/>
    </row>
    <row r="56" spans="1:30">
      <c r="A56" s="62" t="s">
        <v>77</v>
      </c>
      <c r="B56" s="7">
        <v>2004</v>
      </c>
      <c r="C56" t="s">
        <v>30</v>
      </c>
      <c r="D56" s="9">
        <v>0</v>
      </c>
      <c r="E56" s="9">
        <v>0</v>
      </c>
      <c r="F56" s="9">
        <v>0</v>
      </c>
      <c r="G56" s="9">
        <v>-1.074861358276751E-2</v>
      </c>
      <c r="H56" s="9">
        <v>5.6772089299176834E-2</v>
      </c>
      <c r="I56" s="9">
        <v>7.267307993730257E-2</v>
      </c>
      <c r="J56" s="9">
        <v>0.28660540507443377</v>
      </c>
      <c r="K56" s="9">
        <v>0</v>
      </c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89" t="s">
        <v>77</v>
      </c>
      <c r="B57" s="149">
        <v>2005</v>
      </c>
      <c r="C57" s="81" t="s">
        <v>30</v>
      </c>
      <c r="D57" s="148">
        <v>0</v>
      </c>
      <c r="E57" s="148">
        <v>0</v>
      </c>
      <c r="F57" s="148">
        <v>0</v>
      </c>
      <c r="G57" s="9">
        <v>6.6802666829891486E-2</v>
      </c>
      <c r="H57" s="49">
        <v>8.2534561412226856E-2</v>
      </c>
      <c r="I57" s="9">
        <v>0.29419186399195763</v>
      </c>
      <c r="J57" s="9">
        <v>0.13610287738304463</v>
      </c>
      <c r="K57" s="9">
        <v>0</v>
      </c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64" t="s">
        <v>175</v>
      </c>
      <c r="B58" s="7">
        <v>2006</v>
      </c>
      <c r="C58" s="8" t="s">
        <v>30</v>
      </c>
      <c r="D58" s="9">
        <v>0</v>
      </c>
      <c r="E58" s="9">
        <v>0</v>
      </c>
      <c r="F58" s="9">
        <v>0</v>
      </c>
      <c r="G58" s="9">
        <v>-0.12840204796550814</v>
      </c>
      <c r="H58" s="9">
        <v>-0.23928860145513356</v>
      </c>
      <c r="I58" s="9">
        <v>-0.25168418216114274</v>
      </c>
      <c r="J58" s="9">
        <v>-0.19684721099434135</v>
      </c>
      <c r="K58" s="9">
        <v>0</v>
      </c>
      <c r="L58" s="62"/>
      <c r="M58"/>
      <c r="N58"/>
      <c r="O58" s="9"/>
      <c r="P58" s="9"/>
      <c r="Y58" s="82"/>
      <c r="AD58" s="9"/>
    </row>
    <row r="59" spans="1:30">
      <c r="A59" s="161" t="s">
        <v>175</v>
      </c>
      <c r="B59" s="149">
        <v>2004</v>
      </c>
      <c r="C59" s="81" t="s">
        <v>30</v>
      </c>
      <c r="D59" s="148">
        <v>0</v>
      </c>
      <c r="E59" s="148">
        <v>0</v>
      </c>
      <c r="F59" s="148">
        <v>0</v>
      </c>
      <c r="G59" s="9">
        <v>-7.7614252517428262E-2</v>
      </c>
      <c r="H59" s="49">
        <v>-0.14980635166537545</v>
      </c>
      <c r="I59" s="9">
        <v>-0.29744384198295892</v>
      </c>
      <c r="J59" s="9">
        <v>-0.42494190549961264</v>
      </c>
      <c r="K59" s="9">
        <v>0</v>
      </c>
      <c r="AD59" s="9"/>
    </row>
    <row r="60" spans="1:30">
      <c r="A60" s="161" t="s">
        <v>175</v>
      </c>
      <c r="B60" s="149">
        <v>2005</v>
      </c>
      <c r="C60" s="81" t="s">
        <v>30</v>
      </c>
      <c r="D60" s="148">
        <v>0</v>
      </c>
      <c r="E60" s="148">
        <v>0</v>
      </c>
      <c r="F60" s="148">
        <v>0</v>
      </c>
      <c r="G60" s="9">
        <v>-6.6992524439332832E-2</v>
      </c>
      <c r="H60" s="49">
        <v>-0.20399654974123069</v>
      </c>
      <c r="I60" s="9">
        <v>-0.3223116733755032</v>
      </c>
      <c r="J60" s="9">
        <v>-0.33553766532489943</v>
      </c>
      <c r="K60" s="9">
        <v>0</v>
      </c>
      <c r="W60" s="82"/>
      <c r="X60" s="82"/>
      <c r="AD60" s="9"/>
    </row>
    <row r="61" spans="1:30">
      <c r="A61" s="127" t="s">
        <v>84</v>
      </c>
      <c r="B61" s="7">
        <v>2010</v>
      </c>
      <c r="C61" s="8" t="s">
        <v>30</v>
      </c>
      <c r="D61" s="9">
        <v>0</v>
      </c>
      <c r="E61" s="9">
        <v>0</v>
      </c>
      <c r="F61" s="9">
        <v>0</v>
      </c>
      <c r="G61" s="9">
        <v>-4.2882817755554845E-2</v>
      </c>
      <c r="H61" s="9">
        <v>7.8405976083617018E-2</v>
      </c>
      <c r="I61" s="9"/>
      <c r="J61" s="9"/>
      <c r="K61" s="9">
        <v>0</v>
      </c>
      <c r="L61" s="62"/>
      <c r="W61" s="82"/>
      <c r="X61" s="82"/>
      <c r="AD61" s="9"/>
    </row>
    <row r="62" spans="1:30">
      <c r="A62" s="64" t="s">
        <v>89</v>
      </c>
      <c r="B62" s="7">
        <v>2010</v>
      </c>
      <c r="C62" s="8" t="s">
        <v>30</v>
      </c>
      <c r="D62" s="9">
        <v>0</v>
      </c>
      <c r="E62" s="9">
        <v>0</v>
      </c>
      <c r="F62" s="9">
        <v>0</v>
      </c>
      <c r="G62" s="9">
        <v>0.10838630453626133</v>
      </c>
      <c r="H62" s="9">
        <v>0.14515313493210061</v>
      </c>
      <c r="I62" s="9"/>
      <c r="J62" s="9"/>
      <c r="K62" s="9">
        <v>0</v>
      </c>
      <c r="L62" s="62"/>
      <c r="W62" s="82"/>
      <c r="X62" s="82"/>
      <c r="AD62" s="9"/>
    </row>
    <row r="63" spans="1:30" ht="16.8" customHeight="1">
      <c r="A63" s="127" t="s">
        <v>89</v>
      </c>
      <c r="B63" s="7">
        <v>2011</v>
      </c>
      <c r="C63" s="8" t="s">
        <v>30</v>
      </c>
      <c r="D63" s="9">
        <v>0</v>
      </c>
      <c r="E63" s="9">
        <v>0</v>
      </c>
      <c r="F63" s="9">
        <v>0</v>
      </c>
      <c r="G63" s="9">
        <v>4.1236278203102772E-2</v>
      </c>
      <c r="H63" s="9"/>
      <c r="I63" s="9"/>
      <c r="J63" s="9"/>
      <c r="K63" s="9">
        <v>0</v>
      </c>
      <c r="L63" s="62"/>
      <c r="AD63" s="9"/>
    </row>
    <row r="64" spans="1:30">
      <c r="A64" s="138" t="s">
        <v>188</v>
      </c>
      <c r="B64" s="7">
        <v>2006</v>
      </c>
      <c r="C64" s="8" t="s">
        <v>50</v>
      </c>
      <c r="D64" s="48">
        <v>0</v>
      </c>
      <c r="E64" s="9">
        <v>0</v>
      </c>
      <c r="F64" s="9">
        <v>0</v>
      </c>
      <c r="G64" s="9">
        <v>5.8690744920993201E-2</v>
      </c>
      <c r="H64" s="9">
        <v>1.0910458991723101E-2</v>
      </c>
      <c r="I64" s="9">
        <v>1.46726862302483E-2</v>
      </c>
      <c r="J64" s="9">
        <v>3.4800601956358257E-2</v>
      </c>
      <c r="K64" s="9">
        <v>0</v>
      </c>
      <c r="AD64" s="9"/>
    </row>
    <row r="65" spans="1:30">
      <c r="A65" s="138" t="s">
        <v>188</v>
      </c>
      <c r="B65" s="7">
        <v>2006</v>
      </c>
      <c r="C65" s="8" t="s">
        <v>51</v>
      </c>
      <c r="D65" s="48">
        <v>0</v>
      </c>
      <c r="E65" s="9">
        <v>0</v>
      </c>
      <c r="F65" s="9">
        <v>0</v>
      </c>
      <c r="G65" s="9">
        <v>-9.8381877022653635E-2</v>
      </c>
      <c r="H65" s="9">
        <v>-0.10469255663430412</v>
      </c>
      <c r="I65" s="9">
        <v>-9.2071197411003156E-2</v>
      </c>
      <c r="J65" s="9">
        <v>-0.19822006472491902</v>
      </c>
      <c r="K65" s="9">
        <v>0</v>
      </c>
      <c r="AD65" s="9"/>
    </row>
    <row r="66" spans="1:30">
      <c r="A66" s="138" t="s">
        <v>188</v>
      </c>
      <c r="B66" s="7">
        <v>2006</v>
      </c>
      <c r="C66" s="8" t="s">
        <v>30</v>
      </c>
      <c r="D66" s="48">
        <v>0</v>
      </c>
      <c r="E66" s="9">
        <v>0</v>
      </c>
      <c r="F66" s="9">
        <v>0</v>
      </c>
      <c r="G66" s="9">
        <v>-2.5748086290883855E-2</v>
      </c>
      <c r="H66" s="9">
        <v>-5.1235212247738401E-2</v>
      </c>
      <c r="I66" s="9">
        <v>-4.271050800278374E-2</v>
      </c>
      <c r="J66" s="9">
        <v>-9.0466249130132251E-2</v>
      </c>
      <c r="K66" s="9">
        <v>0</v>
      </c>
      <c r="AD66" s="9"/>
    </row>
    <row r="67" spans="1:30">
      <c r="A67" s="43" t="s">
        <v>188</v>
      </c>
      <c r="B67" s="7">
        <v>2007</v>
      </c>
      <c r="C67" s="8" t="s">
        <v>50</v>
      </c>
      <c r="D67" s="48">
        <v>0</v>
      </c>
      <c r="E67" s="9">
        <v>0</v>
      </c>
      <c r="F67" s="9">
        <v>0</v>
      </c>
      <c r="G67" s="9">
        <v>-5.0759392486011155E-2</v>
      </c>
      <c r="H67" s="9">
        <v>-4.6762589928057527E-2</v>
      </c>
      <c r="I67" s="9">
        <v>-2.5379696243005467E-2</v>
      </c>
      <c r="J67" s="9">
        <v>8.713029576338939E-2</v>
      </c>
      <c r="K67" s="9">
        <v>0</v>
      </c>
      <c r="AD67" s="9"/>
    </row>
    <row r="68" spans="1:30">
      <c r="A68" s="43" t="s">
        <v>188</v>
      </c>
      <c r="B68" s="7">
        <v>2007</v>
      </c>
      <c r="C68" s="8" t="s">
        <v>51</v>
      </c>
      <c r="D68" s="48">
        <v>0</v>
      </c>
      <c r="E68" s="9">
        <v>0</v>
      </c>
      <c r="F68" s="9">
        <v>0</v>
      </c>
      <c r="G68" s="9">
        <v>-5.7454331172657599E-3</v>
      </c>
      <c r="H68" s="9">
        <v>5.7454331172657599E-3</v>
      </c>
      <c r="I68" s="9">
        <v>-9.0895698291101959E-2</v>
      </c>
      <c r="J68" s="9">
        <v>-4.7731290512669458E-2</v>
      </c>
      <c r="K68" s="9">
        <v>0</v>
      </c>
      <c r="AD68" s="9"/>
    </row>
    <row r="69" spans="1:30">
      <c r="A69" s="43" t="s">
        <v>188</v>
      </c>
      <c r="B69" s="7">
        <v>2007</v>
      </c>
      <c r="C69" s="8" t="s">
        <v>30</v>
      </c>
      <c r="D69" s="48">
        <v>0</v>
      </c>
      <c r="E69" s="9">
        <v>0</v>
      </c>
      <c r="F69" s="9">
        <v>0</v>
      </c>
      <c r="G69" s="9">
        <v>-2.4847354138398899E-2</v>
      </c>
      <c r="H69" s="9">
        <v>-1.6536635006784348E-2</v>
      </c>
      <c r="I69" s="9">
        <v>-6.3093622795115281E-2</v>
      </c>
      <c r="J69" s="9">
        <v>9.4979647218453381E-3</v>
      </c>
      <c r="K69" s="9">
        <v>0</v>
      </c>
      <c r="AD69" s="9"/>
    </row>
    <row r="70" spans="1:30">
      <c r="A70" s="43" t="s">
        <v>188</v>
      </c>
      <c r="B70" s="7">
        <v>2008</v>
      </c>
      <c r="C70" s="8" t="s">
        <v>50</v>
      </c>
      <c r="D70" s="48">
        <v>0</v>
      </c>
      <c r="E70" s="9">
        <v>0</v>
      </c>
      <c r="F70" s="9">
        <v>0</v>
      </c>
      <c r="G70" s="9">
        <v>3.8037276531000305E-3</v>
      </c>
      <c r="H70" s="9">
        <v>2.4153670597185335E-2</v>
      </c>
      <c r="I70" s="9">
        <v>0.13122860403195138</v>
      </c>
      <c r="J70" s="9"/>
      <c r="K70" s="9">
        <v>0</v>
      </c>
      <c r="AD70" s="9"/>
    </row>
    <row r="71" spans="1:30">
      <c r="A71" s="43" t="s">
        <v>188</v>
      </c>
      <c r="B71" s="7">
        <v>2008</v>
      </c>
      <c r="C71" s="8" t="s">
        <v>51</v>
      </c>
      <c r="D71" s="48">
        <v>0</v>
      </c>
      <c r="E71" s="9">
        <v>0</v>
      </c>
      <c r="F71" s="9">
        <v>0</v>
      </c>
      <c r="G71" s="9">
        <v>1.1425223377764752E-2</v>
      </c>
      <c r="H71" s="9">
        <v>-8.4663834773692714E-2</v>
      </c>
      <c r="I71" s="9">
        <v>-4.1746008495678964E-2</v>
      </c>
      <c r="J71" s="9"/>
      <c r="K71" s="9">
        <v>0</v>
      </c>
      <c r="AD71" s="9"/>
    </row>
    <row r="72" spans="1:30">
      <c r="A72" s="129" t="s">
        <v>188</v>
      </c>
      <c r="B72" s="7">
        <v>2008</v>
      </c>
      <c r="C72" s="8" t="s">
        <v>30</v>
      </c>
      <c r="D72" s="48">
        <v>0</v>
      </c>
      <c r="E72" s="9">
        <v>0</v>
      </c>
      <c r="F72" s="9">
        <v>0</v>
      </c>
      <c r="G72" s="9">
        <v>8.109226313611816E-3</v>
      </c>
      <c r="H72" s="9">
        <v>-3.7318990484071134E-2</v>
      </c>
      <c r="I72" s="9">
        <v>3.3512618949110472E-2</v>
      </c>
      <c r="J72" s="9"/>
      <c r="K72" s="9">
        <v>0</v>
      </c>
      <c r="AD72" s="9"/>
    </row>
    <row r="73" spans="1:30">
      <c r="A73" s="64" t="s">
        <v>188</v>
      </c>
      <c r="B73" s="7">
        <v>2009</v>
      </c>
      <c r="C73" s="8" t="s">
        <v>50</v>
      </c>
      <c r="D73" s="9">
        <v>0</v>
      </c>
      <c r="E73" s="9">
        <v>0</v>
      </c>
      <c r="F73" s="9">
        <v>0</v>
      </c>
      <c r="G73" s="9">
        <v>2.0427644138984447E-2</v>
      </c>
      <c r="H73" s="9">
        <v>0.12791141657121047</v>
      </c>
      <c r="I73" s="9"/>
      <c r="J73" s="9"/>
      <c r="K73" s="9">
        <v>0</v>
      </c>
      <c r="AD73" s="9"/>
    </row>
    <row r="74" spans="1:30">
      <c r="A74" s="64" t="s">
        <v>188</v>
      </c>
      <c r="B74" s="7">
        <v>2009</v>
      </c>
      <c r="C74" s="8" t="s">
        <v>51</v>
      </c>
      <c r="D74" s="9">
        <v>0</v>
      </c>
      <c r="E74" s="9">
        <v>0</v>
      </c>
      <c r="F74" s="9">
        <v>0</v>
      </c>
      <c r="G74" s="9">
        <v>-9.7199585123722052E-2</v>
      </c>
      <c r="H74" s="9">
        <v>-5.378574603644988E-2</v>
      </c>
      <c r="I74" s="9"/>
      <c r="J74" s="9"/>
      <c r="K74" s="9">
        <v>0</v>
      </c>
      <c r="W74" s="82"/>
      <c r="X74" s="82"/>
      <c r="Y74" s="82"/>
      <c r="AD74" s="9"/>
    </row>
    <row r="75" spans="1:30">
      <c r="A75" s="127" t="s">
        <v>188</v>
      </c>
      <c r="B75" s="7">
        <v>2009</v>
      </c>
      <c r="C75" s="8" t="s">
        <v>30</v>
      </c>
      <c r="D75" s="9">
        <v>0</v>
      </c>
      <c r="E75" s="9">
        <v>0</v>
      </c>
      <c r="F75" s="9">
        <v>0</v>
      </c>
      <c r="G75" s="9">
        <v>-4.5799616250938383E-2</v>
      </c>
      <c r="H75" s="9">
        <v>2.5611078668557708E-2</v>
      </c>
      <c r="I75" s="9"/>
      <c r="J75" s="9"/>
      <c r="K75" s="9">
        <v>0</v>
      </c>
      <c r="N75" s="82"/>
      <c r="W75" s="82"/>
      <c r="X75" s="82"/>
      <c r="Y75" s="82"/>
      <c r="AD75" s="9"/>
    </row>
    <row r="76" spans="1:30">
      <c r="A76" s="127" t="s">
        <v>188</v>
      </c>
      <c r="B76" s="7">
        <v>2003</v>
      </c>
      <c r="C76" s="8" t="s">
        <v>50</v>
      </c>
      <c r="D76" s="8">
        <v>0</v>
      </c>
      <c r="E76" s="8">
        <v>0</v>
      </c>
      <c r="F76" s="8">
        <v>0</v>
      </c>
      <c r="G76" s="8">
        <v>-3.9894782989916722E-2</v>
      </c>
      <c r="H76" s="8">
        <v>-7.9789565979833443E-2</v>
      </c>
      <c r="I76" s="8">
        <v>-0.16527838667251205</v>
      </c>
      <c r="J76" s="8">
        <v>-9.6887330118369169E-2</v>
      </c>
      <c r="K76" s="8">
        <v>0</v>
      </c>
      <c r="N76" s="82"/>
      <c r="W76" s="82"/>
      <c r="X76" s="82"/>
      <c r="Y76" s="82"/>
      <c r="AD76" s="9"/>
    </row>
    <row r="77" spans="1:30" ht="16.8" customHeight="1">
      <c r="A77" s="127" t="s">
        <v>188</v>
      </c>
      <c r="B77" s="7">
        <v>2003</v>
      </c>
      <c r="C77" s="8" t="s">
        <v>51</v>
      </c>
      <c r="D77" s="8">
        <v>0</v>
      </c>
      <c r="E77" s="8">
        <v>0</v>
      </c>
      <c r="F77" s="8">
        <v>0</v>
      </c>
      <c r="G77" s="8">
        <v>5.7115063924402409E-2</v>
      </c>
      <c r="H77" s="8">
        <v>0.11423012784880497</v>
      </c>
      <c r="I77" s="8">
        <v>0.14118954974986095</v>
      </c>
      <c r="J77" s="8">
        <v>5.6698165647581976E-2</v>
      </c>
      <c r="K77" s="8">
        <v>0</v>
      </c>
      <c r="N77" s="82"/>
      <c r="AD77" s="9"/>
    </row>
    <row r="78" spans="1:30">
      <c r="A78" s="127" t="s">
        <v>188</v>
      </c>
      <c r="B78" s="7">
        <v>2003</v>
      </c>
      <c r="C78" s="8" t="s">
        <v>30</v>
      </c>
      <c r="D78" s="8">
        <v>0</v>
      </c>
      <c r="E78" s="8">
        <v>0</v>
      </c>
      <c r="F78" s="8">
        <v>0</v>
      </c>
      <c r="G78" s="8">
        <v>1.9476101377785257E-2</v>
      </c>
      <c r="H78" s="8">
        <v>3.8952202755570708E-2</v>
      </c>
      <c r="I78" s="8">
        <v>2.2282701139649645E-2</v>
      </c>
      <c r="J78" s="8">
        <v>-2.8916482394965365E-3</v>
      </c>
      <c r="K78" s="8">
        <v>0</v>
      </c>
      <c r="AD78" s="9"/>
    </row>
    <row r="79" spans="1:30">
      <c r="A79" s="127" t="s">
        <v>188</v>
      </c>
      <c r="B79" s="7">
        <v>2004</v>
      </c>
      <c r="C79" s="8" t="s">
        <v>50</v>
      </c>
      <c r="D79" s="8">
        <v>0</v>
      </c>
      <c r="E79" s="8">
        <v>0</v>
      </c>
      <c r="F79" s="8">
        <v>0</v>
      </c>
      <c r="G79" s="8">
        <v>-3.8364249578414861E-2</v>
      </c>
      <c r="H79" s="8">
        <v>-0.12057335581787519</v>
      </c>
      <c r="I79" s="8">
        <v>-5.4806070826306924E-2</v>
      </c>
      <c r="J79" s="8">
        <v>-0.10834738617200672</v>
      </c>
      <c r="K79" s="8">
        <v>0</v>
      </c>
      <c r="AD79" s="9"/>
    </row>
    <row r="80" spans="1:30">
      <c r="A80" s="64" t="s">
        <v>188</v>
      </c>
      <c r="B80" s="7">
        <v>2004</v>
      </c>
      <c r="C80" s="8" t="s">
        <v>51</v>
      </c>
      <c r="D80" s="8">
        <v>0</v>
      </c>
      <c r="E80" s="8">
        <v>0</v>
      </c>
      <c r="F80" s="8">
        <v>0</v>
      </c>
      <c r="G80" s="8">
        <v>6.0574797347089288E-2</v>
      </c>
      <c r="H80" s="8">
        <v>8.9167280766396406E-2</v>
      </c>
      <c r="I80" s="8">
        <v>-4.4215180545317963E-4</v>
      </c>
      <c r="J80" s="8">
        <v>-6.1901252763448492E-3</v>
      </c>
      <c r="K80" s="8">
        <v>0</v>
      </c>
      <c r="AD80" s="9"/>
    </row>
    <row r="81" spans="1:30">
      <c r="A81" s="64" t="s">
        <v>188</v>
      </c>
      <c r="B81" s="7">
        <v>2004</v>
      </c>
      <c r="C81" s="8" t="s">
        <v>30</v>
      </c>
      <c r="D81" s="8">
        <v>0</v>
      </c>
      <c r="E81" s="8">
        <v>0</v>
      </c>
      <c r="F81" s="8">
        <v>0</v>
      </c>
      <c r="G81" s="8">
        <v>1.9862954289183908E-2</v>
      </c>
      <c r="H81" s="8">
        <v>2.8623471246423337E-3</v>
      </c>
      <c r="I81" s="8">
        <v>-2.2812039205481766E-2</v>
      </c>
      <c r="J81" s="8">
        <v>-4.8226212160638313E-2</v>
      </c>
      <c r="K81" s="8">
        <v>0</v>
      </c>
      <c r="AD81" s="9"/>
    </row>
    <row r="82" spans="1:30">
      <c r="A82" s="64" t="s">
        <v>188</v>
      </c>
      <c r="B82" s="7">
        <v>2005</v>
      </c>
      <c r="C82" s="8" t="s">
        <v>50</v>
      </c>
      <c r="D82" s="8">
        <v>0</v>
      </c>
      <c r="E82" s="8">
        <v>0</v>
      </c>
      <c r="F82" s="8">
        <v>0</v>
      </c>
      <c r="G82" s="8">
        <v>-7.917174177831908E-2</v>
      </c>
      <c r="H82" s="8">
        <v>-1.5834348355663816E-2</v>
      </c>
      <c r="I82" s="8">
        <v>-6.7397482744620332E-2</v>
      </c>
      <c r="J82" s="8">
        <v>-6.3337393422655264E-2</v>
      </c>
      <c r="K82" s="8">
        <v>0</v>
      </c>
      <c r="AD82" s="9"/>
    </row>
    <row r="83" spans="1:30">
      <c r="A83" s="64" t="s">
        <v>188</v>
      </c>
      <c r="B83" s="7">
        <v>2005</v>
      </c>
      <c r="C83" s="8" t="s">
        <v>51</v>
      </c>
      <c r="D83" s="8">
        <v>0</v>
      </c>
      <c r="E83" s="8">
        <v>0</v>
      </c>
      <c r="F83" s="8">
        <v>0</v>
      </c>
      <c r="G83" s="8">
        <v>3.0436146846563986E-2</v>
      </c>
      <c r="H83" s="8">
        <v>-6.4951364919987556E-2</v>
      </c>
      <c r="I83" s="8">
        <v>-7.1069971760276227E-2</v>
      </c>
      <c r="J83" s="8">
        <v>-5.8832758079698892E-2</v>
      </c>
      <c r="K83" s="8">
        <v>0</v>
      </c>
      <c r="AD83" s="9"/>
    </row>
    <row r="84" spans="1:30">
      <c r="A84" s="127" t="s">
        <v>188</v>
      </c>
      <c r="B84" s="7">
        <v>2005</v>
      </c>
      <c r="C84" s="8" t="s">
        <v>30</v>
      </c>
      <c r="D84" s="8">
        <v>0</v>
      </c>
      <c r="E84" s="8">
        <v>0</v>
      </c>
      <c r="F84" s="8">
        <v>0</v>
      </c>
      <c r="G84" s="8">
        <v>-1.7345132743362818E-2</v>
      </c>
      <c r="H84" s="8">
        <v>-4.3539823008849614E-2</v>
      </c>
      <c r="I84" s="8">
        <v>-6.9469026548672611E-2</v>
      </c>
      <c r="J84" s="8">
        <v>-6.07964601769913E-2</v>
      </c>
      <c r="K84" s="8">
        <v>0</v>
      </c>
      <c r="AD84" s="9"/>
    </row>
    <row r="85" spans="1:30">
      <c r="A85" s="67" t="s">
        <v>184</v>
      </c>
      <c r="B85" s="7">
        <v>2006</v>
      </c>
      <c r="C85" t="s">
        <v>50</v>
      </c>
      <c r="D85" s="9">
        <v>0</v>
      </c>
      <c r="E85" s="147">
        <v>0</v>
      </c>
      <c r="F85" s="147">
        <v>0</v>
      </c>
      <c r="G85" s="147">
        <v>0.10556390241288341</v>
      </c>
      <c r="H85" s="147">
        <v>2.5665149336002908E-2</v>
      </c>
      <c r="I85" s="147">
        <v>-0.12128842438587406</v>
      </c>
      <c r="J85" s="147">
        <v>-0.21465416269956783</v>
      </c>
      <c r="K85" s="147">
        <v>0</v>
      </c>
      <c r="AD85" s="9"/>
    </row>
    <row r="86" spans="1:30">
      <c r="A86" t="s">
        <v>184</v>
      </c>
      <c r="B86" s="7">
        <v>2006</v>
      </c>
      <c r="C86" t="s">
        <v>51</v>
      </c>
      <c r="D86" s="9">
        <v>0</v>
      </c>
      <c r="E86" s="147">
        <v>0</v>
      </c>
      <c r="F86" s="147">
        <v>0</v>
      </c>
      <c r="G86" s="147">
        <v>5.5136273183463022E-2</v>
      </c>
      <c r="H86" s="147">
        <v>7.6202563700012976E-3</v>
      </c>
      <c r="I86" s="147">
        <v>-0.22747745891888851</v>
      </c>
      <c r="J86" s="147">
        <v>-0.30020559448958328</v>
      </c>
      <c r="K86" s="147">
        <v>0</v>
      </c>
      <c r="AD86" s="9"/>
    </row>
    <row r="87" spans="1:30" ht="16.8" customHeight="1">
      <c r="A87" t="s">
        <v>184</v>
      </c>
      <c r="B87" s="7">
        <v>2006</v>
      </c>
      <c r="C87" t="s">
        <v>30</v>
      </c>
      <c r="D87" s="9">
        <v>0</v>
      </c>
      <c r="E87" s="147">
        <v>0</v>
      </c>
      <c r="F87" s="147">
        <v>0</v>
      </c>
      <c r="G87" s="147">
        <v>7.821745329964476E-2</v>
      </c>
      <c r="H87" s="147">
        <v>1.5879566416695221E-2</v>
      </c>
      <c r="I87" s="147">
        <v>-0.17887378133433901</v>
      </c>
      <c r="J87" s="147">
        <v>-0.26104793357003014</v>
      </c>
      <c r="K87" s="147">
        <v>0</v>
      </c>
      <c r="AD87" s="9"/>
    </row>
    <row r="88" spans="1:30">
      <c r="A88" s="67" t="s">
        <v>184</v>
      </c>
      <c r="B88" s="7">
        <v>2007</v>
      </c>
      <c r="C88" t="s">
        <v>50</v>
      </c>
      <c r="D88" s="9">
        <v>0</v>
      </c>
      <c r="E88" s="147">
        <v>0</v>
      </c>
      <c r="F88" s="147">
        <v>0</v>
      </c>
      <c r="G88" s="147">
        <v>-8.9328632076031006E-2</v>
      </c>
      <c r="H88" s="147">
        <v>-0.25362608621312094</v>
      </c>
      <c r="I88" s="147">
        <v>-0.35801111558029725</v>
      </c>
      <c r="J88" s="147">
        <v>-0.1140033816939986</v>
      </c>
      <c r="K88" s="147">
        <v>0</v>
      </c>
      <c r="AD88" s="9"/>
    </row>
    <row r="89" spans="1:30">
      <c r="A89" s="67" t="s">
        <v>184</v>
      </c>
      <c r="B89" s="7">
        <v>2007</v>
      </c>
      <c r="C89" t="s">
        <v>51</v>
      </c>
      <c r="D89" s="9">
        <v>0</v>
      </c>
      <c r="E89" s="147">
        <v>0</v>
      </c>
      <c r="F89" s="147">
        <v>0</v>
      </c>
      <c r="G89" s="147">
        <v>-5.0288751134043533E-2</v>
      </c>
      <c r="H89" s="147">
        <v>-0.29910528267874364</v>
      </c>
      <c r="I89" s="147">
        <v>-0.37607737241673433</v>
      </c>
      <c r="J89" s="147">
        <v>-0.44741799434515239</v>
      </c>
      <c r="K89" s="147">
        <v>0</v>
      </c>
      <c r="AD89" s="9"/>
    </row>
    <row r="90" spans="1:30">
      <c r="A90" t="s">
        <v>184</v>
      </c>
      <c r="B90" s="7">
        <v>2007</v>
      </c>
      <c r="C90" t="s">
        <v>30</v>
      </c>
      <c r="D90" s="9">
        <v>0</v>
      </c>
      <c r="E90" s="147">
        <v>0</v>
      </c>
      <c r="F90" s="147">
        <v>0</v>
      </c>
      <c r="G90" s="147">
        <v>-6.7627540905494901E-2</v>
      </c>
      <c r="H90" s="147">
        <v>-0.27890659847517885</v>
      </c>
      <c r="I90" s="147">
        <v>-0.36805360232098233</v>
      </c>
      <c r="J90" s="147">
        <v>-0.29933849881393504</v>
      </c>
      <c r="K90" s="147">
        <v>0</v>
      </c>
      <c r="AD90" s="9"/>
    </row>
    <row r="91" spans="1:30">
      <c r="A91" t="s">
        <v>184</v>
      </c>
      <c r="B91" s="7">
        <v>2008</v>
      </c>
      <c r="C91" t="s">
        <v>50</v>
      </c>
      <c r="D91" s="9">
        <v>0</v>
      </c>
      <c r="E91" s="147">
        <v>0</v>
      </c>
      <c r="F91" s="147">
        <v>0</v>
      </c>
      <c r="G91" s="147">
        <v>-0.1508245072232918</v>
      </c>
      <c r="H91" s="147">
        <v>-0.24664961113912337</v>
      </c>
      <c r="I91" s="147">
        <v>-2.2651336696202232E-2</v>
      </c>
      <c r="J91" s="147">
        <v>0.13671471558517642</v>
      </c>
      <c r="K91" s="147">
        <v>0</v>
      </c>
      <c r="AD91" s="9"/>
    </row>
    <row r="92" spans="1:30">
      <c r="A92" t="s">
        <v>184</v>
      </c>
      <c r="B92" s="7">
        <v>2008</v>
      </c>
      <c r="C92" t="s">
        <v>51</v>
      </c>
      <c r="D92" s="9">
        <v>0</v>
      </c>
      <c r="E92" s="147">
        <v>0</v>
      </c>
      <c r="F92" s="147">
        <v>0</v>
      </c>
      <c r="G92" s="147">
        <v>-0.23690297670620755</v>
      </c>
      <c r="H92" s="147">
        <v>-0.31018957494395927</v>
      </c>
      <c r="I92" s="147">
        <v>-0.37811434501446456</v>
      </c>
      <c r="J92" s="147">
        <v>-0.28115358437268601</v>
      </c>
      <c r="K92" s="147">
        <v>0</v>
      </c>
      <c r="AD92" s="9"/>
    </row>
    <row r="93" spans="1:30">
      <c r="A93" t="s">
        <v>184</v>
      </c>
      <c r="B93" s="7">
        <v>2008</v>
      </c>
      <c r="C93" t="s">
        <v>30</v>
      </c>
      <c r="D93" s="9">
        <v>0</v>
      </c>
      <c r="E93" s="147">
        <v>0</v>
      </c>
      <c r="F93" s="147">
        <v>0</v>
      </c>
      <c r="G93" s="147">
        <v>-0.19789584801314722</v>
      </c>
      <c r="H93" s="147">
        <v>-0.28139594559417686</v>
      </c>
      <c r="I93" s="147">
        <v>-0.21703351499523643</v>
      </c>
      <c r="J93" s="147">
        <v>-9.1793310530435684E-2</v>
      </c>
      <c r="K93" s="147">
        <v>0</v>
      </c>
      <c r="AD93" s="9"/>
    </row>
    <row r="94" spans="1:30">
      <c r="A94" t="s">
        <v>184</v>
      </c>
      <c r="B94" s="81">
        <v>2009</v>
      </c>
      <c r="C94" s="81" t="s">
        <v>50</v>
      </c>
      <c r="D94" s="148">
        <v>0</v>
      </c>
      <c r="E94" s="148">
        <v>0</v>
      </c>
      <c r="F94" s="148">
        <v>0</v>
      </c>
      <c r="G94" s="148">
        <v>-8.3266478350411829E-2</v>
      </c>
      <c r="H94" s="148">
        <v>0.11137507910423776</v>
      </c>
      <c r="I94" s="148">
        <v>0.24985497007032165</v>
      </c>
      <c r="J94" s="148"/>
      <c r="K94" s="148">
        <v>0</v>
      </c>
      <c r="AD94" s="9"/>
    </row>
    <row r="95" spans="1:30">
      <c r="A95" t="s">
        <v>184</v>
      </c>
      <c r="B95" s="81">
        <v>2009</v>
      </c>
      <c r="C95" s="81" t="s">
        <v>51</v>
      </c>
      <c r="D95" s="148">
        <v>0</v>
      </c>
      <c r="E95" s="148">
        <v>0</v>
      </c>
      <c r="F95" s="148">
        <v>0</v>
      </c>
      <c r="G95" s="148">
        <v>-5.9250078314880605E-2</v>
      </c>
      <c r="H95" s="148">
        <v>-0.11416527485793083</v>
      </c>
      <c r="I95" s="148">
        <v>-3.5775326359319584E-2</v>
      </c>
      <c r="J95" s="148"/>
      <c r="K95" s="148">
        <v>0</v>
      </c>
      <c r="AD95" s="9"/>
    </row>
    <row r="96" spans="1:30">
      <c r="A96" s="62" t="s">
        <v>184</v>
      </c>
      <c r="B96" s="81">
        <v>2009</v>
      </c>
      <c r="C96" s="81" t="s">
        <v>30</v>
      </c>
      <c r="D96" s="148">
        <v>0</v>
      </c>
      <c r="E96" s="148">
        <v>0</v>
      </c>
      <c r="F96" s="148">
        <v>0</v>
      </c>
      <c r="G96" s="148">
        <v>-6.9705640702841118E-2</v>
      </c>
      <c r="H96" s="148">
        <v>-1.5976069216561101E-2</v>
      </c>
      <c r="I96" s="148">
        <v>8.857409236261668E-2</v>
      </c>
      <c r="J96" s="148"/>
      <c r="K96" s="148">
        <v>0</v>
      </c>
      <c r="AD96" s="9"/>
    </row>
    <row r="97" spans="1:46">
      <c r="A97" s="62" t="s">
        <v>184</v>
      </c>
      <c r="B97" s="81">
        <v>2010</v>
      </c>
      <c r="C97" s="81" t="s">
        <v>50</v>
      </c>
      <c r="D97" s="148">
        <v>0</v>
      </c>
      <c r="E97" s="148">
        <v>0</v>
      </c>
      <c r="F97" s="148">
        <v>0</v>
      </c>
      <c r="G97" s="148">
        <v>0.17968021843623183</v>
      </c>
      <c r="H97" s="148">
        <v>0.30751569911773485</v>
      </c>
      <c r="I97" s="148"/>
      <c r="J97" s="148"/>
      <c r="K97" s="148">
        <v>0</v>
      </c>
      <c r="AD97" s="9"/>
    </row>
    <row r="98" spans="1:46">
      <c r="A98" t="s">
        <v>184</v>
      </c>
      <c r="B98" s="81">
        <v>2010</v>
      </c>
      <c r="C98" s="81" t="s">
        <v>51</v>
      </c>
      <c r="D98" s="148">
        <v>0</v>
      </c>
      <c r="E98" s="148">
        <v>0</v>
      </c>
      <c r="F98" s="148">
        <v>0</v>
      </c>
      <c r="G98" s="148">
        <v>-5.1843467059650969E-2</v>
      </c>
      <c r="H98" s="148">
        <v>2.2161671201295623E-2</v>
      </c>
      <c r="I98" s="148"/>
      <c r="J98" s="148"/>
      <c r="K98" s="148">
        <v>0</v>
      </c>
      <c r="AD98" s="9"/>
    </row>
    <row r="99" spans="1:46">
      <c r="A99" t="s">
        <v>184</v>
      </c>
      <c r="B99" s="81">
        <v>2010</v>
      </c>
      <c r="C99" s="81" t="s">
        <v>30</v>
      </c>
      <c r="D99" s="148">
        <v>0</v>
      </c>
      <c r="E99" s="148">
        <v>0</v>
      </c>
      <c r="F99" s="148">
        <v>0</v>
      </c>
      <c r="G99" s="148">
        <v>5.02283707235361E-2</v>
      </c>
      <c r="H99" s="148">
        <v>0.1479656898522676</v>
      </c>
      <c r="I99" s="148"/>
      <c r="J99" s="148"/>
      <c r="K99" s="148">
        <v>0</v>
      </c>
      <c r="AD99" s="9"/>
    </row>
    <row r="100" spans="1:46" ht="16.8" customHeight="1">
      <c r="A100" s="81" t="s">
        <v>184</v>
      </c>
      <c r="B100" s="81">
        <v>2003</v>
      </c>
      <c r="C100" s="81" t="s">
        <v>50</v>
      </c>
      <c r="D100" s="148">
        <v>0</v>
      </c>
      <c r="E100" s="148">
        <v>0</v>
      </c>
      <c r="F100" s="148">
        <v>0</v>
      </c>
      <c r="G100" s="9">
        <v>-0.40677208546459864</v>
      </c>
      <c r="H100" s="49">
        <v>-0.43447124706579127</v>
      </c>
      <c r="I100" s="9">
        <v>-0.28980241756624114</v>
      </c>
      <c r="J100" s="9">
        <v>-0.15364584102637738</v>
      </c>
      <c r="K100" s="9">
        <v>0</v>
      </c>
      <c r="AD100" s="9"/>
    </row>
    <row r="101" spans="1:46">
      <c r="A101" s="81" t="s">
        <v>184</v>
      </c>
      <c r="B101" s="81">
        <v>2003</v>
      </c>
      <c r="C101" s="81" t="s">
        <v>51</v>
      </c>
      <c r="D101" s="148">
        <v>0</v>
      </c>
      <c r="E101" s="148">
        <v>0</v>
      </c>
      <c r="F101" s="148">
        <v>0</v>
      </c>
      <c r="G101" s="9">
        <v>-0.17988433223699177</v>
      </c>
      <c r="H101" s="49">
        <v>-0.11561548647565305</v>
      </c>
      <c r="I101" s="9">
        <v>-5.3717044200613455E-2</v>
      </c>
      <c r="J101" s="9">
        <v>4.3809866065027464E-3</v>
      </c>
      <c r="K101" s="9">
        <v>0</v>
      </c>
      <c r="AD101" s="9"/>
    </row>
    <row r="102" spans="1:46">
      <c r="A102" s="81" t="s">
        <v>184</v>
      </c>
      <c r="B102" s="81">
        <v>2003</v>
      </c>
      <c r="C102" s="81" t="s">
        <v>30</v>
      </c>
      <c r="D102" s="148">
        <v>0</v>
      </c>
      <c r="E102" s="148">
        <v>0</v>
      </c>
      <c r="F102" s="148">
        <v>0</v>
      </c>
      <c r="G102" s="9">
        <v>-0.27248222567671765</v>
      </c>
      <c r="H102" s="49">
        <v>-0.2457475509954575</v>
      </c>
      <c r="I102" s="9">
        <v>-0.15006868916427107</v>
      </c>
      <c r="J102" s="9">
        <v>-6.0113245178181035E-2</v>
      </c>
      <c r="K102" s="9">
        <v>0</v>
      </c>
      <c r="AD102" s="9"/>
    </row>
    <row r="103" spans="1:46">
      <c r="A103" s="81" t="s">
        <v>184</v>
      </c>
      <c r="B103" s="81">
        <v>2004</v>
      </c>
      <c r="C103" s="81" t="s">
        <v>50</v>
      </c>
      <c r="D103" s="148">
        <v>0</v>
      </c>
      <c r="E103" s="148">
        <v>0</v>
      </c>
      <c r="F103" s="148">
        <v>0</v>
      </c>
      <c r="G103" s="9">
        <v>-1.9689871506118745E-2</v>
      </c>
      <c r="H103" s="49">
        <v>8.3147561077548129E-2</v>
      </c>
      <c r="I103" s="9">
        <v>0.17993408246697198</v>
      </c>
      <c r="J103" s="9">
        <v>0.10667871584157133</v>
      </c>
      <c r="K103" s="9">
        <v>0</v>
      </c>
      <c r="AD103" s="9"/>
    </row>
    <row r="104" spans="1:46">
      <c r="A104" s="81" t="s">
        <v>184</v>
      </c>
      <c r="B104" s="81">
        <v>2004</v>
      </c>
      <c r="C104" s="81" t="s">
        <v>51</v>
      </c>
      <c r="D104" s="148">
        <v>0</v>
      </c>
      <c r="E104" s="148">
        <v>0</v>
      </c>
      <c r="F104" s="148">
        <v>0</v>
      </c>
      <c r="G104" s="9">
        <v>5.447046291350334E-2</v>
      </c>
      <c r="H104" s="49">
        <v>0.1069319123826083</v>
      </c>
      <c r="I104" s="9">
        <v>0.15617235843291369</v>
      </c>
      <c r="J104" s="9">
        <v>0.11373732016611961</v>
      </c>
      <c r="K104" s="9">
        <v>0</v>
      </c>
      <c r="AD104" s="9"/>
    </row>
    <row r="105" spans="1:46">
      <c r="A105" s="81" t="s">
        <v>184</v>
      </c>
      <c r="B105" s="81">
        <v>2004</v>
      </c>
      <c r="C105" s="81" t="s">
        <v>30</v>
      </c>
      <c r="D105" s="148">
        <v>0</v>
      </c>
      <c r="E105" s="148">
        <v>0</v>
      </c>
      <c r="F105" s="148">
        <v>0</v>
      </c>
      <c r="G105" s="9">
        <v>2.1009860995930531E-2</v>
      </c>
      <c r="H105" s="49">
        <v>9.6200586571923194E-2</v>
      </c>
      <c r="I105" s="9">
        <v>0.16689347498398011</v>
      </c>
      <c r="J105" s="9">
        <v>0.11055252938482452</v>
      </c>
      <c r="K105" s="9">
        <v>0</v>
      </c>
      <c r="AD105" s="9"/>
    </row>
    <row r="106" spans="1:46">
      <c r="A106" s="81" t="s">
        <v>184</v>
      </c>
      <c r="B106" s="81">
        <v>2005</v>
      </c>
      <c r="C106" s="81" t="s">
        <v>50</v>
      </c>
      <c r="D106" s="148">
        <v>0</v>
      </c>
      <c r="E106" s="148">
        <v>0</v>
      </c>
      <c r="F106" s="148">
        <v>0</v>
      </c>
      <c r="G106" s="9">
        <v>0.10085167604123818</v>
      </c>
      <c r="H106" s="49">
        <v>0.19576928196632859</v>
      </c>
      <c r="I106" s="9">
        <v>0.12392845205085652</v>
      </c>
      <c r="J106" s="9">
        <v>-8.2046074609194962E-3</v>
      </c>
      <c r="K106" s="9">
        <v>0</v>
      </c>
      <c r="AD106" s="9"/>
    </row>
    <row r="107" spans="1:46">
      <c r="A107" s="81" t="s">
        <v>184</v>
      </c>
      <c r="B107" s="81">
        <v>2005</v>
      </c>
      <c r="C107" s="81" t="s">
        <v>51</v>
      </c>
      <c r="D107" s="148">
        <v>0</v>
      </c>
      <c r="E107" s="148">
        <v>0</v>
      </c>
      <c r="F107" s="148">
        <v>0</v>
      </c>
      <c r="G107" s="9">
        <v>5.5483670696059716E-2</v>
      </c>
      <c r="H107" s="49">
        <v>0.10756078105480348</v>
      </c>
      <c r="I107" s="9">
        <v>6.2681127271008302E-2</v>
      </c>
      <c r="J107" s="9">
        <v>-0.15937250380139673</v>
      </c>
      <c r="K107" s="9">
        <v>0</v>
      </c>
      <c r="AD107" s="9"/>
    </row>
    <row r="108" spans="1:46">
      <c r="A108" s="81" t="s">
        <v>184</v>
      </c>
      <c r="B108" s="81">
        <v>2005</v>
      </c>
      <c r="C108" s="81" t="s">
        <v>30</v>
      </c>
      <c r="D108" s="148">
        <v>0</v>
      </c>
      <c r="E108" s="148">
        <v>0</v>
      </c>
      <c r="F108" s="148">
        <v>0</v>
      </c>
      <c r="G108" s="9">
        <v>7.6804374814729473E-2</v>
      </c>
      <c r="H108" s="49">
        <v>0.14901438551409471</v>
      </c>
      <c r="I108" s="9">
        <v>9.1464321060461443E-2</v>
      </c>
      <c r="J108" s="9">
        <v>-8.8331117573479001E-2</v>
      </c>
      <c r="K108" s="9">
        <v>0</v>
      </c>
      <c r="AD108" s="9"/>
    </row>
    <row r="109" spans="1:46" s="9" customFormat="1">
      <c r="A109" s="138"/>
      <c r="B109" s="7"/>
      <c r="C109" s="8"/>
      <c r="D109" s="49"/>
      <c r="L109"/>
      <c r="M109" s="81"/>
      <c r="N109" s="81"/>
      <c r="O109" s="148"/>
      <c r="P109" s="148"/>
      <c r="Q109" s="148"/>
      <c r="R109" s="148"/>
      <c r="S109" s="148"/>
      <c r="T109" s="148"/>
      <c r="U109" s="148"/>
      <c r="V109" s="148"/>
      <c r="W109" s="81"/>
      <c r="X109" s="81"/>
      <c r="Y109" s="81"/>
      <c r="Z109" s="148"/>
      <c r="AA109" s="148"/>
      <c r="AB109" s="148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</row>
    <row r="110" spans="1:46" s="9" customFormat="1">
      <c r="A110" s="129"/>
      <c r="B110" s="7"/>
      <c r="C110" s="8"/>
      <c r="D110" s="49"/>
      <c r="L110"/>
      <c r="M110" s="81"/>
      <c r="N110" s="81"/>
      <c r="O110" s="148"/>
      <c r="P110" s="148"/>
      <c r="Q110" s="148"/>
      <c r="R110" s="148"/>
      <c r="S110" s="148"/>
      <c r="T110" s="148"/>
      <c r="U110" s="148"/>
      <c r="V110" s="148"/>
      <c r="W110" s="81"/>
      <c r="X110" s="81"/>
      <c r="Y110" s="81"/>
      <c r="Z110" s="148"/>
      <c r="AA110" s="148"/>
      <c r="AB110" s="148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</row>
    <row r="111" spans="1:46" s="9" customFormat="1">
      <c r="A111" s="129"/>
      <c r="B111" s="7"/>
      <c r="C111" s="8"/>
      <c r="D111" s="49"/>
      <c r="L111"/>
      <c r="M111" s="81"/>
      <c r="N111" s="81"/>
      <c r="O111" s="148"/>
      <c r="P111" s="148"/>
      <c r="Q111" s="148"/>
      <c r="R111" s="148"/>
      <c r="S111" s="148"/>
      <c r="T111" s="148"/>
      <c r="U111" s="148"/>
      <c r="V111" s="148"/>
      <c r="W111" s="81"/>
      <c r="X111" s="81"/>
      <c r="Y111" s="81"/>
      <c r="Z111" s="148"/>
      <c r="AA111" s="148"/>
      <c r="AB111" s="148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1:46" s="9" customFormat="1" ht="16.8" customHeight="1">
      <c r="A112" s="64"/>
      <c r="B112" s="7"/>
      <c r="C112" s="8"/>
      <c r="L112"/>
      <c r="M112" s="81"/>
      <c r="N112" s="81"/>
      <c r="O112" s="148"/>
      <c r="P112" s="148"/>
      <c r="Q112" s="148"/>
      <c r="R112" s="148"/>
      <c r="S112" s="148"/>
      <c r="T112" s="148"/>
      <c r="U112" s="148"/>
      <c r="V112" s="148"/>
      <c r="W112" s="81"/>
      <c r="X112" s="81"/>
      <c r="Y112" s="81"/>
      <c r="Z112" s="148"/>
      <c r="AA112" s="148"/>
      <c r="AB112" s="148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</row>
    <row r="113" spans="1:46" s="9" customFormat="1">
      <c r="A113" s="62"/>
      <c r="B113" s="7"/>
      <c r="C113"/>
      <c r="E113" s="147"/>
      <c r="F113" s="147"/>
      <c r="G113" s="147"/>
      <c r="H113" s="147"/>
      <c r="I113" s="147"/>
      <c r="J113" s="147"/>
      <c r="K113" s="147"/>
      <c r="L113"/>
      <c r="M113" s="81"/>
      <c r="N113" s="81"/>
      <c r="O113" s="148"/>
      <c r="P113" s="148"/>
      <c r="Q113" s="148"/>
      <c r="R113" s="148"/>
      <c r="S113" s="148"/>
      <c r="T113" s="148"/>
      <c r="U113" s="148"/>
      <c r="V113" s="148"/>
      <c r="W113" s="81"/>
      <c r="X113" s="81"/>
      <c r="Y113" s="81"/>
      <c r="Z113" s="148"/>
      <c r="AA113" s="148"/>
      <c r="AB113" s="148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</row>
    <row r="114" spans="1:46" s="9" customFormat="1">
      <c r="A114" s="127"/>
      <c r="B114" s="7"/>
      <c r="C114" s="8"/>
      <c r="L114"/>
      <c r="M114" s="81"/>
      <c r="N114" s="81"/>
      <c r="O114" s="148"/>
      <c r="P114" s="148"/>
      <c r="Q114" s="148"/>
      <c r="R114" s="148"/>
      <c r="S114" s="148"/>
      <c r="T114" s="148"/>
      <c r="U114" s="148"/>
      <c r="V114" s="148"/>
      <c r="W114" s="81"/>
      <c r="X114" s="81"/>
      <c r="Y114" s="81"/>
      <c r="Z114" s="148"/>
      <c r="AA114" s="148"/>
      <c r="AB114" s="148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</row>
    <row r="115" spans="1:46" s="9" customFormat="1">
      <c r="A115" s="127"/>
      <c r="B115" s="7"/>
      <c r="C115" s="8"/>
      <c r="L115"/>
      <c r="M115" s="81"/>
      <c r="N115" s="81"/>
      <c r="O115" s="148"/>
      <c r="P115" s="148"/>
      <c r="Q115" s="148"/>
      <c r="R115" s="148"/>
      <c r="S115" s="148"/>
      <c r="T115" s="148"/>
      <c r="U115" s="148"/>
      <c r="V115" s="148"/>
      <c r="W115" s="81"/>
      <c r="X115" s="81"/>
      <c r="Y115" s="81"/>
      <c r="Z115" s="148"/>
      <c r="AA115" s="148"/>
      <c r="AB115" s="148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1:46" s="9" customFormat="1" ht="16.8" customHeight="1">
      <c r="A116" s="127"/>
      <c r="B116" s="7"/>
      <c r="C116" s="8"/>
      <c r="L116"/>
      <c r="M116" s="81"/>
      <c r="N116" s="81"/>
      <c r="O116" s="148"/>
      <c r="P116" s="148"/>
      <c r="Q116" s="148"/>
      <c r="R116" s="148"/>
      <c r="S116" s="148"/>
      <c r="T116" s="148"/>
      <c r="U116" s="148"/>
      <c r="V116" s="148"/>
      <c r="W116" s="81"/>
      <c r="X116" s="81"/>
      <c r="Y116" s="81"/>
      <c r="Z116" s="148"/>
      <c r="AA116" s="148"/>
      <c r="AB116" s="148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1:46" s="9" customFormat="1">
      <c r="A117" s="127"/>
      <c r="B117" s="7"/>
      <c r="C117" s="8"/>
      <c r="L117"/>
      <c r="M117" s="81"/>
      <c r="N117" s="81"/>
      <c r="O117" s="148"/>
      <c r="P117" s="148"/>
      <c r="Q117" s="148"/>
      <c r="R117" s="148"/>
      <c r="S117" s="148"/>
      <c r="T117" s="148"/>
      <c r="U117" s="148"/>
      <c r="V117" s="148"/>
      <c r="W117" s="81"/>
      <c r="X117" s="81"/>
      <c r="Y117" s="81"/>
      <c r="Z117" s="148"/>
      <c r="AA117" s="148"/>
      <c r="AB117" s="148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1:46" s="9" customFormat="1">
      <c r="A118"/>
      <c r="B118" s="7"/>
      <c r="C118"/>
      <c r="E118" s="147"/>
      <c r="F118" s="147"/>
      <c r="G118" s="147"/>
      <c r="H118" s="147"/>
      <c r="I118" s="147"/>
      <c r="J118" s="147"/>
      <c r="K118" s="147"/>
      <c r="L118"/>
      <c r="M118" s="81"/>
      <c r="N118" s="81"/>
      <c r="O118" s="148"/>
      <c r="P118" s="148"/>
      <c r="Q118" s="148"/>
      <c r="R118" s="148"/>
      <c r="S118" s="148"/>
      <c r="T118" s="148"/>
      <c r="U118" s="148"/>
      <c r="V118" s="148"/>
      <c r="W118" s="81"/>
      <c r="X118" s="81"/>
      <c r="Y118" s="81"/>
      <c r="Z118" s="148"/>
      <c r="AA118" s="148"/>
      <c r="AB118" s="14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1:46" s="9" customFormat="1">
      <c r="A119"/>
      <c r="B119" s="149"/>
      <c r="C119" s="81"/>
      <c r="D119" s="148"/>
      <c r="E119" s="148"/>
      <c r="F119" s="148"/>
      <c r="G119" s="148"/>
      <c r="H119" s="148"/>
      <c r="I119" s="148"/>
      <c r="J119" s="148"/>
      <c r="K119" s="148"/>
      <c r="L119"/>
      <c r="M119" s="81"/>
      <c r="N119" s="81"/>
      <c r="O119" s="148"/>
      <c r="P119" s="148"/>
      <c r="Q119" s="148"/>
      <c r="R119" s="148"/>
      <c r="S119" s="148"/>
      <c r="T119" s="148"/>
      <c r="U119" s="148"/>
      <c r="V119" s="148"/>
      <c r="W119" s="81"/>
      <c r="X119" s="81"/>
      <c r="Y119" s="81"/>
      <c r="Z119" s="148"/>
      <c r="AA119" s="148"/>
      <c r="AB119" s="148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1:46" s="9" customFormat="1">
      <c r="A120" s="127"/>
      <c r="B120" s="7"/>
      <c r="C120" s="8"/>
      <c r="L120"/>
      <c r="M120" s="81"/>
      <c r="N120" s="81"/>
      <c r="O120" s="148"/>
      <c r="P120" s="148"/>
      <c r="Q120" s="148"/>
      <c r="R120" s="148"/>
      <c r="S120" s="148"/>
      <c r="T120" s="148"/>
      <c r="U120" s="148"/>
      <c r="V120" s="148"/>
      <c r="W120" s="81"/>
      <c r="X120" s="81"/>
      <c r="Y120" s="81"/>
      <c r="Z120" s="148"/>
      <c r="AA120" s="148"/>
      <c r="AB120" s="148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1:46">
      <c r="B121" s="149"/>
      <c r="C121" s="81"/>
      <c r="D121" s="148"/>
      <c r="E121" s="148"/>
      <c r="F121" s="148"/>
      <c r="G121" s="148"/>
      <c r="H121" s="148"/>
      <c r="I121" s="148"/>
      <c r="J121" s="148"/>
      <c r="K121" s="148"/>
    </row>
    <row r="122" spans="1:46">
      <c r="A122" s="127"/>
      <c r="C122" s="8"/>
      <c r="E122" s="9"/>
      <c r="F122" s="9"/>
      <c r="G122" s="9"/>
      <c r="H122" s="9"/>
      <c r="I122" s="9"/>
      <c r="J122" s="9"/>
      <c r="K122" s="9"/>
      <c r="AD122" s="9"/>
    </row>
    <row r="123" spans="1:46">
      <c r="A123" s="127"/>
      <c r="C123" s="8"/>
      <c r="E123" s="9"/>
      <c r="F123" s="9"/>
      <c r="G123" s="9"/>
      <c r="H123" s="9"/>
      <c r="I123" s="9"/>
      <c r="J123" s="9"/>
      <c r="K123" s="9"/>
    </row>
    <row r="124" spans="1:46">
      <c r="A124" s="67"/>
      <c r="AD124" s="9"/>
    </row>
    <row r="125" spans="1:46">
      <c r="A125" s="67"/>
    </row>
    <row r="126" spans="1:46">
      <c r="A126" s="127"/>
      <c r="C126" s="8"/>
      <c r="E126" s="9"/>
      <c r="F126" s="9"/>
      <c r="G126" s="9"/>
      <c r="H126" s="9"/>
      <c r="I126" s="9"/>
      <c r="J126" s="9"/>
      <c r="K126" s="9"/>
    </row>
    <row r="127" spans="1:46">
      <c r="B127" s="149"/>
      <c r="C127" s="81"/>
      <c r="D127" s="148"/>
      <c r="E127" s="148"/>
      <c r="F127" s="148"/>
      <c r="G127" s="148"/>
      <c r="H127" s="148"/>
      <c r="I127" s="148"/>
      <c r="J127" s="148"/>
      <c r="K127" s="148"/>
    </row>
    <row r="128" spans="1:46">
      <c r="A128" s="127"/>
      <c r="C128" s="8"/>
      <c r="E128" s="9"/>
      <c r="F128" s="9"/>
      <c r="G128" s="9"/>
      <c r="H128" s="9"/>
      <c r="I128" s="9"/>
      <c r="J128" s="9"/>
      <c r="K128" s="9"/>
    </row>
    <row r="129" spans="1:46">
      <c r="B129" s="149"/>
      <c r="C129" s="81"/>
      <c r="D129" s="148"/>
      <c r="E129" s="148"/>
      <c r="F129" s="148"/>
      <c r="G129" s="148"/>
      <c r="H129" s="148"/>
      <c r="I129" s="148"/>
      <c r="J129" s="148"/>
      <c r="K129" s="148"/>
    </row>
    <row r="130" spans="1:46">
      <c r="A130" s="161"/>
      <c r="B130" s="149"/>
      <c r="C130" s="81"/>
      <c r="D130" s="148"/>
      <c r="E130" s="148"/>
      <c r="F130" s="148"/>
      <c r="G130" s="9"/>
      <c r="H130" s="49"/>
      <c r="I130" s="9"/>
      <c r="J130" s="9"/>
      <c r="K130" s="9"/>
    </row>
    <row r="132" spans="1:46">
      <c r="A132" s="43"/>
      <c r="C132" s="8"/>
      <c r="D132" s="49"/>
      <c r="E132" s="9"/>
      <c r="F132" s="9"/>
      <c r="G132" s="9"/>
      <c r="H132" s="9"/>
      <c r="I132" s="9"/>
      <c r="J132" s="9"/>
      <c r="K132" s="9"/>
    </row>
    <row r="133" spans="1:46">
      <c r="A133" s="67"/>
      <c r="B133" s="149"/>
      <c r="C133" s="81"/>
      <c r="D133" s="148"/>
      <c r="E133" s="148"/>
      <c r="F133" s="148"/>
      <c r="G133" s="148"/>
      <c r="H133" s="148"/>
      <c r="I133" s="148"/>
      <c r="J133" s="148"/>
      <c r="K133" s="148"/>
    </row>
    <row r="134" spans="1:46">
      <c r="A134" s="138"/>
      <c r="C134" s="8"/>
      <c r="D134" s="49"/>
      <c r="E134" s="9"/>
      <c r="F134" s="9"/>
      <c r="G134" s="9"/>
      <c r="H134" s="9"/>
      <c r="I134" s="9"/>
      <c r="J134" s="9"/>
      <c r="K134" s="9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</row>
    <row r="135" spans="1:46">
      <c r="A135" s="8"/>
      <c r="C135" s="8"/>
      <c r="E135" s="9"/>
      <c r="F135" s="9"/>
      <c r="G135" s="9"/>
      <c r="H135" s="9"/>
      <c r="I135" s="9"/>
      <c r="J135" s="9"/>
      <c r="K135" s="9"/>
      <c r="AD135" s="9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spans="1:46" ht="16.8" customHeight="1">
      <c r="A136" s="43"/>
      <c r="C136" s="8"/>
      <c r="D136" s="49"/>
      <c r="E136" s="9"/>
      <c r="F136" s="9"/>
      <c r="G136" s="9"/>
      <c r="H136" s="9"/>
      <c r="I136" s="9"/>
      <c r="J136" s="9"/>
      <c r="K136" s="9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</row>
    <row r="137" spans="1:46">
      <c r="A137" s="43"/>
      <c r="C137" s="8"/>
      <c r="D137" s="49"/>
      <c r="E137" s="9"/>
      <c r="F137" s="9"/>
      <c r="G137" s="9"/>
      <c r="H137" s="9"/>
      <c r="I137" s="9"/>
      <c r="J137" s="9"/>
      <c r="K137" s="9"/>
      <c r="W137" s="67"/>
      <c r="X137"/>
      <c r="Y137"/>
      <c r="Z137" s="9"/>
      <c r="AA137" s="9"/>
      <c r="AB137" s="9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</row>
    <row r="138" spans="1:46">
      <c r="A138" s="127"/>
      <c r="C138" s="8"/>
      <c r="E138" s="9"/>
      <c r="F138" s="9"/>
      <c r="G138" s="9"/>
      <c r="H138" s="9"/>
      <c r="I138" s="9"/>
      <c r="J138" s="9"/>
      <c r="K138" s="9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</row>
    <row r="139" spans="1:46">
      <c r="A139" s="67"/>
      <c r="B139" s="149"/>
      <c r="C139" s="81"/>
      <c r="D139" s="148"/>
      <c r="E139" s="148"/>
      <c r="F139" s="148"/>
      <c r="G139" s="148"/>
      <c r="H139" s="148"/>
      <c r="I139" s="148"/>
      <c r="J139" s="148"/>
      <c r="K139" s="148"/>
      <c r="W139" s="67"/>
      <c r="X139"/>
      <c r="Y139"/>
      <c r="Z139" s="9"/>
      <c r="AA139" s="9"/>
      <c r="AB139" s="9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</row>
    <row r="140" spans="1:46">
      <c r="A140" s="127"/>
      <c r="C140" s="8"/>
      <c r="E140" s="9"/>
      <c r="F140" s="9"/>
      <c r="G140" s="9"/>
      <c r="H140" s="9"/>
      <c r="I140" s="9"/>
      <c r="J140" s="9"/>
      <c r="K140" s="9"/>
      <c r="W140" s="67"/>
      <c r="X140"/>
      <c r="Y140"/>
      <c r="Z140" s="9"/>
      <c r="AA140" s="9"/>
      <c r="AB140" s="9"/>
      <c r="AD140" s="9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</row>
    <row r="141" spans="1:46">
      <c r="A141" s="67"/>
      <c r="B141" s="149"/>
      <c r="C141" s="81"/>
      <c r="D141" s="148"/>
      <c r="E141" s="148"/>
      <c r="F141" s="148"/>
      <c r="G141" s="148"/>
      <c r="H141" s="148"/>
      <c r="I141" s="148"/>
      <c r="J141" s="148"/>
      <c r="K141" s="148"/>
      <c r="W141" s="67"/>
      <c r="X141"/>
      <c r="Y141"/>
      <c r="Z141" s="9"/>
      <c r="AA141" s="9"/>
      <c r="AB141" s="9"/>
      <c r="AD141" s="9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</row>
    <row r="142" spans="1:46">
      <c r="A142" s="127"/>
      <c r="C142" s="8"/>
      <c r="E142" s="9"/>
      <c r="F142" s="9"/>
      <c r="G142" s="9"/>
      <c r="H142" s="9"/>
      <c r="I142" s="9"/>
      <c r="J142" s="9"/>
      <c r="K142" s="9"/>
      <c r="AD142" s="9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127"/>
      <c r="C143" s="8"/>
      <c r="E143" s="9"/>
      <c r="F143" s="9"/>
      <c r="G143" s="9"/>
      <c r="H143" s="9"/>
      <c r="I143" s="9"/>
      <c r="J143" s="9"/>
      <c r="K143" s="9"/>
      <c r="AD143" s="9"/>
    </row>
    <row r="144" spans="1:46">
      <c r="A144" s="67"/>
      <c r="W144" s="67"/>
      <c r="X144"/>
      <c r="Y144"/>
      <c r="Z144" s="9"/>
      <c r="AA144" s="9"/>
      <c r="AB144" s="9"/>
      <c r="AD144" s="9"/>
    </row>
    <row r="145" spans="1:46" ht="16.8" customHeight="1">
      <c r="A145" s="67"/>
    </row>
    <row r="146" spans="1:46">
      <c r="A146" s="127"/>
      <c r="C146" s="8"/>
      <c r="E146" s="9"/>
      <c r="F146" s="9"/>
      <c r="G146" s="9"/>
      <c r="H146" s="9"/>
      <c r="I146" s="9"/>
      <c r="J146" s="9"/>
      <c r="K146" s="9"/>
    </row>
    <row r="147" spans="1:46">
      <c r="A147" s="180"/>
      <c r="C147" s="8"/>
      <c r="E147" s="9"/>
      <c r="F147" s="9"/>
      <c r="G147" s="9"/>
      <c r="H147" s="9"/>
      <c r="I147" s="9"/>
      <c r="J147" s="9"/>
      <c r="K147" s="9"/>
    </row>
    <row r="148" spans="1:46">
      <c r="A148" s="161"/>
      <c r="B148" s="149"/>
      <c r="C148" s="81"/>
      <c r="D148" s="148"/>
      <c r="E148" s="148"/>
      <c r="F148" s="148"/>
      <c r="G148" s="9"/>
      <c r="H148" s="9"/>
      <c r="I148" s="9"/>
      <c r="J148" s="9"/>
      <c r="K148" s="9"/>
    </row>
    <row r="149" spans="1:46">
      <c r="A149" s="161"/>
      <c r="B149" s="149"/>
      <c r="C149" s="81"/>
      <c r="D149" s="148"/>
      <c r="E149" s="148"/>
      <c r="F149" s="148"/>
      <c r="G149" s="9"/>
      <c r="H149" s="49"/>
      <c r="I149" s="9"/>
      <c r="J149" s="9"/>
      <c r="K149" s="9"/>
      <c r="AI149" s="8"/>
      <c r="AJ149" s="8"/>
      <c r="AK149" s="8"/>
      <c r="AL149" s="8"/>
    </row>
    <row r="150" spans="1:46">
      <c r="A150" s="67"/>
      <c r="B150" s="149"/>
      <c r="C150" s="81"/>
      <c r="D150" s="148"/>
      <c r="E150" s="148"/>
      <c r="F150" s="148"/>
      <c r="G150" s="148"/>
      <c r="H150" s="148"/>
      <c r="I150" s="148"/>
      <c r="J150" s="148"/>
      <c r="K150" s="148"/>
    </row>
    <row r="151" spans="1:46">
      <c r="A151" s="138"/>
      <c r="C151" s="8"/>
      <c r="D151" s="49"/>
      <c r="E151" s="9"/>
      <c r="F151" s="9"/>
      <c r="G151" s="9"/>
      <c r="H151" s="9"/>
      <c r="I151" s="9"/>
      <c r="J151" s="9"/>
      <c r="K151" s="9"/>
    </row>
    <row r="152" spans="1:46">
      <c r="A152" s="89"/>
      <c r="B152" s="149"/>
      <c r="C152" s="81"/>
      <c r="D152" s="148"/>
      <c r="E152" s="148"/>
      <c r="F152" s="148"/>
      <c r="G152" s="9"/>
      <c r="H152" s="49"/>
      <c r="I152" s="9"/>
      <c r="J152" s="9"/>
      <c r="K152" s="9"/>
    </row>
    <row r="153" spans="1:46">
      <c r="A153" s="64"/>
      <c r="C153" s="8"/>
      <c r="E153" s="9"/>
      <c r="F153" s="9"/>
      <c r="G153" s="9"/>
      <c r="H153" s="9"/>
      <c r="I153" s="9"/>
      <c r="J153" s="9"/>
      <c r="K153" s="9"/>
    </row>
    <row r="154" spans="1:46" ht="16.8" customHeight="1">
      <c r="A154" s="161"/>
      <c r="B154" s="149"/>
      <c r="C154" s="81"/>
      <c r="D154" s="148"/>
      <c r="E154" s="148"/>
      <c r="F154" s="148"/>
      <c r="G154" s="9"/>
      <c r="H154" s="9"/>
      <c r="I154" s="9"/>
      <c r="J154" s="9"/>
      <c r="K154" s="9"/>
    </row>
    <row r="155" spans="1:46">
      <c r="A155" s="81"/>
      <c r="B155" s="149"/>
      <c r="C155" s="81"/>
      <c r="D155" s="148"/>
      <c r="E155" s="148"/>
      <c r="F155" s="148"/>
      <c r="G155" s="9"/>
      <c r="H155" s="49"/>
      <c r="I155" s="9"/>
      <c r="J155" s="9"/>
      <c r="K155" s="9"/>
    </row>
    <row r="156" spans="1:46" s="8" customFormat="1" ht="16.8" customHeight="1">
      <c r="A156" s="67"/>
      <c r="B156" s="149"/>
      <c r="C156" s="81"/>
      <c r="D156" s="148"/>
      <c r="E156" s="148"/>
      <c r="F156" s="148"/>
      <c r="G156" s="148"/>
      <c r="H156" s="148"/>
      <c r="I156" s="148"/>
      <c r="J156" s="148"/>
      <c r="K156" s="148"/>
      <c r="L156"/>
      <c r="M156" s="81"/>
      <c r="N156" s="81"/>
      <c r="O156" s="148"/>
      <c r="P156" s="148"/>
      <c r="Z156" s="9"/>
      <c r="AA156" s="9"/>
      <c r="AB156" s="9"/>
      <c r="AC156" s="9"/>
      <c r="AD156" s="49"/>
      <c r="AE156" s="9"/>
      <c r="AF156" s="9"/>
      <c r="AG156" s="9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</row>
    <row r="157" spans="1:46" s="8" customFormat="1">
      <c r="A157" s="138"/>
      <c r="B157" s="7"/>
      <c r="D157" s="49"/>
      <c r="E157" s="9"/>
      <c r="F157" s="9"/>
      <c r="G157" s="9"/>
      <c r="H157" s="9"/>
      <c r="I157" s="9"/>
      <c r="J157" s="9"/>
      <c r="K157" s="9"/>
      <c r="Z157" s="9"/>
      <c r="AA157" s="9"/>
      <c r="AB157" s="9"/>
      <c r="AC157" s="9"/>
      <c r="AD157" s="9"/>
      <c r="AE157" s="9"/>
      <c r="AF157" s="9"/>
      <c r="AG157" s="9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</row>
    <row r="158" spans="1:46" s="8" customFormat="1">
      <c r="A158" s="67"/>
      <c r="B158" s="7"/>
      <c r="C158"/>
      <c r="D158" s="9"/>
      <c r="E158" s="9"/>
      <c r="F158" s="9"/>
      <c r="G158" s="9"/>
      <c r="H158" s="9"/>
      <c r="I158" s="9"/>
      <c r="J158" s="9"/>
      <c r="K158" s="9"/>
      <c r="Z158" s="9"/>
      <c r="AA158" s="9"/>
      <c r="AB158" s="9"/>
      <c r="AC158" s="9"/>
      <c r="AD158" s="9"/>
      <c r="AE158" s="9"/>
      <c r="AF158" s="9"/>
      <c r="AG158" s="9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</row>
    <row r="159" spans="1:46" s="8" customFormat="1">
      <c r="A159"/>
      <c r="B159" s="149"/>
      <c r="C159" s="81"/>
      <c r="D159" s="148"/>
      <c r="E159" s="148"/>
      <c r="F159" s="148"/>
      <c r="G159" s="148"/>
      <c r="H159" s="148"/>
      <c r="I159" s="148"/>
      <c r="J159" s="148"/>
      <c r="K159" s="148"/>
      <c r="Z159" s="9"/>
      <c r="AA159" s="9"/>
      <c r="AB159" s="9"/>
      <c r="AC159" s="9"/>
      <c r="AD159" s="49"/>
      <c r="AE159" s="9"/>
      <c r="AF159" s="9"/>
      <c r="AG159" s="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</row>
    <row r="160" spans="1:46" s="8" customFormat="1">
      <c r="A160" s="161"/>
      <c r="B160" s="149"/>
      <c r="C160" s="81"/>
      <c r="D160" s="148"/>
      <c r="E160" s="148"/>
      <c r="F160" s="148"/>
      <c r="G160" s="9"/>
      <c r="H160" s="49"/>
      <c r="I160" s="9"/>
      <c r="J160" s="9"/>
      <c r="K160" s="9"/>
      <c r="Z160" s="9"/>
      <c r="AA160" s="9"/>
      <c r="AB160" s="9"/>
      <c r="AC160" s="9"/>
      <c r="AD160" s="49"/>
      <c r="AE160" s="9"/>
      <c r="AF160" s="9"/>
      <c r="AG160" s="9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</row>
    <row r="161" spans="1:46" s="8" customFormat="1">
      <c r="A161" s="127"/>
      <c r="B161" s="7"/>
      <c r="D161" s="9"/>
      <c r="E161" s="9"/>
      <c r="F161" s="9"/>
      <c r="G161" s="9"/>
      <c r="H161" s="9"/>
      <c r="I161" s="9"/>
      <c r="J161" s="9"/>
      <c r="K161" s="9"/>
      <c r="Z161" s="9"/>
      <c r="AA161" s="9"/>
      <c r="AB161" s="9"/>
      <c r="AC161" s="9"/>
      <c r="AD161" s="49"/>
      <c r="AE161" s="9"/>
      <c r="AF161" s="9"/>
      <c r="AG161" s="9"/>
      <c r="AK161"/>
      <c r="AL161"/>
      <c r="AM161"/>
      <c r="AN161"/>
      <c r="AO161"/>
      <c r="AP161"/>
      <c r="AQ161"/>
      <c r="AR161"/>
      <c r="AS161"/>
      <c r="AT161"/>
    </row>
    <row r="162" spans="1:46" s="8" customFormat="1">
      <c r="A162" s="81"/>
      <c r="B162" s="149"/>
      <c r="C162" s="81"/>
      <c r="D162" s="148"/>
      <c r="E162" s="148"/>
      <c r="F162" s="148"/>
      <c r="G162" s="9"/>
      <c r="H162" s="9"/>
      <c r="I162" s="9"/>
      <c r="J162" s="9"/>
      <c r="K162" s="9"/>
      <c r="Z162" s="9"/>
      <c r="AA162" s="9"/>
      <c r="AB162" s="9"/>
      <c r="AC162" s="9"/>
      <c r="AD162" s="9"/>
      <c r="AE162" s="9"/>
      <c r="AF162" s="9"/>
      <c r="AG162" s="9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</row>
    <row r="163" spans="1:46" s="8" customFormat="1">
      <c r="A163" s="161"/>
      <c r="B163" s="149"/>
      <c r="C163" s="81"/>
      <c r="D163" s="148"/>
      <c r="E163" s="148"/>
      <c r="F163" s="148"/>
      <c r="G163" s="9"/>
      <c r="H163" s="49"/>
      <c r="I163" s="9"/>
      <c r="J163" s="9"/>
      <c r="K163" s="9"/>
      <c r="Z163" s="9"/>
      <c r="AA163" s="9"/>
      <c r="AB163" s="9"/>
      <c r="AC163" s="9"/>
      <c r="AD163" s="49"/>
      <c r="AE163" s="9"/>
      <c r="AF163" s="9"/>
      <c r="AG163" s="9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</row>
    <row r="164" spans="1:46" s="8" customFormat="1">
      <c r="A164" s="43"/>
      <c r="B164" s="7"/>
      <c r="D164" s="49"/>
      <c r="E164" s="9"/>
      <c r="F164" s="9"/>
      <c r="G164" s="9"/>
      <c r="H164" s="9"/>
      <c r="I164" s="9"/>
      <c r="J164" s="9"/>
      <c r="K164" s="9"/>
      <c r="Z164" s="9"/>
      <c r="AA164" s="9"/>
      <c r="AB164" s="9"/>
      <c r="AC164" s="9"/>
      <c r="AD164" s="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>
      <c r="A165" s="127"/>
      <c r="C165" s="8"/>
      <c r="E165" s="9"/>
      <c r="F165" s="9"/>
      <c r="G165" s="9"/>
      <c r="H165" s="9"/>
      <c r="I165" s="9"/>
      <c r="J165" s="9"/>
      <c r="K165" s="9"/>
      <c r="L165" s="8"/>
      <c r="M165" s="8"/>
      <c r="N165" s="8"/>
      <c r="O165" s="8"/>
      <c r="P165" s="8"/>
      <c r="AH165" s="8"/>
      <c r="AI165" s="8"/>
      <c r="AJ165" s="8"/>
    </row>
    <row r="166" spans="1:46">
      <c r="A166" s="67"/>
      <c r="E166" s="9"/>
      <c r="F166" s="9"/>
      <c r="G166" s="9"/>
      <c r="H166" s="9"/>
      <c r="I166" s="9"/>
      <c r="J166" s="9"/>
      <c r="K166" s="9"/>
    </row>
    <row r="167" spans="1:46">
      <c r="A167" s="67"/>
      <c r="B167" s="149"/>
      <c r="C167" s="81"/>
      <c r="D167" s="148"/>
      <c r="E167" s="148"/>
      <c r="F167" s="148"/>
      <c r="G167" s="148"/>
      <c r="H167" s="148"/>
      <c r="I167" s="148"/>
      <c r="J167" s="148"/>
      <c r="K167" s="148"/>
      <c r="AD167" s="9"/>
    </row>
    <row r="168" spans="1:46">
      <c r="A168" s="161"/>
      <c r="B168" s="149"/>
      <c r="C168" s="81"/>
      <c r="D168" s="148"/>
      <c r="E168" s="148"/>
      <c r="F168" s="148"/>
      <c r="G168" s="9"/>
      <c r="H168" s="9"/>
      <c r="I168" s="9"/>
      <c r="J168" s="9"/>
      <c r="K168" s="9"/>
      <c r="Q168" s="9"/>
      <c r="R168" s="9"/>
      <c r="S168" s="9"/>
      <c r="T168" s="9"/>
      <c r="U168" s="9"/>
      <c r="V168" s="9"/>
      <c r="W168" s="67"/>
      <c r="X168"/>
      <c r="Y168"/>
      <c r="Z168" s="9"/>
      <c r="AA168" s="9"/>
      <c r="AB168" s="9"/>
    </row>
    <row r="169" spans="1:46">
      <c r="A169" s="67"/>
      <c r="E169" s="9"/>
      <c r="F169" s="9"/>
      <c r="G169" s="9"/>
      <c r="H169" s="9"/>
      <c r="I169" s="9"/>
      <c r="J169" s="9"/>
      <c r="K169" s="9"/>
      <c r="L169" s="67"/>
      <c r="M169"/>
      <c r="N169"/>
      <c r="O169" s="9"/>
      <c r="P169" s="9"/>
      <c r="AD169" s="9"/>
    </row>
    <row r="170" spans="1:46">
      <c r="A170" s="81"/>
      <c r="B170" s="149"/>
      <c r="C170" s="81"/>
      <c r="D170" s="148"/>
      <c r="E170" s="148"/>
      <c r="F170" s="148"/>
      <c r="G170" s="9"/>
      <c r="H170" s="49"/>
      <c r="I170" s="9"/>
      <c r="J170" s="9"/>
      <c r="K170" s="9"/>
      <c r="W170" s="67"/>
      <c r="X170"/>
      <c r="Y170"/>
      <c r="Z170" s="9"/>
      <c r="AA170" s="9"/>
      <c r="AB170" s="9"/>
    </row>
    <row r="171" spans="1:46">
      <c r="A171" s="43"/>
      <c r="C171" s="8"/>
      <c r="D171" s="49"/>
      <c r="E171" s="9"/>
      <c r="F171" s="9"/>
      <c r="G171" s="9"/>
      <c r="H171" s="9"/>
      <c r="I171" s="9"/>
      <c r="J171" s="9"/>
      <c r="K171" s="9"/>
      <c r="Q171" s="9"/>
      <c r="R171" s="9"/>
      <c r="S171" s="9"/>
      <c r="T171" s="9"/>
      <c r="U171" s="9"/>
      <c r="V171" s="9"/>
      <c r="W171" s="67"/>
      <c r="X171"/>
      <c r="Y171"/>
      <c r="Z171" s="9"/>
      <c r="AA171" s="9"/>
      <c r="AB171" s="9"/>
    </row>
    <row r="172" spans="1:46">
      <c r="A172" s="81"/>
      <c r="B172" s="149"/>
      <c r="C172" s="81"/>
      <c r="D172" s="148"/>
      <c r="E172" s="148"/>
      <c r="F172" s="148"/>
      <c r="G172" s="9"/>
      <c r="H172" s="49"/>
      <c r="I172" s="9"/>
      <c r="J172" s="9"/>
      <c r="K172" s="9"/>
      <c r="L172" s="67"/>
      <c r="M172"/>
      <c r="N172" s="128"/>
      <c r="O172" s="9"/>
      <c r="P172" s="9"/>
    </row>
    <row r="173" spans="1:46">
      <c r="A173" s="67"/>
      <c r="E173" s="9"/>
      <c r="F173" s="9"/>
      <c r="G173" s="9"/>
      <c r="H173" s="9"/>
      <c r="I173" s="9"/>
      <c r="J173" s="9"/>
      <c r="K173" s="9"/>
    </row>
    <row r="174" spans="1:46">
      <c r="A174" s="64"/>
      <c r="C174" s="8"/>
      <c r="E174" s="9"/>
      <c r="F174" s="9"/>
      <c r="G174" s="9"/>
      <c r="H174" s="9"/>
      <c r="I174" s="9"/>
      <c r="J174" s="9"/>
      <c r="K174" s="9"/>
      <c r="AD174" s="148"/>
      <c r="AE174" s="148"/>
      <c r="AG174" s="49"/>
    </row>
    <row r="175" spans="1:46">
      <c r="A175" s="62"/>
      <c r="E175" s="9"/>
      <c r="F175" s="9"/>
      <c r="G175" s="9"/>
      <c r="H175" s="9"/>
      <c r="I175" s="9"/>
      <c r="J175" s="9"/>
      <c r="K175" s="9"/>
      <c r="W175" s="67"/>
      <c r="X175"/>
      <c r="Y175"/>
      <c r="Z175" s="9"/>
      <c r="AA175" s="9"/>
      <c r="AB175" s="9"/>
      <c r="AD175" s="148"/>
      <c r="AE175" s="148"/>
      <c r="AG175" s="49"/>
    </row>
    <row r="176" spans="1:46">
      <c r="A176" s="62"/>
      <c r="B176" s="149"/>
      <c r="C176" s="81"/>
      <c r="D176" s="148"/>
      <c r="E176" s="148"/>
      <c r="F176" s="148"/>
      <c r="G176" s="148"/>
      <c r="H176" s="148"/>
      <c r="I176" s="148"/>
      <c r="J176" s="148"/>
      <c r="K176" s="148"/>
      <c r="W176" s="67"/>
      <c r="X176"/>
      <c r="Y176"/>
      <c r="Z176" s="9"/>
      <c r="AA176" s="9"/>
      <c r="AB176" s="9"/>
    </row>
    <row r="177" spans="1:46">
      <c r="A177" s="89"/>
      <c r="B177" s="149"/>
      <c r="C177" s="81"/>
      <c r="D177" s="148"/>
      <c r="E177" s="148"/>
      <c r="F177" s="148"/>
      <c r="G177" s="9"/>
      <c r="H177" s="49"/>
      <c r="I177" s="9"/>
      <c r="J177" s="9"/>
      <c r="K177" s="9"/>
      <c r="W177" s="67"/>
      <c r="X177"/>
      <c r="Y177"/>
      <c r="Z177" s="9"/>
      <c r="AA177" s="9"/>
      <c r="AB177" s="9"/>
      <c r="AD177" s="9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</row>
    <row r="178" spans="1:46">
      <c r="A178" s="64"/>
      <c r="C178" s="8"/>
      <c r="E178" s="9"/>
      <c r="F178" s="9"/>
      <c r="G178" s="9"/>
      <c r="H178" s="9"/>
      <c r="I178" s="9"/>
      <c r="J178" s="9"/>
      <c r="K178" s="9"/>
      <c r="AD178" s="9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</row>
    <row r="179" spans="1:46">
      <c r="A179" s="64"/>
      <c r="C179" s="8"/>
      <c r="E179" s="9"/>
      <c r="F179" s="9"/>
      <c r="G179" s="9"/>
      <c r="H179" s="9"/>
      <c r="I179" s="9"/>
      <c r="J179" s="9"/>
      <c r="K179" s="9"/>
      <c r="AD179" s="9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</row>
    <row r="180" spans="1:46">
      <c r="A180" s="62"/>
      <c r="E180" s="9"/>
      <c r="F180" s="9"/>
      <c r="G180" s="9"/>
      <c r="H180" s="9"/>
      <c r="I180" s="9"/>
      <c r="J180" s="9"/>
      <c r="K180" s="9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</row>
    <row r="181" spans="1:46">
      <c r="A181" s="129"/>
      <c r="C181" s="8"/>
      <c r="D181" s="49"/>
      <c r="E181" s="9"/>
      <c r="F181" s="9"/>
      <c r="G181" s="9"/>
      <c r="H181" s="9"/>
      <c r="I181" s="9"/>
      <c r="J181" s="9"/>
      <c r="K181" s="9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</row>
    <row r="182" spans="1:46">
      <c r="A182" s="64"/>
      <c r="C182" s="8"/>
      <c r="E182" s="9"/>
      <c r="F182" s="9"/>
      <c r="G182" s="9"/>
      <c r="H182" s="9"/>
      <c r="I182" s="9"/>
      <c r="J182" s="9"/>
      <c r="K182" s="9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</row>
    <row r="183" spans="1:46">
      <c r="A183" s="64"/>
      <c r="C183" s="8"/>
      <c r="E183" s="9"/>
      <c r="F183" s="9"/>
      <c r="G183" s="9"/>
      <c r="H183" s="9"/>
      <c r="I183" s="9"/>
      <c r="J183" s="9"/>
      <c r="K183" s="9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</row>
    <row r="184" spans="1:46" ht="16.8" customHeight="1">
      <c r="A184" s="129"/>
      <c r="C184" s="8"/>
      <c r="D184" s="49"/>
      <c r="E184" s="9"/>
      <c r="F184" s="9"/>
      <c r="G184" s="9"/>
      <c r="H184" s="9"/>
      <c r="I184" s="9"/>
      <c r="J184" s="9"/>
      <c r="K184" s="9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</row>
    <row r="185" spans="1:46">
      <c r="A185" s="89"/>
      <c r="B185" s="149"/>
      <c r="C185" s="81"/>
      <c r="D185" s="148"/>
      <c r="E185" s="148"/>
      <c r="F185" s="148"/>
      <c r="G185" s="9"/>
      <c r="H185" s="49"/>
      <c r="I185" s="9"/>
      <c r="J185" s="9"/>
      <c r="K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64"/>
      <c r="C186" s="8"/>
      <c r="E186" s="9"/>
      <c r="F186" s="9"/>
      <c r="G186" s="9"/>
      <c r="H186" s="9"/>
      <c r="I186" s="9"/>
      <c r="J186" s="9"/>
      <c r="K186" s="9"/>
    </row>
    <row r="187" spans="1:46">
      <c r="A187" s="62"/>
      <c r="E187" s="9"/>
      <c r="F187" s="9"/>
      <c r="G187" s="9"/>
      <c r="H187" s="9"/>
      <c r="I187" s="9"/>
      <c r="J187" s="9"/>
      <c r="K187" s="9"/>
    </row>
    <row r="188" spans="1:46">
      <c r="A188" s="64"/>
      <c r="C188" s="8"/>
      <c r="E188" s="9"/>
      <c r="F188" s="9"/>
      <c r="G188" s="9"/>
      <c r="H188" s="9"/>
      <c r="I188" s="9"/>
      <c r="J188" s="9"/>
      <c r="K188" s="9"/>
    </row>
    <row r="189" spans="1:46">
      <c r="A189" s="81"/>
      <c r="B189" s="149"/>
      <c r="C189" s="81"/>
      <c r="D189" s="148"/>
      <c r="E189" s="148"/>
      <c r="F189" s="148"/>
      <c r="G189" s="9"/>
      <c r="H189" s="49"/>
      <c r="I189" s="9"/>
      <c r="J189" s="9"/>
      <c r="K189" s="9"/>
      <c r="W189" s="89"/>
    </row>
    <row r="190" spans="1:46">
      <c r="A190" s="127"/>
      <c r="C190" s="8"/>
      <c r="E190" s="9"/>
      <c r="F190" s="9"/>
      <c r="G190" s="9"/>
      <c r="H190" s="9"/>
      <c r="I190" s="9"/>
      <c r="J190" s="9"/>
      <c r="K190" s="9"/>
      <c r="W190" s="62"/>
      <c r="X190"/>
      <c r="Y190"/>
      <c r="Z190" s="9"/>
      <c r="AA190" s="9"/>
      <c r="AB190" s="9"/>
      <c r="AC190" s="148"/>
    </row>
    <row r="191" spans="1:46">
      <c r="A191" s="127"/>
      <c r="C191" s="8"/>
      <c r="E191" s="9"/>
      <c r="F191" s="9"/>
      <c r="G191" s="9"/>
      <c r="H191" s="9"/>
      <c r="I191" s="9"/>
      <c r="J191" s="9"/>
      <c r="K191" s="9"/>
      <c r="W191" s="89"/>
      <c r="AC191" s="148"/>
    </row>
    <row r="192" spans="1:46">
      <c r="A192" s="127"/>
      <c r="C192" s="8"/>
      <c r="E192" s="9"/>
      <c r="F192" s="9"/>
      <c r="G192" s="9"/>
      <c r="H192" s="9"/>
      <c r="I192" s="9"/>
      <c r="J192" s="9"/>
      <c r="K192" s="9"/>
    </row>
    <row r="193" spans="1:46">
      <c r="A193" s="43"/>
      <c r="C193" s="8"/>
      <c r="D193" s="49"/>
      <c r="E193" s="9"/>
      <c r="F193" s="9"/>
      <c r="G193" s="9"/>
      <c r="H193" s="9"/>
      <c r="I193" s="9"/>
      <c r="J193" s="9"/>
      <c r="K193" s="9"/>
    </row>
    <row r="194" spans="1:46">
      <c r="A194" s="67"/>
      <c r="B194" s="149"/>
      <c r="C194" s="81"/>
      <c r="D194" s="148"/>
      <c r="E194" s="148"/>
      <c r="F194" s="148"/>
      <c r="G194" s="148"/>
      <c r="H194" s="148"/>
      <c r="I194" s="148"/>
      <c r="J194" s="148"/>
      <c r="K194" s="148"/>
    </row>
    <row r="195" spans="1:46">
      <c r="A195" s="43"/>
      <c r="C195" s="8"/>
      <c r="D195" s="49"/>
      <c r="E195" s="9"/>
      <c r="F195" s="9"/>
      <c r="G195" s="9"/>
      <c r="H195" s="9"/>
      <c r="I195" s="9"/>
      <c r="J195" s="9"/>
      <c r="K195" s="9"/>
    </row>
    <row r="196" spans="1:46">
      <c r="A196" s="43"/>
      <c r="C196" s="8"/>
      <c r="D196" s="49"/>
      <c r="E196" s="9"/>
      <c r="F196" s="9"/>
      <c r="G196" s="9"/>
      <c r="H196" s="9"/>
      <c r="I196" s="9"/>
      <c r="J196" s="9"/>
      <c r="K196" s="9"/>
    </row>
    <row r="197" spans="1:46">
      <c r="A197" s="161"/>
      <c r="B197" s="149"/>
      <c r="C197" s="81"/>
      <c r="D197" s="148"/>
      <c r="E197" s="148"/>
      <c r="F197" s="148"/>
      <c r="G197" s="9"/>
      <c r="H197" s="49"/>
      <c r="I197" s="9"/>
      <c r="J197" s="9"/>
      <c r="K197" s="9"/>
    </row>
    <row r="198" spans="1:46">
      <c r="A198" s="81"/>
      <c r="B198" s="149"/>
      <c r="C198" s="81"/>
      <c r="D198" s="148"/>
      <c r="E198" s="148"/>
      <c r="F198" s="148"/>
      <c r="G198" s="9"/>
      <c r="H198" s="49"/>
      <c r="I198" s="9"/>
      <c r="J198" s="9"/>
      <c r="K198" s="9"/>
    </row>
    <row r="199" spans="1:46" s="8" customFormat="1" ht="16.8" customHeight="1">
      <c r="A199" s="81"/>
      <c r="B199" s="149"/>
      <c r="C199" s="81"/>
      <c r="D199" s="148"/>
      <c r="E199" s="148"/>
      <c r="F199" s="148"/>
      <c r="G199" s="9"/>
      <c r="H199" s="49"/>
      <c r="I199" s="9"/>
      <c r="J199" s="9"/>
      <c r="K199" s="9"/>
      <c r="L199"/>
      <c r="M199" s="81"/>
      <c r="N199" s="81"/>
      <c r="O199" s="148"/>
      <c r="P199" s="148"/>
      <c r="Q199" s="9"/>
      <c r="R199" s="9"/>
      <c r="S199" s="9"/>
      <c r="T199" s="9"/>
      <c r="U199" s="9"/>
      <c r="V199" s="9"/>
      <c r="Z199" s="9"/>
      <c r="AA199" s="9"/>
      <c r="AB199" s="9"/>
      <c r="AC199" s="9"/>
      <c r="AD199" s="49"/>
      <c r="AE199" s="9"/>
      <c r="AF199" s="9"/>
      <c r="AG199" s="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</row>
    <row r="200" spans="1:46" s="8" customFormat="1">
      <c r="A200" s="161"/>
      <c r="B200" s="149"/>
      <c r="C200" s="81"/>
      <c r="D200" s="148"/>
      <c r="E200" s="148"/>
      <c r="F200" s="148"/>
      <c r="G200" s="9"/>
      <c r="H200" s="49"/>
      <c r="I200" s="9"/>
      <c r="J200" s="9"/>
      <c r="K200" s="9"/>
      <c r="O200" s="9"/>
      <c r="P200" s="9"/>
      <c r="Q200" s="9"/>
      <c r="R200" s="9"/>
      <c r="S200" s="9"/>
      <c r="T200" s="9"/>
      <c r="U200" s="9"/>
      <c r="V200" s="9"/>
      <c r="Z200" s="9"/>
      <c r="AA200" s="9"/>
      <c r="AB200" s="9"/>
      <c r="AC200" s="9"/>
      <c r="AD200" s="49"/>
      <c r="AE200" s="9"/>
      <c r="AF200" s="9"/>
      <c r="AG200" s="9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</row>
    <row r="201" spans="1:46" s="8" customFormat="1">
      <c r="A201" s="127"/>
      <c r="B201" s="7"/>
      <c r="D201" s="9"/>
      <c r="E201" s="9"/>
      <c r="F201" s="9"/>
      <c r="G201" s="9"/>
      <c r="H201" s="9"/>
      <c r="I201" s="9"/>
      <c r="J201" s="9"/>
      <c r="K201" s="9"/>
      <c r="O201" s="9"/>
      <c r="P201" s="9"/>
      <c r="Q201" s="9"/>
      <c r="R201" s="9"/>
      <c r="S201" s="9"/>
      <c r="T201" s="9"/>
      <c r="U201" s="9"/>
      <c r="V201" s="9"/>
      <c r="Z201" s="9"/>
      <c r="AA201" s="9"/>
      <c r="AB201" s="9"/>
      <c r="AC201" s="9"/>
      <c r="AD201" s="49"/>
      <c r="AE201" s="9"/>
      <c r="AF201" s="9"/>
      <c r="AG201" s="9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</row>
    <row r="202" spans="1:46" s="8" customFormat="1">
      <c r="A202" s="64"/>
      <c r="B202" s="7"/>
      <c r="D202" s="9"/>
      <c r="E202" s="9"/>
      <c r="F202" s="9"/>
      <c r="G202" s="9"/>
      <c r="H202" s="9"/>
      <c r="I202" s="9"/>
      <c r="J202" s="9"/>
      <c r="K202" s="9"/>
      <c r="O202" s="9"/>
      <c r="P202" s="9"/>
      <c r="Q202" s="9"/>
      <c r="R202" s="9"/>
      <c r="S202" s="9"/>
      <c r="T202" s="9"/>
      <c r="U202" s="9"/>
      <c r="V202" s="9"/>
      <c r="Z202" s="9"/>
      <c r="AA202" s="9"/>
      <c r="AB202" s="9"/>
      <c r="AC202" s="9"/>
      <c r="AD202" s="49"/>
      <c r="AE202" s="9"/>
      <c r="AF202" s="9"/>
      <c r="AG202" s="9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</row>
    <row r="203" spans="1:46" s="8" customFormat="1">
      <c r="A203" s="129"/>
      <c r="B203" s="7"/>
      <c r="D203" s="49"/>
      <c r="E203" s="9"/>
      <c r="F203" s="9"/>
      <c r="G203" s="9"/>
      <c r="H203" s="9"/>
      <c r="I203" s="9"/>
      <c r="J203" s="9"/>
      <c r="K203" s="9"/>
      <c r="O203" s="9"/>
      <c r="P203" s="9"/>
      <c r="Q203" s="9"/>
      <c r="R203" s="9"/>
      <c r="S203" s="9"/>
      <c r="T203" s="9"/>
      <c r="U203" s="9"/>
      <c r="V203" s="9"/>
      <c r="Z203" s="9"/>
      <c r="AA203" s="9"/>
      <c r="AB203" s="9"/>
      <c r="AC203" s="9"/>
      <c r="AD203" s="49"/>
      <c r="AE203" s="9"/>
      <c r="AF203" s="9"/>
      <c r="AG203" s="9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</row>
    <row r="204" spans="1:46" s="8" customFormat="1">
      <c r="A204" s="129"/>
      <c r="B204" s="7"/>
      <c r="D204" s="49"/>
      <c r="E204" s="9"/>
      <c r="F204" s="9"/>
      <c r="G204" s="9"/>
      <c r="H204" s="9"/>
      <c r="I204" s="9"/>
      <c r="J204" s="9"/>
      <c r="K204" s="9"/>
      <c r="O204" s="9"/>
      <c r="P204" s="9"/>
      <c r="Q204" s="9"/>
      <c r="R204" s="9"/>
      <c r="S204" s="9"/>
      <c r="T204" s="9"/>
      <c r="U204" s="9"/>
      <c r="V204" s="9"/>
      <c r="Z204" s="9"/>
      <c r="AA204" s="9"/>
      <c r="AB204" s="9"/>
      <c r="AC204" s="9"/>
      <c r="AD204" s="49"/>
      <c r="AE204" s="9"/>
      <c r="AF204" s="9"/>
      <c r="AG204" s="9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</row>
    <row r="205" spans="1:46" s="8" customFormat="1">
      <c r="A205" s="64"/>
      <c r="B205" s="7"/>
      <c r="D205" s="9"/>
      <c r="E205" s="9"/>
      <c r="F205" s="9"/>
      <c r="G205" s="9"/>
      <c r="H205" s="9"/>
      <c r="I205" s="9"/>
      <c r="J205" s="9"/>
      <c r="K205" s="9"/>
      <c r="O205" s="9"/>
      <c r="P205" s="9"/>
      <c r="Q205" s="9"/>
      <c r="R205" s="9"/>
      <c r="S205" s="9"/>
      <c r="T205" s="9"/>
      <c r="U205" s="9"/>
      <c r="V205" s="9"/>
      <c r="Z205" s="9"/>
      <c r="AA205" s="9"/>
      <c r="AB205" s="9"/>
      <c r="AC205" s="9"/>
      <c r="AD205" s="49"/>
      <c r="AE205" s="9"/>
      <c r="AF205" s="9"/>
      <c r="AG205" s="9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</row>
    <row r="206" spans="1:46" s="8" customFormat="1">
      <c r="A206" s="62"/>
      <c r="B206" s="7"/>
      <c r="C206"/>
      <c r="D206" s="9"/>
      <c r="E206" s="9"/>
      <c r="F206" s="9"/>
      <c r="G206" s="9"/>
      <c r="H206" s="9"/>
      <c r="I206" s="9"/>
      <c r="J206" s="9"/>
      <c r="K206" s="9"/>
      <c r="O206" s="9"/>
      <c r="P206" s="9"/>
      <c r="Q206" s="9"/>
      <c r="R206" s="9"/>
      <c r="S206" s="9"/>
      <c r="T206" s="9"/>
      <c r="U206" s="9"/>
      <c r="V206" s="9"/>
      <c r="Z206" s="9"/>
      <c r="AA206" s="9"/>
      <c r="AB206" s="9"/>
      <c r="AC206" s="9"/>
      <c r="AD206" s="49"/>
      <c r="AE206" s="9"/>
      <c r="AF206" s="9"/>
      <c r="AG206" s="9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</row>
    <row r="207" spans="1:46">
      <c r="A207" s="67"/>
      <c r="E207" s="9"/>
      <c r="F207" s="9"/>
      <c r="G207" s="9"/>
      <c r="H207" s="9"/>
      <c r="I207" s="9"/>
      <c r="J207" s="9"/>
      <c r="K207" s="9"/>
      <c r="L207" s="8"/>
      <c r="M207" s="8"/>
      <c r="N207" s="8"/>
      <c r="O207" s="9"/>
      <c r="P207" s="9"/>
    </row>
    <row r="208" spans="1:46">
      <c r="A208" s="127"/>
      <c r="C208" s="8"/>
      <c r="E208" s="9"/>
      <c r="F208" s="9"/>
      <c r="G208" s="9"/>
      <c r="H208" s="9"/>
      <c r="I208" s="9"/>
      <c r="J208" s="9"/>
      <c r="K208" s="9"/>
    </row>
    <row r="209" spans="1:46">
      <c r="A209" s="127"/>
      <c r="C209" s="8"/>
      <c r="E209" s="9"/>
      <c r="F209" s="9"/>
      <c r="G209" s="9"/>
      <c r="H209" s="9"/>
      <c r="I209" s="9"/>
      <c r="J209" s="9"/>
      <c r="K209" s="9"/>
    </row>
    <row r="210" spans="1:46">
      <c r="A210" s="43"/>
      <c r="C210" s="8"/>
      <c r="D210" s="49"/>
      <c r="E210" s="9"/>
      <c r="F210" s="9"/>
      <c r="G210" s="9"/>
      <c r="H210" s="9"/>
      <c r="I210" s="9"/>
      <c r="J210" s="9"/>
      <c r="K210" s="9"/>
    </row>
    <row r="211" spans="1:46">
      <c r="E211" s="9"/>
      <c r="F211" s="9"/>
      <c r="G211" s="9"/>
      <c r="H211" s="9"/>
      <c r="I211" s="9"/>
      <c r="J211" s="9"/>
      <c r="K211" s="9"/>
    </row>
    <row r="212" spans="1:46">
      <c r="A212" s="43"/>
      <c r="C212" s="8"/>
      <c r="D212" s="49"/>
      <c r="E212" s="9"/>
      <c r="F212" s="9"/>
      <c r="G212" s="9"/>
      <c r="H212" s="9"/>
      <c r="I212" s="9"/>
      <c r="J212" s="9"/>
      <c r="K212" s="9"/>
    </row>
    <row r="213" spans="1:46">
      <c r="A213" s="83"/>
      <c r="D213" s="49"/>
      <c r="E213" s="9"/>
      <c r="F213" s="9"/>
      <c r="G213" s="9"/>
      <c r="H213" s="9"/>
      <c r="I213" s="9"/>
      <c r="J213" s="9"/>
      <c r="K213" s="9"/>
    </row>
    <row r="214" spans="1:46">
      <c r="A214" s="127"/>
      <c r="C214" s="8"/>
      <c r="E214" s="9"/>
      <c r="F214" s="9"/>
      <c r="G214" s="9"/>
      <c r="H214" s="9"/>
      <c r="I214" s="9"/>
      <c r="J214" s="9"/>
      <c r="K214" s="9"/>
    </row>
    <row r="215" spans="1:46">
      <c r="A215" s="83"/>
      <c r="D215" s="49"/>
      <c r="E215" s="9"/>
      <c r="F215" s="9"/>
      <c r="G215" s="9"/>
      <c r="H215" s="9"/>
      <c r="I215" s="9"/>
      <c r="J215" s="9"/>
      <c r="K215" s="9"/>
    </row>
    <row r="216" spans="1:46">
      <c r="A216" s="161"/>
      <c r="B216" s="149"/>
      <c r="C216" s="81"/>
      <c r="D216" s="148"/>
      <c r="E216" s="148"/>
      <c r="F216" s="148"/>
      <c r="G216" s="9"/>
      <c r="H216" s="49"/>
      <c r="I216" s="9"/>
      <c r="J216" s="9"/>
      <c r="K216" s="9"/>
    </row>
    <row r="217" spans="1:46" s="148" customFormat="1">
      <c r="A217" s="127"/>
      <c r="B217" s="7"/>
      <c r="C217" s="8"/>
      <c r="D217" s="9"/>
      <c r="E217" s="9"/>
      <c r="F217" s="9"/>
      <c r="G217" s="9"/>
      <c r="H217" s="9"/>
      <c r="I217" s="9"/>
      <c r="J217" s="9"/>
      <c r="K217" s="9"/>
      <c r="L217"/>
      <c r="M217" s="81"/>
      <c r="N217" s="81"/>
      <c r="W217" s="81"/>
      <c r="X217" s="81"/>
      <c r="Y217" s="81"/>
      <c r="AC217" s="9"/>
      <c r="AD217" s="49"/>
      <c r="AE217" s="9"/>
      <c r="AF217" s="9"/>
      <c r="AG217" s="9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</row>
    <row r="218" spans="1:46" s="148" customFormat="1" ht="16.8" customHeight="1">
      <c r="A218" s="67"/>
      <c r="B218" s="7"/>
      <c r="C218"/>
      <c r="D218" s="9"/>
      <c r="E218" s="9"/>
      <c r="F218" s="9"/>
      <c r="G218" s="9"/>
      <c r="H218" s="9"/>
      <c r="I218" s="9"/>
      <c r="J218" s="9"/>
      <c r="K218" s="9"/>
      <c r="L218"/>
      <c r="M218" s="81"/>
      <c r="N218" s="81"/>
      <c r="W218" s="81"/>
      <c r="X218" s="81"/>
      <c r="Y218" s="81"/>
      <c r="AC218" s="9"/>
      <c r="AD218" s="49"/>
      <c r="AE218" s="9"/>
      <c r="AF218" s="9"/>
      <c r="AG218" s="9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</row>
    <row r="219" spans="1:46" s="148" customFormat="1">
      <c r="A219" s="67"/>
      <c r="B219" s="149"/>
      <c r="C219" s="81"/>
      <c r="L219"/>
      <c r="M219" s="81"/>
      <c r="N219" s="81"/>
      <c r="W219" s="81"/>
      <c r="X219" s="81"/>
      <c r="Y219" s="81"/>
      <c r="AC219" s="9"/>
      <c r="AD219" s="49"/>
      <c r="AE219" s="9"/>
      <c r="AF219" s="9"/>
      <c r="AG219" s="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</row>
    <row r="220" spans="1:46" s="148" customFormat="1">
      <c r="A220" s="83"/>
      <c r="B220" s="7"/>
      <c r="C220"/>
      <c r="D220" s="49"/>
      <c r="E220" s="9"/>
      <c r="F220" s="9"/>
      <c r="G220" s="9"/>
      <c r="H220" s="9"/>
      <c r="I220" s="9"/>
      <c r="J220" s="9"/>
      <c r="K220" s="9"/>
      <c r="L220"/>
      <c r="M220" s="81"/>
      <c r="N220" s="81"/>
      <c r="W220" s="81"/>
      <c r="X220" s="81"/>
      <c r="Y220" s="81"/>
      <c r="AC220" s="9"/>
      <c r="AD220" s="49"/>
      <c r="AE220" s="9"/>
      <c r="AF220" s="9"/>
      <c r="AG220" s="9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</row>
    <row r="221" spans="1:46" s="148" customFormat="1">
      <c r="A221" s="67"/>
      <c r="B221" s="7"/>
      <c r="C221"/>
      <c r="D221" s="9"/>
      <c r="E221" s="9"/>
      <c r="F221" s="9"/>
      <c r="G221" s="9"/>
      <c r="H221" s="9"/>
      <c r="I221" s="9"/>
      <c r="J221" s="9"/>
      <c r="K221" s="9"/>
      <c r="L221"/>
      <c r="M221" s="81"/>
      <c r="N221" s="81"/>
      <c r="W221" s="81"/>
      <c r="X221" s="81"/>
      <c r="Y221" s="81"/>
      <c r="AC221" s="9"/>
      <c r="AD221" s="49"/>
      <c r="AE221" s="9"/>
      <c r="AF221" s="9"/>
      <c r="AG221" s="9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</row>
    <row r="222" spans="1:46" s="148" customFormat="1" ht="16.8" customHeight="1">
      <c r="A222" s="67"/>
      <c r="B222" s="149"/>
      <c r="C222" s="81"/>
      <c r="L222"/>
      <c r="M222" s="81"/>
      <c r="N222" s="81"/>
      <c r="W222" s="81"/>
      <c r="X222" s="81"/>
      <c r="Y222" s="81"/>
      <c r="AC222" s="9"/>
      <c r="AD222" s="49"/>
      <c r="AE222" s="9"/>
      <c r="AF222" s="9"/>
      <c r="AG222" s="9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</row>
    <row r="223" spans="1:46" s="148" customFormat="1">
      <c r="A223" s="3"/>
      <c r="B223" s="7"/>
      <c r="C223"/>
      <c r="D223" s="49"/>
      <c r="E223" s="9"/>
      <c r="F223" s="9"/>
      <c r="G223" s="9"/>
      <c r="H223" s="9"/>
      <c r="I223" s="9"/>
      <c r="J223" s="9"/>
      <c r="K223" s="9"/>
      <c r="L223"/>
      <c r="M223" s="81"/>
      <c r="N223" s="81"/>
      <c r="W223" s="81"/>
      <c r="X223" s="81"/>
      <c r="Y223" s="81"/>
      <c r="AC223" s="9"/>
      <c r="AD223" s="49"/>
      <c r="AE223" s="9"/>
      <c r="AF223" s="9"/>
      <c r="AG223" s="9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</row>
    <row r="224" spans="1:46" s="8" customFormat="1" ht="16.8" customHeight="1">
      <c r="B224" s="7"/>
      <c r="D224" s="9"/>
      <c r="E224" s="9"/>
      <c r="F224" s="9"/>
      <c r="G224" s="9"/>
      <c r="H224" s="9"/>
      <c r="I224" s="9"/>
      <c r="J224" s="9"/>
      <c r="K224" s="9"/>
      <c r="L224"/>
      <c r="M224" s="81"/>
      <c r="N224" s="81"/>
      <c r="O224" s="148"/>
      <c r="P224" s="148"/>
    </row>
    <row r="225" spans="1:46" s="8" customFormat="1">
      <c r="B225" s="7"/>
      <c r="D225" s="9"/>
      <c r="E225" s="9"/>
      <c r="F225" s="9"/>
      <c r="G225" s="9"/>
      <c r="H225" s="9"/>
      <c r="I225" s="9"/>
      <c r="J225" s="9"/>
      <c r="K225" s="9"/>
    </row>
    <row r="226" spans="1:46" s="8" customFormat="1">
      <c r="A226" s="3"/>
      <c r="B226" s="7"/>
      <c r="C226"/>
      <c r="D226" s="49"/>
      <c r="E226" s="9"/>
      <c r="F226" s="9"/>
      <c r="G226" s="9"/>
      <c r="H226" s="9"/>
      <c r="I226" s="9"/>
      <c r="J226" s="9"/>
      <c r="K226" s="9"/>
    </row>
    <row r="227" spans="1:46" s="8" customFormat="1">
      <c r="A227" s="67"/>
      <c r="B227" s="7"/>
      <c r="C227"/>
      <c r="D227" s="9"/>
      <c r="E227" s="9"/>
      <c r="F227" s="9"/>
      <c r="G227" s="9"/>
      <c r="H227" s="9"/>
      <c r="I227" s="9"/>
      <c r="J227" s="9"/>
      <c r="K227" s="9"/>
    </row>
    <row r="228" spans="1:46" s="8" customFormat="1">
      <c r="A228" s="3"/>
      <c r="B228" s="7"/>
      <c r="C228"/>
      <c r="D228" s="49"/>
      <c r="E228" s="9"/>
      <c r="F228" s="9"/>
      <c r="G228" s="9"/>
      <c r="H228" s="9"/>
      <c r="I228" s="9"/>
      <c r="J228" s="9"/>
      <c r="K228" s="9"/>
    </row>
    <row r="229" spans="1:46" s="8" customFormat="1">
      <c r="A229" s="67"/>
      <c r="B229" s="7"/>
      <c r="C229"/>
      <c r="D229" s="9"/>
      <c r="E229" s="9"/>
      <c r="F229" s="9"/>
      <c r="G229" s="9"/>
      <c r="H229" s="9"/>
      <c r="I229" s="9"/>
      <c r="J229" s="9"/>
      <c r="K229" s="9"/>
    </row>
    <row r="230" spans="1:46" s="8" customFormat="1">
      <c r="A230" s="83"/>
      <c r="B230" s="7"/>
      <c r="C230"/>
      <c r="D230" s="49"/>
      <c r="E230" s="9"/>
      <c r="F230" s="9"/>
      <c r="G230" s="9"/>
      <c r="H230" s="9"/>
      <c r="I230" s="9"/>
      <c r="J230" s="9"/>
      <c r="K230" s="9"/>
    </row>
    <row r="231" spans="1:46" s="8" customFormat="1">
      <c r="A231" s="161"/>
      <c r="B231" s="149"/>
      <c r="C231" s="81"/>
      <c r="D231" s="148"/>
      <c r="E231" s="148"/>
      <c r="F231" s="148"/>
      <c r="G231" s="9"/>
      <c r="H231" s="9"/>
      <c r="I231" s="9"/>
      <c r="J231" s="9"/>
      <c r="K231" s="9"/>
    </row>
    <row r="232" spans="1:46" s="8" customFormat="1">
      <c r="A232" s="81"/>
      <c r="B232" s="149"/>
      <c r="C232" s="81"/>
      <c r="D232" s="148"/>
      <c r="E232" s="148"/>
      <c r="F232" s="148"/>
      <c r="G232" s="9"/>
      <c r="H232" s="49"/>
      <c r="I232" s="9"/>
      <c r="J232" s="9"/>
      <c r="K232" s="9"/>
    </row>
    <row r="233" spans="1:46">
      <c r="A233" s="129"/>
      <c r="C233" s="8"/>
      <c r="D233" s="49"/>
      <c r="E233" s="9"/>
      <c r="F233" s="9"/>
      <c r="G233" s="9"/>
      <c r="H233" s="9"/>
      <c r="I233" s="9"/>
      <c r="J233" s="9"/>
      <c r="K233" s="9"/>
      <c r="L233" s="8"/>
      <c r="M233" s="8"/>
      <c r="N233" s="8"/>
      <c r="O233" s="8"/>
      <c r="P233" s="8"/>
      <c r="AD233" s="9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</row>
    <row r="234" spans="1:46">
      <c r="A234" s="68"/>
      <c r="D234" s="49"/>
      <c r="E234" s="9"/>
      <c r="F234" s="9"/>
      <c r="G234" s="9"/>
      <c r="H234" s="9"/>
      <c r="I234" s="9"/>
      <c r="J234" s="9"/>
      <c r="K234" s="9"/>
      <c r="AD234" s="9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</row>
    <row r="235" spans="1:46">
      <c r="A235" s="62"/>
      <c r="E235" s="9"/>
      <c r="F235" s="9"/>
      <c r="G235" s="9"/>
      <c r="H235" s="9"/>
      <c r="I235" s="9"/>
      <c r="J235" s="9"/>
      <c r="K235" s="9"/>
      <c r="AD235" s="9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</row>
    <row r="236" spans="1:46">
      <c r="A236" s="62"/>
      <c r="E236" s="9"/>
      <c r="F236" s="9"/>
      <c r="G236" s="9"/>
      <c r="H236" s="9"/>
      <c r="I236" s="9"/>
      <c r="J236" s="9"/>
      <c r="K236" s="9"/>
    </row>
    <row r="237" spans="1:46">
      <c r="A237" s="62"/>
      <c r="B237" s="149"/>
      <c r="C237" s="81"/>
      <c r="D237" s="148"/>
      <c r="E237" s="148"/>
      <c r="F237" s="148"/>
      <c r="G237" s="148"/>
      <c r="H237" s="148"/>
      <c r="I237" s="148"/>
      <c r="J237" s="148"/>
      <c r="K237" s="148"/>
    </row>
    <row r="238" spans="1:46">
      <c r="A238" s="89"/>
      <c r="B238" s="149"/>
      <c r="C238" s="81"/>
      <c r="D238" s="148"/>
      <c r="E238" s="148"/>
      <c r="F238" s="148"/>
      <c r="G238" s="9"/>
      <c r="H238" s="9"/>
      <c r="I238" s="9"/>
      <c r="J238" s="9"/>
      <c r="K238" s="9"/>
    </row>
    <row r="239" spans="1:46">
      <c r="A239" s="68"/>
      <c r="D239" s="49"/>
      <c r="E239" s="9"/>
      <c r="F239" s="9"/>
      <c r="G239" s="9"/>
      <c r="H239" s="9"/>
      <c r="I239" s="9"/>
      <c r="J239" s="9"/>
      <c r="K239" s="9"/>
    </row>
    <row r="240" spans="1:46">
      <c r="A240" s="68"/>
      <c r="D240" s="49"/>
      <c r="E240" s="9"/>
      <c r="F240" s="9"/>
      <c r="G240" s="9"/>
      <c r="H240" s="9"/>
      <c r="I240" s="9"/>
      <c r="J240" s="9"/>
      <c r="K240" s="9"/>
    </row>
    <row r="241" spans="1:46">
      <c r="A241" s="68"/>
      <c r="D241" s="49"/>
      <c r="E241" s="9"/>
      <c r="F241" s="9"/>
      <c r="G241" s="9"/>
      <c r="H241" s="9"/>
      <c r="I241" s="9"/>
      <c r="J241" s="9"/>
      <c r="K241" s="9"/>
    </row>
    <row r="242" spans="1:46">
      <c r="A242" s="64"/>
      <c r="C242" s="8"/>
      <c r="E242" s="9"/>
      <c r="F242" s="9"/>
      <c r="G242" s="9"/>
      <c r="H242" s="9"/>
      <c r="I242" s="9"/>
      <c r="J242" s="9"/>
      <c r="K242" s="9"/>
    </row>
    <row r="243" spans="1:46" s="8" customFormat="1" ht="16.8" customHeight="1">
      <c r="A243" s="62"/>
      <c r="B243" s="7"/>
      <c r="C243"/>
      <c r="D243" s="9"/>
      <c r="E243" s="9"/>
      <c r="F243" s="9"/>
      <c r="G243" s="9"/>
      <c r="H243" s="9"/>
      <c r="I243" s="9"/>
      <c r="J243" s="9"/>
      <c r="K243" s="9"/>
      <c r="L243"/>
      <c r="M243" s="81"/>
      <c r="N243" s="81"/>
      <c r="O243" s="148"/>
      <c r="P243" s="148"/>
      <c r="Q243" s="9"/>
      <c r="R243" s="9"/>
      <c r="S243" s="9"/>
      <c r="T243" s="9"/>
      <c r="U243" s="9"/>
      <c r="V243" s="9"/>
      <c r="Z243" s="9"/>
      <c r="AA243" s="9"/>
      <c r="AB243" s="9"/>
      <c r="AC243" s="9"/>
      <c r="AD243" s="49"/>
      <c r="AE243" s="9"/>
      <c r="AF243" s="9"/>
      <c r="AG243" s="9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</row>
    <row r="244" spans="1:46" s="8" customFormat="1">
      <c r="A244" s="64"/>
      <c r="B244" s="7"/>
      <c r="D244" s="9"/>
      <c r="E244" s="9"/>
      <c r="F244" s="9"/>
      <c r="G244" s="9"/>
      <c r="H244" s="9"/>
      <c r="I244" s="9"/>
      <c r="J244" s="9"/>
      <c r="K244" s="9"/>
      <c r="O244" s="9"/>
      <c r="P244" s="9"/>
      <c r="Q244" s="9"/>
      <c r="R244" s="9"/>
      <c r="S244" s="9"/>
      <c r="T244" s="9"/>
      <c r="U244" s="9"/>
      <c r="V244" s="9"/>
      <c r="Z244" s="9"/>
      <c r="AA244" s="9"/>
      <c r="AB244" s="9"/>
      <c r="AC244" s="9"/>
      <c r="AD244" s="49"/>
      <c r="AE244" s="9"/>
      <c r="AF244" s="9"/>
      <c r="AG244" s="9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</row>
    <row r="245" spans="1:46" s="8" customFormat="1">
      <c r="A245" s="129"/>
      <c r="B245" s="7"/>
      <c r="D245" s="49"/>
      <c r="E245" s="9"/>
      <c r="F245" s="9"/>
      <c r="G245" s="9"/>
      <c r="H245" s="9"/>
      <c r="I245" s="9"/>
      <c r="J245" s="9"/>
      <c r="K245" s="9"/>
      <c r="O245" s="9"/>
      <c r="P245" s="9"/>
      <c r="Q245" s="9"/>
      <c r="R245" s="9"/>
      <c r="S245" s="9"/>
      <c r="T245" s="9"/>
      <c r="U245" s="9"/>
      <c r="V245" s="9"/>
      <c r="Z245" s="9"/>
      <c r="AA245" s="9"/>
      <c r="AB245" s="9"/>
      <c r="AC245" s="9"/>
      <c r="AD245" s="49"/>
      <c r="AE245" s="9"/>
      <c r="AF245" s="9"/>
      <c r="AG245" s="9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</row>
    <row r="246" spans="1:46" s="8" customFormat="1">
      <c r="A246" s="62"/>
      <c r="B246" s="7"/>
      <c r="C246"/>
      <c r="D246" s="9"/>
      <c r="E246" s="9"/>
      <c r="F246" s="9"/>
      <c r="G246" s="9"/>
      <c r="H246" s="9"/>
      <c r="I246" s="9"/>
      <c r="J246" s="9"/>
      <c r="K246" s="9"/>
      <c r="O246" s="9"/>
      <c r="P246" s="9"/>
      <c r="Q246" s="9"/>
      <c r="R246" s="9"/>
      <c r="S246" s="9"/>
      <c r="T246" s="9"/>
      <c r="U246" s="9"/>
      <c r="V246" s="9"/>
      <c r="Z246" s="9"/>
      <c r="AA246" s="9"/>
      <c r="AB246" s="9"/>
      <c r="AC246" s="9"/>
      <c r="AD246" s="49"/>
      <c r="AE246" s="9"/>
      <c r="AF246" s="9"/>
      <c r="AG246" s="9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</row>
    <row r="247" spans="1:46" s="8" customFormat="1">
      <c r="A247" s="62"/>
      <c r="B247" s="7"/>
      <c r="C247"/>
      <c r="D247" s="9"/>
      <c r="E247" s="9"/>
      <c r="F247" s="9"/>
      <c r="G247" s="9"/>
      <c r="H247" s="9"/>
      <c r="I247" s="9"/>
      <c r="J247" s="9"/>
      <c r="K247" s="9"/>
      <c r="O247" s="9"/>
      <c r="P247" s="9"/>
      <c r="Q247" s="9"/>
      <c r="R247" s="9"/>
      <c r="S247" s="9"/>
      <c r="T247" s="9"/>
      <c r="U247" s="9"/>
      <c r="V247" s="9"/>
      <c r="Z247" s="9"/>
      <c r="AA247" s="9"/>
      <c r="AB247" s="9"/>
      <c r="AC247" s="9"/>
      <c r="AD247" s="49"/>
      <c r="AE247" s="9"/>
      <c r="AF247" s="9"/>
      <c r="AG247" s="9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</row>
    <row r="248" spans="1:46" s="8" customFormat="1">
      <c r="A248" s="64"/>
      <c r="B248" s="7"/>
      <c r="D248" s="9"/>
      <c r="E248" s="9"/>
      <c r="F248" s="9"/>
      <c r="G248" s="9"/>
      <c r="H248" s="9"/>
      <c r="I248" s="9"/>
      <c r="J248" s="9"/>
      <c r="K248" s="9"/>
      <c r="O248" s="9"/>
      <c r="P248" s="9"/>
      <c r="Q248" s="9"/>
      <c r="R248" s="9"/>
      <c r="S248" s="9"/>
      <c r="T248" s="9"/>
      <c r="U248" s="9"/>
      <c r="V248" s="9"/>
      <c r="Z248" s="9"/>
      <c r="AA248" s="9"/>
      <c r="AB248" s="9"/>
      <c r="AC248" s="9"/>
      <c r="AD248" s="49"/>
      <c r="AE248" s="9"/>
      <c r="AF248" s="9"/>
      <c r="AG248" s="9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</row>
    <row r="249" spans="1:46" s="8" customFormat="1">
      <c r="A249" s="62"/>
      <c r="B249" s="7"/>
      <c r="C249"/>
      <c r="D249" s="9"/>
      <c r="E249" s="9"/>
      <c r="F249" s="9"/>
      <c r="G249" s="9"/>
      <c r="H249" s="9"/>
      <c r="I249" s="9"/>
      <c r="J249" s="9"/>
      <c r="K249" s="9"/>
      <c r="O249" s="9"/>
      <c r="P249" s="9"/>
      <c r="Q249" s="9"/>
      <c r="R249" s="9"/>
      <c r="S249" s="9"/>
      <c r="T249" s="9"/>
      <c r="U249" s="9"/>
      <c r="V249" s="9"/>
      <c r="Z249" s="9"/>
      <c r="AA249" s="9"/>
      <c r="AB249" s="9"/>
      <c r="AC249" s="9"/>
      <c r="AD249" s="49"/>
      <c r="AE249" s="9"/>
      <c r="AF249" s="9"/>
      <c r="AG249" s="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</row>
    <row r="250" spans="1:46" s="8" customFormat="1">
      <c r="A250" s="62"/>
      <c r="B250" s="149"/>
      <c r="C250" s="81"/>
      <c r="D250" s="148"/>
      <c r="E250" s="148"/>
      <c r="F250" s="148"/>
      <c r="G250" s="148"/>
      <c r="H250" s="148"/>
      <c r="I250" s="148"/>
      <c r="J250" s="148"/>
      <c r="K250" s="148"/>
      <c r="O250" s="9"/>
      <c r="P250" s="9"/>
      <c r="Q250" s="9"/>
      <c r="R250" s="9"/>
      <c r="S250" s="9"/>
      <c r="T250" s="9"/>
      <c r="U250" s="9"/>
      <c r="V250" s="9"/>
      <c r="Z250" s="9"/>
      <c r="AA250" s="9"/>
      <c r="AB250" s="9"/>
      <c r="AC250" s="9"/>
      <c r="AD250" s="49"/>
      <c r="AE250" s="9"/>
      <c r="AF250" s="9"/>
      <c r="AG250" s="9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</row>
    <row r="251" spans="1:46" s="8" customFormat="1">
      <c r="A251" s="81"/>
      <c r="B251" s="149"/>
      <c r="C251" s="81"/>
      <c r="D251" s="148"/>
      <c r="E251" s="148"/>
      <c r="F251" s="148"/>
      <c r="G251" s="9"/>
      <c r="H251" s="49"/>
      <c r="I251" s="9"/>
      <c r="J251" s="9"/>
      <c r="K251" s="9"/>
      <c r="O251" s="9"/>
      <c r="P251" s="9"/>
      <c r="Z251" s="9"/>
      <c r="AA251" s="9"/>
      <c r="AB251" s="9"/>
      <c r="AC251" s="9"/>
      <c r="AD251" s="49"/>
      <c r="AE251" s="9"/>
      <c r="AF251" s="9"/>
      <c r="AG251" s="9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1:46">
      <c r="A252" s="127"/>
      <c r="C252" s="8"/>
      <c r="E252" s="9"/>
      <c r="F252" s="9"/>
      <c r="G252" s="9"/>
      <c r="H252" s="9"/>
      <c r="I252" s="9"/>
      <c r="J252" s="9"/>
      <c r="K252" s="9"/>
      <c r="L252" s="8"/>
      <c r="M252" s="8"/>
      <c r="N252" s="8"/>
      <c r="O252" s="8"/>
      <c r="P252" s="8"/>
    </row>
    <row r="253" spans="1:46">
      <c r="A253" s="138"/>
      <c r="C253" s="8"/>
      <c r="D253" s="49"/>
      <c r="E253" s="9"/>
      <c r="F253" s="9"/>
      <c r="G253" s="9"/>
      <c r="H253" s="9"/>
      <c r="I253" s="9"/>
      <c r="J253" s="9"/>
      <c r="K253" s="9"/>
    </row>
    <row r="254" spans="1:46">
      <c r="A254" s="67"/>
      <c r="E254" s="9"/>
      <c r="F254" s="9"/>
      <c r="G254" s="9"/>
      <c r="H254" s="9"/>
      <c r="I254" s="9"/>
      <c r="J254" s="9"/>
      <c r="K254" s="9"/>
    </row>
    <row r="255" spans="1:46">
      <c r="A255" s="161"/>
      <c r="B255" s="149"/>
      <c r="C255" s="81"/>
      <c r="D255" s="148"/>
      <c r="E255" s="148"/>
      <c r="F255" s="148"/>
      <c r="G255" s="9"/>
      <c r="H255" s="9"/>
      <c r="I255" s="9"/>
      <c r="J255" s="9"/>
      <c r="K255" s="9"/>
    </row>
    <row r="256" spans="1:46">
      <c r="A256" s="161"/>
      <c r="B256" s="149"/>
      <c r="C256" s="81"/>
      <c r="D256" s="148"/>
      <c r="E256" s="148"/>
      <c r="F256" s="148"/>
      <c r="G256" s="9"/>
      <c r="H256" s="49"/>
      <c r="I256" s="9"/>
      <c r="J256" s="9"/>
      <c r="K256" s="9"/>
    </row>
    <row r="257" spans="1:46">
      <c r="A257" s="161"/>
      <c r="B257" s="149"/>
      <c r="C257" s="81"/>
      <c r="D257" s="148"/>
      <c r="E257" s="148"/>
      <c r="F257" s="148"/>
      <c r="G257" s="9"/>
      <c r="H257" s="49"/>
      <c r="I257" s="9"/>
      <c r="J257" s="9"/>
      <c r="K257" s="9"/>
      <c r="AD257" s="9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</row>
    <row r="258" spans="1:46">
      <c r="A258" s="8"/>
      <c r="C258" s="8"/>
      <c r="E258" s="9"/>
      <c r="F258" s="9"/>
      <c r="G258" s="9"/>
      <c r="H258" s="9"/>
      <c r="I258" s="9"/>
      <c r="J258" s="9"/>
      <c r="K258" s="9"/>
      <c r="AD258" s="9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</row>
    <row r="259" spans="1:46">
      <c r="B259" s="149"/>
      <c r="C259" s="81"/>
      <c r="D259" s="148"/>
      <c r="E259" s="148"/>
      <c r="F259" s="148"/>
      <c r="G259" s="148"/>
      <c r="H259" s="148"/>
      <c r="I259" s="148"/>
      <c r="J259" s="148"/>
      <c r="K259" s="148"/>
      <c r="AD259" s="9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</row>
    <row r="260" spans="1:46">
      <c r="A260" s="62"/>
      <c r="E260" s="9"/>
      <c r="F260" s="9"/>
      <c r="G260" s="9"/>
      <c r="H260" s="9"/>
      <c r="I260" s="9"/>
      <c r="J260" s="9"/>
      <c r="K260" s="9"/>
      <c r="AD260" s="9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</row>
    <row r="261" spans="1:46">
      <c r="A261" s="64"/>
      <c r="C261" s="8"/>
      <c r="E261" s="9"/>
      <c r="F261" s="9"/>
      <c r="G261" s="9"/>
      <c r="H261" s="9"/>
      <c r="I261" s="9"/>
      <c r="J261" s="9"/>
      <c r="K261" s="9"/>
      <c r="AD261" s="9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</row>
    <row r="262" spans="1:46">
      <c r="A262" s="89"/>
      <c r="B262" s="149"/>
      <c r="C262" s="81"/>
      <c r="D262" s="148"/>
      <c r="E262" s="148"/>
      <c r="F262" s="148"/>
      <c r="G262" s="9"/>
      <c r="H262" s="49"/>
      <c r="I262" s="9"/>
      <c r="J262" s="9"/>
      <c r="K262" s="9"/>
      <c r="AD262" s="9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</row>
    <row r="263" spans="1:46">
      <c r="A263" s="62"/>
      <c r="E263" s="9"/>
      <c r="F263" s="9"/>
      <c r="G263" s="9"/>
      <c r="H263" s="9"/>
      <c r="I263" s="9"/>
      <c r="J263" s="9"/>
      <c r="K263" s="9"/>
      <c r="AD263" s="9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</row>
    <row r="264" spans="1:46">
      <c r="A264" s="62"/>
      <c r="E264" s="9"/>
      <c r="F264" s="9"/>
      <c r="G264" s="9"/>
      <c r="H264" s="9"/>
      <c r="I264" s="9"/>
      <c r="J264" s="9"/>
      <c r="K264" s="9"/>
      <c r="AD264" s="9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</row>
    <row r="265" spans="1:46">
      <c r="A265" s="68"/>
      <c r="D265" s="49"/>
      <c r="E265" s="9"/>
      <c r="F265" s="9"/>
      <c r="G265" s="9"/>
      <c r="H265" s="9"/>
      <c r="I265" s="9"/>
      <c r="J265" s="9"/>
      <c r="K265" s="9"/>
      <c r="AD265" s="9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spans="1:46">
      <c r="A266" s="67"/>
      <c r="E266" s="9"/>
      <c r="F266" s="9"/>
      <c r="G266" s="9"/>
      <c r="H266" s="9"/>
      <c r="I266" s="9"/>
      <c r="J266" s="9"/>
      <c r="K266" s="9"/>
      <c r="W266"/>
      <c r="X266"/>
      <c r="Y266"/>
      <c r="Z266"/>
      <c r="AA266"/>
      <c r="AB266"/>
      <c r="AC266"/>
      <c r="AD266"/>
      <c r="AE266"/>
      <c r="AF266"/>
      <c r="AG266"/>
    </row>
    <row r="267" spans="1:46">
      <c r="A267" s="138"/>
      <c r="C267" s="8"/>
      <c r="D267" s="49"/>
      <c r="E267" s="9"/>
      <c r="F267" s="9"/>
      <c r="G267" s="9"/>
      <c r="H267" s="9"/>
      <c r="I267" s="9"/>
      <c r="J267" s="9"/>
      <c r="K267" s="9"/>
      <c r="W267"/>
      <c r="X267"/>
      <c r="Y267"/>
      <c r="Z267"/>
      <c r="AA267"/>
      <c r="AB267"/>
      <c r="AC267"/>
      <c r="AD267"/>
      <c r="AE267"/>
      <c r="AF267"/>
      <c r="AG267"/>
    </row>
    <row r="268" spans="1:46">
      <c r="A268" s="127"/>
      <c r="C268" s="8"/>
      <c r="E268" s="9"/>
      <c r="F268" s="9"/>
      <c r="G268" s="9"/>
      <c r="H268" s="9"/>
      <c r="I268" s="9"/>
      <c r="J268" s="9"/>
      <c r="K268" s="9"/>
      <c r="W268"/>
      <c r="X268"/>
      <c r="Y268"/>
      <c r="Z268"/>
      <c r="AA268"/>
      <c r="AB268"/>
      <c r="AC268"/>
      <c r="AD268"/>
      <c r="AE268"/>
      <c r="AF268"/>
      <c r="AG268"/>
    </row>
    <row r="269" spans="1:46">
      <c r="A269" s="161"/>
      <c r="B269" s="149"/>
      <c r="C269" s="81"/>
      <c r="D269" s="148"/>
      <c r="E269" s="148"/>
      <c r="F269" s="148"/>
      <c r="G269" s="9"/>
      <c r="H269" s="49"/>
      <c r="I269" s="9"/>
      <c r="J269" s="9"/>
      <c r="K269" s="9"/>
    </row>
    <row r="270" spans="1:46">
      <c r="B270" s="149"/>
      <c r="C270" s="81"/>
      <c r="D270" s="148"/>
      <c r="E270" s="148"/>
      <c r="F270" s="148"/>
      <c r="G270" s="148"/>
      <c r="H270" s="148"/>
      <c r="I270" s="148"/>
      <c r="J270" s="148"/>
      <c r="K270" s="148"/>
    </row>
    <row r="271" spans="1:46">
      <c r="A271" s="67"/>
      <c r="B271" s="149"/>
      <c r="C271" s="81"/>
      <c r="D271" s="148"/>
      <c r="E271" s="148"/>
      <c r="F271" s="148"/>
      <c r="G271" s="148"/>
      <c r="H271" s="148"/>
      <c r="I271" s="148"/>
      <c r="J271" s="148"/>
      <c r="K271" s="148"/>
    </row>
    <row r="272" spans="1:46">
      <c r="A272" s="67"/>
      <c r="B272" s="149"/>
      <c r="C272" s="81"/>
      <c r="D272" s="148"/>
      <c r="E272" s="148"/>
      <c r="F272" s="148"/>
      <c r="G272" s="148"/>
      <c r="H272" s="148"/>
      <c r="I272" s="148"/>
      <c r="J272" s="148"/>
      <c r="K272" s="148"/>
    </row>
    <row r="273" spans="1:46" s="8" customFormat="1" ht="16.8" customHeight="1">
      <c r="A273"/>
      <c r="B273" s="149"/>
      <c r="C273" s="81"/>
      <c r="D273" s="148"/>
      <c r="E273" s="148"/>
      <c r="F273" s="148"/>
      <c r="G273" s="148"/>
      <c r="H273" s="148"/>
      <c r="I273" s="148"/>
      <c r="J273" s="148"/>
      <c r="K273" s="148"/>
      <c r="L273"/>
      <c r="M273" s="81"/>
      <c r="N273" s="81"/>
      <c r="O273" s="148"/>
      <c r="P273" s="148"/>
      <c r="Z273" s="9"/>
      <c r="AA273" s="9"/>
      <c r="AB273" s="9"/>
      <c r="AC273" s="9"/>
      <c r="AD273" s="49"/>
      <c r="AE273" s="9"/>
      <c r="AF273" s="9"/>
      <c r="AG273" s="9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</row>
    <row r="274" spans="1:46" s="8" customFormat="1">
      <c r="A274" s="83"/>
      <c r="B274" s="7"/>
      <c r="C274"/>
      <c r="D274" s="49"/>
      <c r="E274" s="9"/>
      <c r="F274" s="9"/>
      <c r="G274" s="9"/>
      <c r="H274" s="9"/>
      <c r="I274" s="9"/>
      <c r="J274" s="9"/>
      <c r="K274" s="9"/>
      <c r="Z274" s="9"/>
      <c r="AA274" s="9"/>
      <c r="AB274" s="9"/>
      <c r="AC274" s="9"/>
      <c r="AD274" s="49"/>
      <c r="AE274" s="9"/>
      <c r="AF274" s="9"/>
      <c r="AG274" s="9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</row>
    <row r="275" spans="1:46" s="8" customFormat="1">
      <c r="A275" s="67"/>
      <c r="B275" s="7"/>
      <c r="C275"/>
      <c r="D275" s="9"/>
      <c r="E275" s="9"/>
      <c r="F275" s="9"/>
      <c r="G275" s="9"/>
      <c r="H275" s="9"/>
      <c r="I275" s="9"/>
      <c r="J275" s="9"/>
      <c r="K275" s="9"/>
      <c r="Q275" s="9"/>
      <c r="R275" s="9"/>
      <c r="S275" s="9"/>
      <c r="T275" s="9"/>
      <c r="U275" s="9"/>
      <c r="V275" s="9"/>
      <c r="Z275" s="9"/>
      <c r="AA275" s="9"/>
      <c r="AB275" s="9"/>
      <c r="AC275" s="9"/>
      <c r="AD275" s="49"/>
      <c r="AE275" s="9"/>
      <c r="AF275" s="9"/>
      <c r="AG275" s="9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</row>
    <row r="276" spans="1:46" s="8" customFormat="1">
      <c r="A276"/>
      <c r="B276" s="149"/>
      <c r="C276" s="81"/>
      <c r="D276" s="148"/>
      <c r="E276" s="148"/>
      <c r="F276" s="148"/>
      <c r="G276" s="148"/>
      <c r="H276" s="148"/>
      <c r="I276" s="148"/>
      <c r="J276" s="148"/>
      <c r="K276" s="148"/>
      <c r="O276" s="9"/>
      <c r="P276" s="9"/>
      <c r="Q276" s="9"/>
      <c r="R276" s="9"/>
      <c r="S276" s="9"/>
      <c r="T276" s="9"/>
      <c r="U276" s="9"/>
      <c r="V276" s="9"/>
      <c r="Z276" s="9"/>
      <c r="AA276" s="9"/>
      <c r="AB276" s="9"/>
      <c r="AC276" s="9"/>
      <c r="AD276" s="49"/>
      <c r="AE276" s="9"/>
      <c r="AF276" s="9"/>
      <c r="AG276" s="9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</row>
    <row r="277" spans="1:46" s="8" customFormat="1">
      <c r="A277" s="161"/>
      <c r="B277" s="149"/>
      <c r="C277" s="81"/>
      <c r="D277" s="148"/>
      <c r="E277" s="148"/>
      <c r="F277" s="148"/>
      <c r="G277" s="9"/>
      <c r="H277" s="49"/>
      <c r="I277" s="9"/>
      <c r="J277" s="9"/>
      <c r="K277" s="9"/>
      <c r="O277" s="9"/>
      <c r="P277" s="9"/>
      <c r="Q277" s="9"/>
      <c r="R277" s="9"/>
      <c r="S277" s="9"/>
      <c r="T277" s="9"/>
      <c r="U277" s="9"/>
      <c r="V277" s="9"/>
      <c r="Z277" s="9"/>
      <c r="AA277" s="9"/>
      <c r="AB277" s="9"/>
      <c r="AC277" s="9"/>
      <c r="AD277" s="49"/>
      <c r="AE277" s="9"/>
      <c r="AF277" s="9"/>
      <c r="AG277" s="9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</row>
    <row r="278" spans="1:46" s="8" customFormat="1">
      <c r="A278" s="67"/>
      <c r="B278" s="7"/>
      <c r="C278"/>
      <c r="D278" s="9"/>
      <c r="E278" s="9"/>
      <c r="F278" s="9"/>
      <c r="G278" s="9"/>
      <c r="H278" s="9"/>
      <c r="I278" s="9"/>
      <c r="J278" s="9"/>
      <c r="K278" s="9"/>
      <c r="O278" s="9"/>
      <c r="P278" s="9"/>
      <c r="Q278" s="9"/>
      <c r="R278" s="9"/>
      <c r="S278" s="9"/>
      <c r="T278" s="9"/>
      <c r="U278" s="9"/>
      <c r="V278" s="9"/>
      <c r="Z278" s="9"/>
      <c r="AA278" s="9"/>
      <c r="AB278" s="9"/>
      <c r="AC278" s="9"/>
      <c r="AD278" s="49"/>
      <c r="AE278" s="9"/>
      <c r="AF278" s="9"/>
      <c r="AG278" s="9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</row>
    <row r="279" spans="1:46" s="8" customFormat="1">
      <c r="A279" s="127"/>
      <c r="B279" s="7"/>
      <c r="D279" s="9"/>
      <c r="E279" s="9"/>
      <c r="F279" s="9"/>
      <c r="G279" s="9"/>
      <c r="H279" s="9"/>
      <c r="I279" s="9"/>
      <c r="J279" s="9"/>
      <c r="K279" s="9"/>
      <c r="O279" s="9"/>
      <c r="P279" s="9"/>
      <c r="Q279" s="9"/>
      <c r="R279" s="9"/>
      <c r="S279" s="9"/>
      <c r="T279" s="9"/>
      <c r="U279" s="9"/>
      <c r="V279" s="9"/>
      <c r="Z279" s="9"/>
      <c r="AA279" s="9"/>
      <c r="AB279" s="9"/>
      <c r="AC279" s="9"/>
      <c r="AD279" s="49"/>
      <c r="AE279" s="9"/>
      <c r="AF279" s="9"/>
      <c r="AG279" s="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</row>
    <row r="280" spans="1:46" s="8" customFormat="1">
      <c r="A280" s="67"/>
      <c r="B280" s="7"/>
      <c r="C280"/>
      <c r="D280" s="9"/>
      <c r="E280" s="9"/>
      <c r="F280" s="9"/>
      <c r="G280" s="9"/>
      <c r="H280" s="9"/>
      <c r="I280" s="9"/>
      <c r="J280" s="9"/>
      <c r="K280" s="9"/>
      <c r="O280" s="9"/>
      <c r="P280" s="9"/>
      <c r="Q280" s="9"/>
      <c r="R280" s="9"/>
      <c r="S280" s="9"/>
      <c r="T280" s="9"/>
      <c r="U280" s="9"/>
      <c r="V280" s="9"/>
      <c r="Z280" s="9"/>
      <c r="AA280" s="9"/>
      <c r="AB280" s="9"/>
      <c r="AC280" s="9"/>
      <c r="AD280" s="49"/>
      <c r="AE280" s="9"/>
      <c r="AF280" s="9"/>
      <c r="AG280" s="9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</row>
    <row r="281" spans="1:46" s="8" customFormat="1">
      <c r="A281" s="67"/>
      <c r="B281" s="149"/>
      <c r="C281" s="81"/>
      <c r="D281" s="148"/>
      <c r="E281" s="148"/>
      <c r="F281" s="148"/>
      <c r="G281" s="148"/>
      <c r="H281" s="148"/>
      <c r="I281" s="148"/>
      <c r="J281" s="148"/>
      <c r="K281" s="148"/>
      <c r="O281" s="9"/>
      <c r="P281" s="9"/>
      <c r="Q281" s="9"/>
      <c r="R281" s="9"/>
      <c r="S281" s="9"/>
      <c r="T281" s="9"/>
      <c r="U281" s="9"/>
      <c r="V281" s="9"/>
      <c r="Z281" s="9"/>
      <c r="AA281" s="9"/>
      <c r="AB281" s="9"/>
      <c r="AC281" s="9"/>
      <c r="AD281" s="49"/>
      <c r="AE281" s="9"/>
      <c r="AF281" s="9"/>
      <c r="AG281" s="9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</row>
    <row r="282" spans="1:46">
      <c r="A282" s="83"/>
      <c r="D282" s="49"/>
      <c r="E282" s="9"/>
      <c r="F282" s="9"/>
      <c r="G282" s="9"/>
      <c r="H282" s="9"/>
      <c r="I282" s="9"/>
      <c r="J282" s="9"/>
      <c r="K282" s="9"/>
      <c r="L282" s="8"/>
      <c r="M282" s="8"/>
      <c r="N282" s="8"/>
      <c r="O282" s="9"/>
      <c r="P282" s="9"/>
    </row>
    <row r="283" spans="1:46">
      <c r="A283" s="83"/>
      <c r="D283" s="49"/>
      <c r="E283" s="9"/>
      <c r="F283" s="9"/>
      <c r="G283" s="9"/>
      <c r="H283" s="9"/>
      <c r="I283" s="9"/>
      <c r="J283" s="9"/>
      <c r="K283" s="9"/>
    </row>
    <row r="284" spans="1:46">
      <c r="A284" s="62"/>
      <c r="E284" s="9"/>
      <c r="F284" s="9"/>
      <c r="G284" s="9"/>
      <c r="H284" s="9"/>
      <c r="I284" s="9"/>
      <c r="J284" s="9"/>
      <c r="K284" s="9"/>
    </row>
    <row r="285" spans="1:46">
      <c r="A285" s="62"/>
      <c r="E285" s="9"/>
      <c r="F285" s="9"/>
      <c r="G285" s="9"/>
      <c r="H285" s="9"/>
      <c r="I285" s="9"/>
      <c r="J285" s="9"/>
      <c r="K285" s="9"/>
    </row>
    <row r="286" spans="1:46">
      <c r="A286" s="62"/>
      <c r="B286" s="149"/>
      <c r="C286" s="81"/>
      <c r="D286" s="148"/>
      <c r="E286" s="148"/>
      <c r="F286" s="148"/>
      <c r="G286" s="148"/>
      <c r="H286" s="148"/>
      <c r="I286" s="148"/>
      <c r="J286" s="148"/>
      <c r="K286" s="148"/>
    </row>
    <row r="287" spans="1:46">
      <c r="A287" s="62"/>
      <c r="E287" s="9"/>
      <c r="F287" s="9"/>
      <c r="G287" s="9"/>
      <c r="H287" s="9"/>
      <c r="I287" s="9"/>
      <c r="J287" s="9"/>
      <c r="K287" s="9"/>
    </row>
    <row r="288" spans="1:46">
      <c r="A288" s="68"/>
      <c r="D288" s="49"/>
      <c r="E288" s="9"/>
      <c r="F288" s="9"/>
      <c r="G288" s="9"/>
      <c r="H288" s="9"/>
      <c r="I288" s="9"/>
      <c r="J288" s="9"/>
      <c r="K288" s="9"/>
    </row>
    <row r="289" spans="1:46">
      <c r="A289" s="62"/>
      <c r="B289" s="149"/>
      <c r="C289" s="81"/>
      <c r="D289" s="148"/>
      <c r="E289" s="148"/>
      <c r="F289" s="148"/>
      <c r="G289" s="148"/>
      <c r="H289" s="148"/>
      <c r="I289" s="148"/>
      <c r="J289" s="148"/>
      <c r="K289" s="148"/>
    </row>
    <row r="290" spans="1:46" s="8" customFormat="1" ht="16.8" customHeight="1">
      <c r="A290" s="83"/>
      <c r="B290" s="7"/>
      <c r="C290"/>
      <c r="D290" s="49"/>
      <c r="E290" s="9"/>
      <c r="F290" s="9"/>
      <c r="G290" s="9"/>
      <c r="H290" s="9"/>
      <c r="I290" s="9"/>
      <c r="J290" s="9"/>
      <c r="K290" s="9"/>
      <c r="L290"/>
      <c r="M290" s="81"/>
      <c r="N290" s="81"/>
      <c r="O290" s="148"/>
      <c r="P290" s="148"/>
    </row>
    <row r="291" spans="1:46" s="8" customFormat="1">
      <c r="A291" s="67"/>
      <c r="B291" s="7"/>
      <c r="C291"/>
      <c r="D291" s="9"/>
      <c r="E291" s="9"/>
      <c r="F291" s="9"/>
      <c r="G291" s="9"/>
      <c r="H291" s="9"/>
      <c r="I291" s="9"/>
      <c r="J291" s="9"/>
      <c r="K291" s="9"/>
    </row>
    <row r="292" spans="1:46" s="8" customFormat="1">
      <c r="A292" s="67"/>
      <c r="B292" s="149"/>
      <c r="C292" s="81"/>
      <c r="D292" s="148"/>
      <c r="E292" s="148"/>
      <c r="F292" s="148"/>
      <c r="G292" s="148"/>
      <c r="H292" s="148"/>
      <c r="I292" s="148"/>
      <c r="J292" s="148"/>
      <c r="K292" s="148"/>
    </row>
    <row r="293" spans="1:46" s="8" customFormat="1">
      <c r="A293" s="67"/>
      <c r="B293" s="7"/>
      <c r="C293"/>
      <c r="D293" s="9"/>
      <c r="E293" s="9"/>
      <c r="F293" s="9"/>
      <c r="G293" s="9"/>
      <c r="H293" s="9"/>
      <c r="I293" s="9"/>
      <c r="J293" s="9"/>
      <c r="K293" s="9"/>
    </row>
    <row r="294" spans="1:46" s="8" customFormat="1">
      <c r="A294" s="67"/>
      <c r="B294" s="7"/>
      <c r="C294"/>
      <c r="D294" s="9"/>
      <c r="E294" s="9"/>
      <c r="F294" s="9"/>
      <c r="G294" s="9"/>
      <c r="H294" s="9"/>
      <c r="I294" s="9"/>
      <c r="J294" s="9"/>
      <c r="K294" s="9"/>
    </row>
    <row r="295" spans="1:46" s="8" customFormat="1">
      <c r="A295" s="67"/>
      <c r="B295" s="7"/>
      <c r="C295"/>
      <c r="D295" s="9"/>
      <c r="E295" s="9"/>
      <c r="F295" s="9"/>
      <c r="G295" s="9"/>
      <c r="H295" s="9"/>
      <c r="I295" s="9"/>
      <c r="J295" s="9"/>
      <c r="K295" s="9"/>
    </row>
    <row r="296" spans="1:46" s="8" customFormat="1">
      <c r="A296" s="67"/>
      <c r="B296" s="7"/>
      <c r="C296"/>
      <c r="D296" s="9"/>
      <c r="E296" s="9"/>
      <c r="F296" s="9"/>
      <c r="G296" s="9"/>
      <c r="H296" s="9"/>
      <c r="I296" s="9"/>
      <c r="J296" s="9"/>
      <c r="K296" s="9"/>
    </row>
    <row r="297" spans="1:46" s="8" customFormat="1">
      <c r="A297" s="83"/>
      <c r="B297" s="7"/>
      <c r="C297"/>
      <c r="D297" s="49"/>
      <c r="E297" s="9"/>
      <c r="F297" s="9"/>
      <c r="G297" s="9"/>
      <c r="H297" s="9"/>
      <c r="I297" s="9"/>
      <c r="J297" s="9"/>
      <c r="K297" s="9"/>
    </row>
    <row r="298" spans="1:46" s="8" customFormat="1">
      <c r="A298" s="67"/>
      <c r="B298" s="149"/>
      <c r="C298" s="81"/>
      <c r="D298" s="148"/>
      <c r="E298" s="148"/>
      <c r="F298" s="148"/>
      <c r="G298" s="148"/>
      <c r="H298" s="148"/>
      <c r="I298" s="148"/>
      <c r="J298" s="148"/>
      <c r="K298" s="148"/>
    </row>
    <row r="299" spans="1:46" s="148" customFormat="1">
      <c r="A299" s="62"/>
      <c r="B299" s="7"/>
      <c r="C299"/>
      <c r="D299" s="9"/>
      <c r="E299" s="9"/>
      <c r="F299" s="9"/>
      <c r="G299" s="9"/>
      <c r="H299" s="9"/>
      <c r="I299" s="9"/>
      <c r="J299" s="9"/>
      <c r="K299" s="9"/>
      <c r="L299" s="8"/>
      <c r="M299" s="8"/>
      <c r="N299" s="8"/>
      <c r="O299" s="8"/>
      <c r="P299" s="8"/>
      <c r="W299" s="81"/>
      <c r="X299" s="81"/>
      <c r="Y299" s="81"/>
      <c r="AC299" s="9"/>
      <c r="AD299" s="49"/>
      <c r="AE299" s="9"/>
      <c r="AF299" s="9"/>
      <c r="AG299" s="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</row>
    <row r="300" spans="1:46" s="148" customFormat="1">
      <c r="A300" s="62"/>
      <c r="B300" s="7"/>
      <c r="C300"/>
      <c r="D300" s="9"/>
      <c r="E300" s="9"/>
      <c r="F300" s="9"/>
      <c r="G300" s="9"/>
      <c r="H300" s="9"/>
      <c r="I300" s="9"/>
      <c r="J300" s="9"/>
      <c r="K300" s="9"/>
      <c r="L300"/>
      <c r="M300" s="81"/>
      <c r="N300" s="81"/>
      <c r="W300" s="81"/>
      <c r="X300" s="81"/>
      <c r="Y300" s="81"/>
      <c r="AC300" s="9"/>
      <c r="AD300" s="49"/>
      <c r="AE300" s="9"/>
      <c r="AF300" s="9"/>
      <c r="AG300" s="9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</row>
    <row r="301" spans="1:46" s="148" customFormat="1">
      <c r="A301" s="62"/>
      <c r="B301" s="7"/>
      <c r="C301"/>
      <c r="D301" s="9"/>
      <c r="E301" s="9"/>
      <c r="F301" s="9"/>
      <c r="G301" s="9"/>
      <c r="H301" s="9"/>
      <c r="I301" s="9"/>
      <c r="J301" s="9"/>
      <c r="K301" s="9"/>
      <c r="L301"/>
      <c r="M301" s="81"/>
      <c r="N301" s="81"/>
      <c r="W301" s="81"/>
      <c r="X301" s="81"/>
      <c r="Y301" s="81"/>
      <c r="AC301" s="9"/>
      <c r="AD301" s="49"/>
      <c r="AE301" s="9"/>
      <c r="AF301" s="9"/>
      <c r="AG301" s="9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</row>
    <row r="302" spans="1:46" s="148" customFormat="1">
      <c r="A302" s="62"/>
      <c r="B302" s="149"/>
      <c r="C302" s="81"/>
      <c r="L302"/>
      <c r="M302" s="81"/>
      <c r="N302" s="81"/>
      <c r="W302" s="81"/>
      <c r="X302" s="81"/>
      <c r="Y302" s="81"/>
      <c r="AC302" s="9"/>
      <c r="AD302" s="49"/>
      <c r="AE302" s="9"/>
      <c r="AF302" s="9"/>
      <c r="AG302" s="9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</row>
    <row r="303" spans="1:46" s="148" customFormat="1">
      <c r="A303" s="62"/>
      <c r="B303" s="7"/>
      <c r="C303"/>
      <c r="D303" s="9"/>
      <c r="E303" s="9"/>
      <c r="F303" s="9"/>
      <c r="G303" s="9"/>
      <c r="H303" s="9"/>
      <c r="I303" s="9"/>
      <c r="J303" s="9"/>
      <c r="K303" s="9"/>
      <c r="L303"/>
      <c r="M303" s="81"/>
      <c r="N303" s="81"/>
      <c r="W303" s="81"/>
      <c r="X303" s="81"/>
      <c r="Y303" s="81"/>
      <c r="AC303" s="9"/>
      <c r="AD303" s="49"/>
      <c r="AE303" s="9"/>
      <c r="AF303" s="9"/>
      <c r="AG303" s="9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</row>
    <row r="304" spans="1:46" s="148" customFormat="1">
      <c r="A304" s="119"/>
      <c r="B304" s="29"/>
      <c r="C304" s="2"/>
      <c r="D304" s="45"/>
      <c r="E304" s="45"/>
      <c r="F304" s="45"/>
      <c r="G304" s="45"/>
      <c r="H304" s="45"/>
      <c r="I304" s="45"/>
      <c r="J304" s="45"/>
      <c r="K304" s="45"/>
      <c r="L304"/>
      <c r="M304" s="81"/>
      <c r="N304" s="81"/>
      <c r="W304" s="81"/>
      <c r="X304" s="81"/>
      <c r="Y304" s="81"/>
      <c r="AC304" s="9"/>
      <c r="AD304" s="49"/>
      <c r="AE304" s="9"/>
      <c r="AF304" s="9"/>
      <c r="AG304" s="9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</row>
    <row r="305" spans="1:46" s="148" customFormat="1">
      <c r="A305" s="68"/>
      <c r="B305" s="7"/>
      <c r="C305"/>
      <c r="D305" s="49"/>
      <c r="E305" s="9"/>
      <c r="F305" s="9"/>
      <c r="G305" s="9"/>
      <c r="H305" s="9"/>
      <c r="I305" s="9"/>
      <c r="J305" s="9"/>
      <c r="K305" s="9"/>
      <c r="L305"/>
      <c r="M305" s="81"/>
      <c r="N305" s="81"/>
      <c r="W305" s="81"/>
      <c r="X305" s="81"/>
      <c r="Y305" s="81"/>
      <c r="AC305" s="9"/>
      <c r="AD305" s="49"/>
      <c r="AE305" s="9"/>
      <c r="AF305" s="9"/>
      <c r="AG305" s="9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</row>
    <row r="306" spans="1:46" s="148" customFormat="1">
      <c r="A306" s="62"/>
      <c r="B306" s="7"/>
      <c r="C306"/>
      <c r="D306" s="9"/>
      <c r="E306" s="9"/>
      <c r="F306" s="9"/>
      <c r="G306" s="9"/>
      <c r="H306" s="9"/>
      <c r="I306" s="9"/>
      <c r="J306" s="9"/>
      <c r="K306" s="9"/>
      <c r="L306"/>
      <c r="M306" s="81"/>
      <c r="N306" s="81"/>
      <c r="W306" s="81"/>
      <c r="X306" s="81"/>
      <c r="Y306" s="81"/>
      <c r="AC306" s="9"/>
      <c r="AD306" s="49"/>
      <c r="AE306" s="9"/>
      <c r="AF306" s="9"/>
      <c r="AG306" s="9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</row>
    <row r="307" spans="1:46" s="148" customFormat="1">
      <c r="A307" s="68"/>
      <c r="B307" s="7"/>
      <c r="C307"/>
      <c r="D307" s="49"/>
      <c r="E307" s="9"/>
      <c r="F307" s="9"/>
      <c r="G307" s="9"/>
      <c r="H307" s="9"/>
      <c r="I307" s="9"/>
      <c r="J307" s="9"/>
      <c r="K307" s="9"/>
      <c r="L307"/>
      <c r="M307" s="81"/>
      <c r="N307" s="81"/>
      <c r="W307" s="81"/>
      <c r="X307" s="81"/>
      <c r="Y307" s="81"/>
      <c r="AC307" s="9"/>
      <c r="AD307" s="49"/>
      <c r="AE307" s="9"/>
      <c r="AF307" s="9"/>
      <c r="AG307" s="9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</row>
    <row r="308" spans="1:46" s="148" customFormat="1">
      <c r="A308" s="68"/>
      <c r="B308" s="7"/>
      <c r="C308"/>
      <c r="D308" s="49"/>
      <c r="E308" s="9"/>
      <c r="F308" s="9"/>
      <c r="G308" s="9"/>
      <c r="H308" s="9"/>
      <c r="I308" s="9"/>
      <c r="J308" s="9"/>
      <c r="K308" s="9"/>
      <c r="L308"/>
      <c r="M308" s="81"/>
      <c r="N308" s="81"/>
      <c r="W308" s="81"/>
      <c r="X308" s="81"/>
      <c r="Y308" s="81"/>
      <c r="AC308" s="9"/>
      <c r="AD308" s="49"/>
      <c r="AE308" s="9"/>
      <c r="AF308" s="9"/>
      <c r="AG308" s="9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</row>
    <row r="309" spans="1:46" s="148" customFormat="1">
      <c r="A309" s="62"/>
      <c r="B309" s="149"/>
      <c r="C309" s="81"/>
      <c r="L309"/>
      <c r="M309" s="81"/>
      <c r="N309" s="81"/>
      <c r="W309" s="81"/>
      <c r="X309" s="81"/>
      <c r="Y309" s="81"/>
      <c r="AC309" s="9"/>
      <c r="AD309" s="49"/>
      <c r="AE309" s="9"/>
      <c r="AF309" s="9"/>
      <c r="AG309" s="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</row>
    <row r="310" spans="1:46" s="148" customFormat="1">
      <c r="A310" s="68"/>
      <c r="B310" s="7"/>
      <c r="C310"/>
      <c r="D310" s="49"/>
      <c r="E310" s="9"/>
      <c r="F310" s="9"/>
      <c r="G310" s="9"/>
      <c r="H310" s="9"/>
      <c r="I310" s="9"/>
      <c r="J310" s="9"/>
      <c r="K310" s="9"/>
      <c r="L310"/>
      <c r="M310" s="81"/>
      <c r="N310" s="81"/>
      <c r="W310" s="81"/>
      <c r="X310" s="81"/>
      <c r="Y310" s="81"/>
      <c r="AC310" s="9"/>
      <c r="AD310" s="49"/>
      <c r="AE310" s="9"/>
      <c r="AF310" s="9"/>
      <c r="AG310" s="9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</row>
    <row r="311" spans="1:46" s="148" customFormat="1">
      <c r="A311" s="68"/>
      <c r="B311" s="7"/>
      <c r="C311"/>
      <c r="D311" s="49"/>
      <c r="E311" s="9"/>
      <c r="F311" s="9"/>
      <c r="G311" s="9"/>
      <c r="H311" s="9"/>
      <c r="I311" s="9"/>
      <c r="J311" s="9"/>
      <c r="K311" s="9"/>
      <c r="L311"/>
      <c r="M311" s="81"/>
      <c r="N311" s="81"/>
      <c r="W311" s="81"/>
      <c r="X311" s="81"/>
      <c r="Y311" s="81"/>
      <c r="AC311" s="9"/>
      <c r="AD311" s="49"/>
      <c r="AE311" s="9"/>
      <c r="AF311" s="9"/>
      <c r="AG311" s="9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</row>
    <row r="312" spans="1:46" s="148" customFormat="1">
      <c r="A312" s="67"/>
      <c r="B312" s="149"/>
      <c r="C312" s="81"/>
      <c r="L312"/>
      <c r="M312" s="81"/>
      <c r="N312" s="81"/>
      <c r="W312" s="81"/>
      <c r="X312" s="81"/>
      <c r="Y312" s="81"/>
      <c r="AC312" s="9"/>
      <c r="AD312" s="49"/>
      <c r="AE312" s="9"/>
      <c r="AF312" s="9"/>
      <c r="AG312" s="9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</row>
    <row r="313" spans="1:46">
      <c r="A313" s="127"/>
      <c r="C313" s="8"/>
      <c r="E313" s="9"/>
      <c r="F313" s="9"/>
      <c r="G313" s="9"/>
      <c r="H313" s="9"/>
      <c r="I313" s="9"/>
      <c r="J313" s="9"/>
      <c r="K313" s="9"/>
    </row>
    <row r="314" spans="1:46">
      <c r="A314" s="67"/>
      <c r="E314" s="9"/>
      <c r="F314" s="9"/>
      <c r="G314" s="9"/>
      <c r="H314" s="9"/>
      <c r="I314" s="9"/>
      <c r="J314" s="9"/>
      <c r="K314" s="9"/>
    </row>
    <row r="315" spans="1:46">
      <c r="A315" s="67"/>
      <c r="B315" s="149"/>
      <c r="C315" s="81"/>
      <c r="D315" s="148"/>
      <c r="E315" s="148"/>
      <c r="F315" s="148"/>
      <c r="G315" s="148"/>
      <c r="H315" s="148"/>
      <c r="I315" s="148"/>
      <c r="J315" s="148"/>
      <c r="K315" s="148"/>
    </row>
    <row r="316" spans="1:46">
      <c r="A316" s="67"/>
      <c r="E316" s="9"/>
      <c r="F316" s="9"/>
      <c r="G316" s="9"/>
      <c r="H316" s="9"/>
      <c r="I316" s="9"/>
      <c r="J316" s="9"/>
      <c r="K316" s="9"/>
    </row>
    <row r="317" spans="1:46">
      <c r="A317" s="67"/>
      <c r="B317" s="149"/>
      <c r="C317" s="81"/>
      <c r="D317" s="148"/>
      <c r="E317" s="148"/>
      <c r="F317" s="148"/>
      <c r="G317" s="148"/>
      <c r="H317" s="148"/>
      <c r="I317" s="148"/>
      <c r="J317" s="148"/>
      <c r="K317" s="148"/>
    </row>
    <row r="318" spans="1:46">
      <c r="A318" s="67"/>
      <c r="E318" s="9"/>
      <c r="F318" s="9"/>
      <c r="G318" s="9"/>
      <c r="H318" s="9"/>
      <c r="I318" s="9"/>
      <c r="J318" s="9"/>
      <c r="K318" s="9"/>
    </row>
    <row r="319" spans="1:46">
      <c r="A319" s="67"/>
      <c r="E319" s="9"/>
      <c r="F319" s="9"/>
      <c r="G319" s="9"/>
      <c r="H319" s="9"/>
      <c r="I319" s="9"/>
      <c r="J319" s="9"/>
      <c r="K319" s="9"/>
    </row>
    <row r="320" spans="1:46">
      <c r="A320" s="83"/>
      <c r="D320" s="49"/>
      <c r="E320" s="9"/>
      <c r="F320" s="9"/>
      <c r="G320" s="9"/>
      <c r="H320" s="9"/>
      <c r="I320" s="9"/>
      <c r="J320" s="9"/>
      <c r="K320" s="9"/>
    </row>
    <row r="321" spans="1:11">
      <c r="A321" s="67"/>
      <c r="E321" s="9"/>
      <c r="F321" s="9"/>
      <c r="G321" s="9"/>
      <c r="H321" s="9"/>
      <c r="I321" s="9"/>
      <c r="J321" s="9"/>
      <c r="K321" s="9"/>
    </row>
    <row r="322" spans="1:11">
      <c r="A322" s="67"/>
      <c r="E322" s="9"/>
      <c r="F322" s="9"/>
      <c r="G322" s="9"/>
      <c r="H322" s="9"/>
      <c r="I322" s="9"/>
      <c r="J322" s="9"/>
      <c r="K322" s="9"/>
    </row>
    <row r="323" spans="1:11">
      <c r="A323" s="83"/>
      <c r="D323" s="49"/>
      <c r="E323" s="9"/>
      <c r="F323" s="9"/>
      <c r="G323" s="9"/>
      <c r="H323" s="9"/>
      <c r="I323" s="9"/>
      <c r="J323" s="9"/>
      <c r="K323" s="9"/>
    </row>
    <row r="324" spans="1:11">
      <c r="A324" s="67"/>
      <c r="E324" s="9"/>
      <c r="F324" s="9"/>
      <c r="G324" s="9"/>
      <c r="H324" s="9"/>
      <c r="I324" s="9"/>
      <c r="J324" s="9"/>
      <c r="K324" s="9"/>
    </row>
    <row r="325" spans="1:11">
      <c r="A325" s="83"/>
      <c r="D325" s="49"/>
      <c r="E325" s="9"/>
      <c r="F325" s="9"/>
      <c r="G325" s="9"/>
      <c r="H325" s="9"/>
      <c r="I325" s="9"/>
      <c r="J325" s="9"/>
      <c r="K325" s="9"/>
    </row>
    <row r="326" spans="1:11">
      <c r="A326" s="127"/>
      <c r="C326" s="8"/>
      <c r="E326" s="9"/>
      <c r="F326" s="9"/>
      <c r="G326" s="9"/>
      <c r="H326" s="9"/>
      <c r="I326" s="9"/>
      <c r="J326" s="9"/>
      <c r="K326" s="9"/>
    </row>
    <row r="327" spans="1:11">
      <c r="A327" s="67"/>
      <c r="E327" s="9"/>
      <c r="F327" s="9"/>
      <c r="G327" s="9"/>
      <c r="H327" s="9"/>
      <c r="I327" s="9"/>
      <c r="J327" s="9"/>
      <c r="K327" s="9"/>
    </row>
    <row r="328" spans="1:11">
      <c r="A328" s="3"/>
      <c r="D328" s="49"/>
      <c r="E328" s="9"/>
      <c r="F328" s="9"/>
      <c r="G328" s="9"/>
      <c r="H328" s="9"/>
      <c r="I328" s="9"/>
      <c r="J328" s="9"/>
      <c r="K328" s="9"/>
    </row>
    <row r="329" spans="1:11">
      <c r="A329" s="3"/>
      <c r="D329" s="49"/>
      <c r="E329" s="9"/>
      <c r="F329" s="9"/>
      <c r="G329" s="9"/>
      <c r="H329" s="9"/>
      <c r="I329" s="9"/>
      <c r="J329" s="9"/>
      <c r="K329" s="9"/>
    </row>
    <row r="330" spans="1:11">
      <c r="A330" s="67"/>
      <c r="E330" s="9"/>
      <c r="F330" s="9"/>
      <c r="G330" s="9"/>
      <c r="H330" s="9"/>
      <c r="I330" s="9"/>
      <c r="J330" s="9"/>
      <c r="K330" s="9"/>
    </row>
    <row r="331" spans="1:11">
      <c r="A331" s="67"/>
      <c r="E331" s="9"/>
      <c r="F331" s="9"/>
      <c r="G331" s="9"/>
      <c r="H331" s="9"/>
      <c r="I331" s="9"/>
      <c r="J331" s="9"/>
      <c r="K331" s="9"/>
    </row>
    <row r="332" spans="1:11">
      <c r="A332" s="3"/>
      <c r="D332" s="49"/>
      <c r="E332" s="9"/>
      <c r="F332" s="9"/>
      <c r="G332" s="9"/>
      <c r="H332" s="9"/>
      <c r="I332" s="9"/>
      <c r="J332" s="9"/>
      <c r="K332" s="9"/>
    </row>
    <row r="333" spans="1:11">
      <c r="A333" s="67"/>
      <c r="E333" s="9"/>
      <c r="F333" s="9"/>
      <c r="G333" s="9"/>
      <c r="H333" s="9"/>
      <c r="I333" s="9"/>
      <c r="J333" s="9"/>
      <c r="K333" s="9"/>
    </row>
    <row r="334" spans="1:11">
      <c r="A334" s="127"/>
      <c r="C334" s="8"/>
      <c r="E334" s="9"/>
      <c r="F334" s="9"/>
      <c r="G334" s="9"/>
      <c r="H334" s="9"/>
      <c r="I334" s="9"/>
      <c r="J334" s="9"/>
      <c r="K334" s="9"/>
    </row>
    <row r="335" spans="1:11">
      <c r="A335" s="127"/>
      <c r="C335" s="8"/>
      <c r="E335" s="9"/>
      <c r="F335" s="9"/>
      <c r="G335" s="9"/>
      <c r="H335" s="9"/>
      <c r="I335" s="9"/>
      <c r="J335" s="9"/>
      <c r="K335" s="9"/>
    </row>
  </sheetData>
  <conditionalFormatting sqref="AM13:AN13">
    <cfRule type="cellIs" dxfId="790" priority="38" operator="between">
      <formula>0.5</formula>
      <formula>0.99</formula>
    </cfRule>
    <cfRule type="top10" dxfId="789" priority="39" percent="1" bottom="1" rank="10"/>
  </conditionalFormatting>
  <conditionalFormatting sqref="AL20:AN20 AM19:AN19">
    <cfRule type="cellIs" dxfId="788" priority="40" operator="between">
      <formula>0.5</formula>
      <formula>0.99</formula>
    </cfRule>
    <cfRule type="top10" dxfId="787" priority="41" percent="1" bottom="1" rank="10"/>
  </conditionalFormatting>
  <conditionalFormatting sqref="AH2">
    <cfRule type="cellIs" dxfId="786" priority="37" operator="between">
      <formula>0.5</formula>
      <formula>0.99</formula>
    </cfRule>
  </conditionalFormatting>
  <conditionalFormatting sqref="M234:P243 B278:E281 B249:E250 E112:H113 M1:O1 M27:P47 M61:P63 M73:P87 M99:P100 M136:P136 M173:P177 B96:E97 M199:P199 E110 M261:P266 B261:E265 M283:P290 M300:P312 M322:P1048576 B321:E326 B299:E302 B174:E175 C147:E150 C126:E129 M6:P6 B111:E111">
    <cfRule type="top10" dxfId="785" priority="36" percent="1" rank="25"/>
  </conditionalFormatting>
  <conditionalFormatting sqref="AF8:AH8">
    <cfRule type="top10" dxfId="784" priority="35" percent="1" rank="25"/>
  </conditionalFormatting>
  <conditionalFormatting sqref="M2:AC5">
    <cfRule type="top10" dxfId="783" priority="34" percent="1" rank="10"/>
  </conditionalFormatting>
  <conditionalFormatting sqref="AM25:AN25">
    <cfRule type="cellIs" dxfId="782" priority="42" operator="between">
      <formula>0.5</formula>
      <formula>0.99</formula>
    </cfRule>
    <cfRule type="top10" dxfId="781" priority="43" percent="1" bottom="1" rank="10"/>
  </conditionalFormatting>
  <conditionalFormatting sqref="Q1:S1">
    <cfRule type="top10" dxfId="780" priority="33" percent="1" rank="25"/>
  </conditionalFormatting>
  <conditionalFormatting sqref="U1:W1">
    <cfRule type="top10" dxfId="779" priority="32" percent="1" rank="25"/>
  </conditionalFormatting>
  <conditionalFormatting sqref="Y1:AA1">
    <cfRule type="top10" dxfId="778" priority="31" percent="1" rank="25"/>
  </conditionalFormatting>
  <conditionalFormatting sqref="AE1:AG1">
    <cfRule type="top10" dxfId="777" priority="30" percent="1" rank="25"/>
  </conditionalFormatting>
  <conditionalFormatting sqref="AI1:AK1">
    <cfRule type="top10" dxfId="776" priority="29" percent="1" rank="25"/>
  </conditionalFormatting>
  <conditionalFormatting sqref="AM1:AO1">
    <cfRule type="top10" dxfId="775" priority="28" percent="1" rank="25"/>
  </conditionalFormatting>
  <conditionalFormatting sqref="AQ1:AS1">
    <cfRule type="top10" dxfId="774" priority="27" percent="1" rank="25"/>
  </conditionalFormatting>
  <conditionalFormatting sqref="AE3:AT6">
    <cfRule type="top10" dxfId="773" priority="26" percent="1" rank="10"/>
  </conditionalFormatting>
  <conditionalFormatting sqref="AE4:AT4">
    <cfRule type="top10" dxfId="772" priority="25" rank="1"/>
  </conditionalFormatting>
  <conditionalFormatting sqref="AE9:AT12">
    <cfRule type="top10" dxfId="771" priority="24" percent="1" rank="10"/>
  </conditionalFormatting>
  <conditionalFormatting sqref="AE10:AT10">
    <cfRule type="top10" dxfId="770" priority="23" rank="1"/>
  </conditionalFormatting>
  <conditionalFormatting sqref="AE15:AT18">
    <cfRule type="top10" dxfId="769" priority="22" percent="1" rank="10"/>
  </conditionalFormatting>
  <conditionalFormatting sqref="AE16:AT16">
    <cfRule type="top10" dxfId="768" priority="21" rank="1"/>
  </conditionalFormatting>
  <conditionalFormatting sqref="AE21:AT24">
    <cfRule type="top10" dxfId="767" priority="20" percent="1" rank="10"/>
  </conditionalFormatting>
  <conditionalFormatting sqref="AE22:AT22">
    <cfRule type="top10" dxfId="766" priority="19" rank="1"/>
  </conditionalFormatting>
  <conditionalFormatting sqref="J1">
    <cfRule type="top10" dxfId="765" priority="44" percent="1" rank="10"/>
  </conditionalFormatting>
  <conditionalFormatting sqref="M7:AB10 M11:P11">
    <cfRule type="top10" dxfId="764" priority="16" percent="1" rank="10"/>
  </conditionalFormatting>
  <conditionalFormatting sqref="M8:W10 X8:AB8 X9:X10 Z9:AB10 M11:P11">
    <cfRule type="top10" dxfId="763" priority="15" rank="1"/>
  </conditionalFormatting>
  <conditionalFormatting sqref="AE27:AT30">
    <cfRule type="top10" dxfId="762" priority="14" percent="1" rank="10"/>
  </conditionalFormatting>
  <conditionalFormatting sqref="AE28:AO30 AP28:AT28 AP29:AP30 AR29:AT30">
    <cfRule type="top10" dxfId="761" priority="13" rank="1"/>
  </conditionalFormatting>
  <conditionalFormatting sqref="M3:X3 P4:X5">
    <cfRule type="top10" dxfId="760" priority="12" rank="1"/>
  </conditionalFormatting>
  <conditionalFormatting sqref="G284:J298 G312:J320 G336:J1373 G1:J274">
    <cfRule type="cellIs" dxfId="759" priority="17" operator="equal">
      <formula>1</formula>
    </cfRule>
    <cfRule type="cellIs" dxfId="758" priority="18" operator="equal">
      <formula>0</formula>
    </cfRule>
  </conditionalFormatting>
  <conditionalFormatting sqref="AE33:AG33">
    <cfRule type="top10" dxfId="757" priority="11" percent="1" rank="25"/>
  </conditionalFormatting>
  <conditionalFormatting sqref="AE34:AT37">
    <cfRule type="top10" dxfId="756" priority="10" percent="1" rank="10"/>
  </conditionalFormatting>
  <conditionalFormatting sqref="AI33:AK33">
    <cfRule type="top10" dxfId="755" priority="9" percent="1" rank="25"/>
  </conditionalFormatting>
  <conditionalFormatting sqref="AM33:AO33">
    <cfRule type="top10" dxfId="754" priority="8" percent="1" rank="25"/>
  </conditionalFormatting>
  <conditionalFormatting sqref="AQ33:AS33">
    <cfRule type="top10" dxfId="753" priority="7" percent="1" rank="25"/>
  </conditionalFormatting>
  <conditionalFormatting sqref="AE35:AP35 AH36:AP37">
    <cfRule type="top10" dxfId="752" priority="6" rank="1"/>
  </conditionalFormatting>
  <conditionalFormatting sqref="AE39:AT42">
    <cfRule type="top10" dxfId="751" priority="5" percent="1" rank="10"/>
  </conditionalFormatting>
  <conditionalFormatting sqref="AE40:AP40 AH41:AP42">
    <cfRule type="top10" dxfId="750" priority="4" rank="1"/>
  </conditionalFormatting>
  <conditionalFormatting sqref="P12">
    <cfRule type="top10" dxfId="749" priority="3" percent="1" rank="10"/>
  </conditionalFormatting>
  <conditionalFormatting sqref="M12:P12">
    <cfRule type="cellIs" dxfId="748" priority="1" operator="equal">
      <formula>1</formula>
    </cfRule>
    <cfRule type="cellIs" dxfId="747" priority="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43"/>
  <sheetViews>
    <sheetView zoomScaleNormal="100" workbookViewId="0">
      <pane ySplit="1" topLeftCell="A108" activePane="bottomLeft" state="frozen"/>
      <selection activeCell="AD83" sqref="AD83"/>
      <selection pane="bottomLeft" sqref="A1:K1048576"/>
    </sheetView>
  </sheetViews>
  <sheetFormatPr defaultRowHeight="14.4"/>
  <cols>
    <col min="1" max="1" width="11.77734375" customWidth="1"/>
    <col min="2" max="2" width="8.44140625" style="7" customWidth="1"/>
    <col min="3" max="3" width="8.44140625" customWidth="1"/>
    <col min="4" max="4" width="8.44140625" style="9" customWidth="1"/>
    <col min="5" max="7" width="8.44140625" style="147" customWidth="1"/>
    <col min="8" max="9" width="6.88671875" style="147" customWidth="1"/>
    <col min="10" max="11" width="7.77734375" style="147" customWidth="1"/>
    <col min="12" max="12" width="5.88671875" customWidth="1"/>
    <col min="13" max="13" width="7" style="81" customWidth="1"/>
    <col min="14" max="14" width="10.33203125" style="81" customWidth="1"/>
    <col min="15" max="22" width="7" style="148" customWidth="1"/>
    <col min="23" max="25" width="7" style="81" customWidth="1"/>
    <col min="26" max="28" width="7" style="148" customWidth="1"/>
    <col min="29" max="29" width="2.88671875" style="9" customWidth="1"/>
    <col min="30" max="30" width="7.109375" style="49" customWidth="1"/>
    <col min="31" max="33" width="6.44140625" style="9" customWidth="1"/>
    <col min="34" max="34" width="7.5546875" customWidth="1"/>
    <col min="35" max="37" width="6.44140625" customWidth="1"/>
    <col min="38" max="38" width="7.21875" customWidth="1"/>
    <col min="39" max="41" width="6.44140625" customWidth="1"/>
    <col min="42" max="42" width="7.77734375" customWidth="1"/>
    <col min="43" max="45" width="6.44140625" customWidth="1"/>
    <col min="46" max="46" width="7.21875" customWidth="1"/>
  </cols>
  <sheetData>
    <row r="1" spans="1:46" s="6" customFormat="1" ht="58.8" customHeight="1" thickBot="1">
      <c r="A1" s="6" t="s">
        <v>53</v>
      </c>
      <c r="B1" s="117" t="s">
        <v>54</v>
      </c>
      <c r="C1" s="30" t="s">
        <v>55</v>
      </c>
      <c r="D1" s="140" t="s">
        <v>3</v>
      </c>
      <c r="E1" s="141" t="s">
        <v>227</v>
      </c>
      <c r="F1" s="141" t="s">
        <v>228</v>
      </c>
      <c r="G1" s="141" t="s">
        <v>229</v>
      </c>
      <c r="H1" s="141" t="s">
        <v>230</v>
      </c>
      <c r="I1" s="141" t="s">
        <v>231</v>
      </c>
      <c r="J1" s="141" t="s">
        <v>232</v>
      </c>
      <c r="K1" s="141" t="s">
        <v>233</v>
      </c>
      <c r="L1" s="71"/>
      <c r="M1" s="72" t="s">
        <v>234</v>
      </c>
      <c r="N1" s="72" t="s">
        <v>235</v>
      </c>
      <c r="O1" s="150" t="s">
        <v>236</v>
      </c>
      <c r="P1" s="151" t="s">
        <v>237</v>
      </c>
      <c r="Q1" s="174" t="s">
        <v>238</v>
      </c>
      <c r="R1" s="150" t="s">
        <v>239</v>
      </c>
      <c r="S1" s="150" t="s">
        <v>241</v>
      </c>
      <c r="T1" s="151" t="s">
        <v>240</v>
      </c>
      <c r="U1" s="174" t="s">
        <v>242</v>
      </c>
      <c r="V1" s="150" t="s">
        <v>243</v>
      </c>
      <c r="W1" s="72" t="s">
        <v>244</v>
      </c>
      <c r="X1" s="73" t="s">
        <v>245</v>
      </c>
      <c r="Y1" s="173" t="s">
        <v>246</v>
      </c>
      <c r="Z1" s="150" t="s">
        <v>247</v>
      </c>
      <c r="AA1" s="150" t="s">
        <v>248</v>
      </c>
      <c r="AB1" s="151" t="s">
        <v>249</v>
      </c>
      <c r="AC1" s="153"/>
      <c r="AD1" s="154"/>
      <c r="AE1" s="150" t="s">
        <v>234</v>
      </c>
      <c r="AF1" s="150" t="s">
        <v>235</v>
      </c>
      <c r="AG1" s="150" t="s">
        <v>236</v>
      </c>
      <c r="AH1" s="73" t="s">
        <v>237</v>
      </c>
      <c r="AI1" s="72" t="s">
        <v>238</v>
      </c>
      <c r="AJ1" s="72" t="s">
        <v>239</v>
      </c>
      <c r="AK1" s="72" t="s">
        <v>241</v>
      </c>
      <c r="AL1" s="73" t="s">
        <v>240</v>
      </c>
      <c r="AM1" s="72" t="s">
        <v>242</v>
      </c>
      <c r="AN1" s="72" t="s">
        <v>243</v>
      </c>
      <c r="AO1" s="72" t="s">
        <v>244</v>
      </c>
      <c r="AP1" s="73" t="s">
        <v>245</v>
      </c>
      <c r="AQ1" s="72" t="s">
        <v>246</v>
      </c>
      <c r="AR1" s="72" t="s">
        <v>247</v>
      </c>
      <c r="AS1" s="72" t="s">
        <v>248</v>
      </c>
      <c r="AT1" s="73" t="s">
        <v>249</v>
      </c>
    </row>
    <row r="2" spans="1:46" ht="15" customHeight="1" thickBot="1">
      <c r="A2" s="127" t="s">
        <v>57</v>
      </c>
      <c r="B2" s="7">
        <v>2010</v>
      </c>
      <c r="C2" s="8" t="s">
        <v>50</v>
      </c>
      <c r="D2" s="9">
        <v>0</v>
      </c>
      <c r="E2" s="9">
        <v>0</v>
      </c>
      <c r="F2" s="9">
        <v>0</v>
      </c>
      <c r="G2" s="9">
        <v>7.6137257877754744E-2</v>
      </c>
      <c r="H2" s="9">
        <v>0.26638905815004577</v>
      </c>
      <c r="I2" s="9"/>
      <c r="J2" s="9"/>
      <c r="K2" s="9">
        <v>0</v>
      </c>
      <c r="L2" s="62" t="s">
        <v>61</v>
      </c>
      <c r="M2" s="176">
        <f t="array" ref="M2">CORREL(IF(NOT(ISBLANK(C2:C1281)),D2:D1281),IF(NOT(ISBLANK(C2:C1281)),G2:G1281))</f>
        <v>0.35045550164207495</v>
      </c>
      <c r="N2" s="175">
        <f t="array" ref="N2">CORREL(IF(NOT(ISBLANK(C2:C1281)),E2:E1281),IF(NOT(ISBLANK(C2:C1281)),G2:G1281))</f>
        <v>0.36516645805498132</v>
      </c>
      <c r="O2" s="166">
        <f t="array" ref="O2">CORREL(IF(NOT(ISBLANK(C2:C1121)),F2:F1121),IF(NOT(ISBLANK(C2:C1121)),G2:G1121))</f>
        <v>0.36465377574002916</v>
      </c>
      <c r="P2" s="166" t="e">
        <f t="array" ref="P2">CORREL(IF(NOT(ISBLANK(C2:C1281)),G2:G1281),IF(NOT(ISBLANK(C2:C1281)),K2:K1281))</f>
        <v>#DIV/0!</v>
      </c>
      <c r="Q2" s="165">
        <f t="array" ref="Q2">CORREL(IF(NOT(ISBLANK(C2:C1115)),D2:D1115),IF(NOT(ISBLANK(C2:C1115)),H2:H1115))</f>
        <v>7.887381650828211E-2</v>
      </c>
      <c r="R2" s="166">
        <f t="array" ref="R2">CORREL(IF(NOT(ISBLANK(C2:C1115)),H2:H1115),IF(NOT(ISBLANK(C2:C1115)),E2:E1115))</f>
        <v>0.13485663581222193</v>
      </c>
      <c r="S2" s="166">
        <f t="array" ref="S2">CORREL(IF(NOT(ISBLANK(C2:C1121)),E2:E1121),IF(NOT(ISBLANK(C2:C1121)),H2:H1121))</f>
        <v>0.13485663581222193</v>
      </c>
      <c r="T2" s="167" t="e">
        <f>CORREL(IF(NOT(ISBLANK(C2:C1121)),H2:H1121),IF(NOT(ISBLANK(C2:C1121)),K2:K1121))</f>
        <v>#DIV/0!</v>
      </c>
      <c r="U2" s="165">
        <f t="array" ref="U2">CORREL(IF(NOT(ISBLANK(C2:C1115)),D2:D1115),IF(NOT(ISBLANK(C2:C1115)),I2:I1115))</f>
        <v>-3.492387276534583E-3</v>
      </c>
      <c r="V2" s="166">
        <f t="array" ref="V2">CORREL(IF(NOT(ISBLANK(C2:C1115)),I2:I1115),IF(NOT(ISBLANK(C2:C1115)),E2:E1115))</f>
        <v>-3.7274421122941463E-3</v>
      </c>
      <c r="W2" s="166">
        <f t="array" ref="W2">CORREL(IF(NOT(ISBLANK(C2:C1121)),F2:F1121),IF(NOT(ISBLANK(C2:C1121)),I2:I1121))</f>
        <v>-3.5111566555107612E-3</v>
      </c>
      <c r="X2" s="167" t="e">
        <f t="array" ref="X2">CORREL(IF(NOT(ISBLANK(C2:C1121)),I2:I1121),IF(NOT(ISBLANK(C2:C1121)),K2:K1121))</f>
        <v>#DIV/0!</v>
      </c>
      <c r="Y2" s="165">
        <f t="array" ref="Y2">CORREL(IF(NOT(ISBLANK(C2:C1115)),D2:D1115),IF(NOT(ISBLANK(C2:C1115)),J2:J1115))</f>
        <v>-1.158005986621478E-3</v>
      </c>
      <c r="Z2" s="166">
        <f t="array" ref="Z2">CORREL(IF(NOT(ISBLANK(C2:C1115)),J2:J1115),IF(NOT(ISBLANK(C2:C1115)),E2:E1115))</f>
        <v>-1.2359454834301288E-3</v>
      </c>
      <c r="AA2" s="166" t="e">
        <f>CORREL(IF(NOT(ISBLANK(C2:C1121)),F2:F1121),IF(NOT(ISBLANK(C2:C1121)),J2:J1121))</f>
        <v>#DIV/0!</v>
      </c>
      <c r="AB2" s="167" t="e">
        <f>CORREL(IF(NOT(ISBLANK(C2:C1121)),J2:J1121),IF(NOT(ISBLANK(C2:C1121)),K2:K1121))</f>
        <v>#DIV/0!</v>
      </c>
      <c r="AC2" s="143"/>
      <c r="AD2" s="45"/>
      <c r="AJ2" s="33" t="s">
        <v>127</v>
      </c>
    </row>
    <row r="3" spans="1:46" s="2" customFormat="1" ht="15.6" thickTop="1" thickBot="1">
      <c r="A3" s="180" t="s">
        <v>57</v>
      </c>
      <c r="B3" s="7">
        <v>2011</v>
      </c>
      <c r="C3" s="8" t="s">
        <v>50</v>
      </c>
      <c r="D3" s="9">
        <v>0</v>
      </c>
      <c r="E3" s="9">
        <v>0</v>
      </c>
      <c r="F3" s="9">
        <v>0</v>
      </c>
      <c r="G3" s="9">
        <v>0.20593080724876439</v>
      </c>
      <c r="H3" s="9"/>
      <c r="I3" s="9"/>
      <c r="J3" s="9"/>
      <c r="K3" s="9">
        <v>0</v>
      </c>
      <c r="L3" s="162" t="s">
        <v>50</v>
      </c>
      <c r="M3" s="163">
        <f t="array" ref="M3">CORREL(IF($C2:$C1281=$L3,D2:D1281),IF($C2:$C1281=$L3,$G2:$G1281))</f>
        <v>0.40443462715199974</v>
      </c>
      <c r="N3" s="164">
        <f t="array" ref="N3">CORREL(IF($C2:$C1281=$L3,E2:E1281),IF($C2:$C1281=$L3,$G2:$G1281))</f>
        <v>0.38793166689557179</v>
      </c>
      <c r="O3" s="75">
        <f t="array" ref="O3">CORREL(IF($C2:$C1281=$L3,F2:F1281),IF($C2:$C1281=$L3,$G2:$G1281))</f>
        <v>0.40709724396364211</v>
      </c>
      <c r="P3" s="75" t="e">
        <f t="array" ref="P3">CORREL(IF($C2:$C1281=$L3,K2:K1281),IF($C2:$C1281=$L3,$G2:$G1281))</f>
        <v>#DIV/0!</v>
      </c>
      <c r="Q3" s="168">
        <f t="array" ref="Q3">CORREL(IF($C2:$C1281=$L3,D2:D1281),IF($C2:$C1281=$L3,$H2:$H1281))</f>
        <v>-2.1633190370864513E-2</v>
      </c>
      <c r="R3" s="75">
        <f t="array" ref="R3">CORREL(IF($C2:$C1281=$L3,E2:E1281),IF($C2:$C1281=$L3,$H2:$H1281))</f>
        <v>-2.2034081084839469E-2</v>
      </c>
      <c r="S3" s="75">
        <f t="array" ref="S3">CORREL(IF($C2:$C1281=$L3,F2:F1281),IF($C2:$C1281=$L3,$H2:$H1281))</f>
        <v>-2.1448996087419205E-2</v>
      </c>
      <c r="T3" s="169" t="e">
        <f t="array" ref="T3">CORREL(IF($C2:$C1281=$L3,K2:K1281),IF($C2:$C1281=$L3,$H2:$H1281))</f>
        <v>#DIV/0!</v>
      </c>
      <c r="U3" s="168">
        <f t="array" ref="U3">CORREL(IF($C$2:$C$1281=$L3,D$2:D$1281),IF($C$2:$C$1281=$L3,$I$2:$I$1281))</f>
        <v>-1.1567471245889843E-2</v>
      </c>
      <c r="V3" s="75">
        <f t="array" ref="V3">CORREL(IF($C$2:$C$1281=$L3,E$2:E$1281),IF($C$2:$C$1281=$L3,$I$2:$I$1281))</f>
        <v>-1.2443302205786225E-2</v>
      </c>
      <c r="W3" s="75">
        <f t="array" ref="W3">CORREL(IF($C$2:$C$1281=$L3,F$2:F$1281),IF($C$2:$C$1281=$L3,$I$2:$I$1281))</f>
        <v>-1.1119224592918408E-2</v>
      </c>
      <c r="X3" s="169" t="e">
        <f t="array" ref="X3">CORREL(IF($C$2:$C$1281=$L3,K$2:K$1281),IF($C$2:$C$1281=$L3,$I$2:$I$1281))</f>
        <v>#DIV/0!</v>
      </c>
      <c r="Y3" s="168">
        <f t="array" ref="Y3">CORREL(IF($C2:$C1115=$L3,D2:D1115),IF($C2:$C1115=$L3,$J2:J$1115))</f>
        <v>-2.9387360407687975E-2</v>
      </c>
      <c r="Z3" s="75">
        <f t="array" ref="Z3">CORREL(IF($C$2:$C$1115=$L3,J$2:J$1115),IF($C$2:$C$1115=$L3,$E$2:$E$1115))</f>
        <v>-3.1612424082156289E-2</v>
      </c>
      <c r="AA3" s="75">
        <f t="array" ref="AA3">CORREL(IF($C$2:$C$1115=$L3,J$2:J$1115),IF($C$2:$C$1115=$L3,$F$2:$F$1115))</f>
        <v>-2.8248582047024923E-2</v>
      </c>
      <c r="AB3" s="169" t="e">
        <f t="array" ref="AB3">CORREL(IF($C$2:$C$1281=$L3,K$2:K$1281),IF($C$2:$C$1281=$L3,$J$2:$J$1281))</f>
        <v>#DIV/0!</v>
      </c>
      <c r="AC3" s="56"/>
      <c r="AD3" s="63" t="s">
        <v>61</v>
      </c>
      <c r="AE3" s="75">
        <v>0.23872886949319685</v>
      </c>
      <c r="AF3" s="75">
        <v>0.29490591650157782</v>
      </c>
      <c r="AG3" s="75">
        <v>0.23416520621268849</v>
      </c>
      <c r="AH3" s="75">
        <v>0.2076769866113862</v>
      </c>
      <c r="AI3" s="76">
        <v>9.4923705220736204E-2</v>
      </c>
      <c r="AJ3" s="75">
        <v>7.1106431808208623E-2</v>
      </c>
      <c r="AK3" s="75">
        <v>7.1106431808208623E-2</v>
      </c>
      <c r="AL3" s="75">
        <v>0.2076769866113862</v>
      </c>
      <c r="AM3" s="76">
        <v>0.10931897836681716</v>
      </c>
      <c r="AN3" s="75">
        <v>8.9586739988929465E-2</v>
      </c>
      <c r="AO3" s="75">
        <v>9.2600901842490591E-2</v>
      </c>
      <c r="AP3" s="75">
        <v>0.20544350684321591</v>
      </c>
      <c r="AQ3" s="76">
        <v>0.13528718994331992</v>
      </c>
      <c r="AR3" s="75">
        <v>0.13528718994331992</v>
      </c>
      <c r="AS3" s="75">
        <v>0.13528718994331992</v>
      </c>
      <c r="AT3" s="75">
        <v>0.13897628267269216</v>
      </c>
    </row>
    <row r="4" spans="1:46" ht="15" thickTop="1">
      <c r="A4" s="161" t="s">
        <v>82</v>
      </c>
      <c r="B4" s="149">
        <v>2003</v>
      </c>
      <c r="C4" s="81" t="s">
        <v>50</v>
      </c>
      <c r="D4" s="148">
        <v>0</v>
      </c>
      <c r="E4" s="148">
        <v>0</v>
      </c>
      <c r="F4" s="148">
        <v>0</v>
      </c>
      <c r="G4" s="9">
        <v>-0.11027588282069334</v>
      </c>
      <c r="H4" s="49">
        <v>-0.11560187071794008</v>
      </c>
      <c r="I4" s="9">
        <v>-0.25399266391229891</v>
      </c>
      <c r="J4" s="9">
        <v>-6.6053991601937784E-2</v>
      </c>
      <c r="K4" s="9">
        <v>0</v>
      </c>
      <c r="L4" s="62" t="s">
        <v>51</v>
      </c>
      <c r="M4" s="168">
        <f t="array" ref="M4">CORREL(IF($C3:$C1282=$L4,D3:D1282),IF($C3:$C1282=$L4,$G3:$G1282))</f>
        <v>0.12812281619925389</v>
      </c>
      <c r="N4" s="75">
        <f t="array" ref="N4">CORREL(IF($C3:$C1282=$L4,E3:E1282),IF($C3:$C1282=$L4,$G3:$G1282))</f>
        <v>0.12812281619925392</v>
      </c>
      <c r="O4" s="75">
        <f t="array" ref="O4">CORREL(IF($C3:$C1282=$L4,F3:F1282),IF($C3:$C1282=$L4,$G3:$G1282))</f>
        <v>0.12812281619925389</v>
      </c>
      <c r="P4" s="75" t="e">
        <f t="array" ref="P4">CORREL(IF($C3:$C1282=$L4,K3:K1282),IF($C3:$C1282=$L4,$G3:$G1282))</f>
        <v>#DIV/0!</v>
      </c>
      <c r="Q4" s="168">
        <f t="array" ref="Q4">CORREL(IF($C3:$C1282=$L4,D3:D1282),IF($C3:$C1282=$L4,$H3:$H1282))</f>
        <v>-2.6982100485977004E-2</v>
      </c>
      <c r="R4" s="75">
        <f t="array" ref="R4">CORREL(IF($C3:$C1282=$L4,E3:E1282),IF($C3:$C1282=$L4,$H3:$H1282))</f>
        <v>-2.6982100485976997E-2</v>
      </c>
      <c r="S4" s="75">
        <f t="array" ref="S4">CORREL(IF($C3:$C1282=$L4,F3:F1282),IF($C3:$C1282=$L4,$H3:$H1282))</f>
        <v>-2.6982100485977007E-2</v>
      </c>
      <c r="T4" s="169" t="e">
        <f t="array" ref="T4">CORREL(IF($C3:$C1282=$L4,K3:K1282),IF($C3:$C1282=$L4,$H3:$H1282))</f>
        <v>#DIV/0!</v>
      </c>
      <c r="U4" s="168">
        <f t="array" ref="U4">CORREL(IF($C$2:$C$1281=$L4,D$2:D$1281),IF($C$2:$C$1281=$L4,$I$2:$I$1281))</f>
        <v>-1.876476316704237E-2</v>
      </c>
      <c r="V4" s="75">
        <f t="array" ref="V4">CORREL(IF($C$2:$C$1281=$L4,E$2:E$1281),IF($C$2:$C$1281=$L4,$I$2:$I$1281))</f>
        <v>-1.8764763167042384E-2</v>
      </c>
      <c r="W4" s="75">
        <f t="array" ref="W4">CORREL(IF($C$2:$C$1281=$L4,F$2:F$1281),IF($C$2:$C$1281=$L4,$I$2:$I$1281))</f>
        <v>-1.8764763167042363E-2</v>
      </c>
      <c r="X4" s="169" t="e">
        <f t="array" ref="X4">CORREL(IF($C$2:$C$1281=$L4,K$2:K$1281),IF($C$2:$C$1281=$L4,$I$2:$I$1281))</f>
        <v>#DIV/0!</v>
      </c>
      <c r="Y4" s="168">
        <f t="array" ref="Y4">CORREL(IF($C2:$C1116=$L4,D2:D1116),IF($C2:$C1116=$L4,$J2:J$1115))</f>
        <v>-1.5541530814444269E-2</v>
      </c>
      <c r="Z4" s="75">
        <f t="array" ref="Z4">CORREL(IF($C$2:$C$1115=$L4,J$2:J$1115),IF($C$2:$C$1115=$L4,$E$2:$E$1115))</f>
        <v>-1.554153081444427E-2</v>
      </c>
      <c r="AA4" s="75">
        <f t="array" ref="AA4">CORREL(IF($C$2:$C$1115=$L4,J$2:J$1115),IF($C$2:$C$1115=$L4,$F$2:$F$1115))</f>
        <v>-1.5541530814444262E-2</v>
      </c>
      <c r="AB4" s="169" t="e">
        <f t="array" ref="AB4">CORREL(IF($C$2:$C$1281=$L4,K$2:K$1281),IF($C$2:$C$1281=$L4,$J$2:$J$1281))</f>
        <v>#DIV/0!</v>
      </c>
      <c r="AC4" s="56"/>
      <c r="AD4" s="55" t="s">
        <v>50</v>
      </c>
      <c r="AE4" s="75">
        <v>0.45720431500595288</v>
      </c>
      <c r="AF4" s="118">
        <v>0.60793729016020159</v>
      </c>
      <c r="AG4" s="75">
        <v>0.4410616296081577</v>
      </c>
      <c r="AH4" s="75">
        <v>0.37726931168637717</v>
      </c>
      <c r="AI4" s="76">
        <v>0.13959867690395422</v>
      </c>
      <c r="AJ4" s="75">
        <v>0.13959867690395422</v>
      </c>
      <c r="AK4" s="75">
        <v>0.23255315529433504</v>
      </c>
      <c r="AL4" s="75">
        <v>0.37726931168637717</v>
      </c>
      <c r="AM4" s="75">
        <v>0.1519358533344401</v>
      </c>
      <c r="AN4" s="75">
        <v>0.11437876345435591</v>
      </c>
      <c r="AO4" s="75">
        <v>0.16707684554216123</v>
      </c>
      <c r="AP4" s="75">
        <v>1.7837049910967528E-2</v>
      </c>
      <c r="AQ4" s="76">
        <v>0.17579786999703331</v>
      </c>
      <c r="AR4" s="75">
        <v>0.17579786999703331</v>
      </c>
      <c r="AS4" s="75">
        <v>0.17579786999703331</v>
      </c>
      <c r="AT4" s="75">
        <v>0.20988875102321794</v>
      </c>
    </row>
    <row r="5" spans="1:46" ht="15" thickBot="1">
      <c r="A5" s="161" t="s">
        <v>82</v>
      </c>
      <c r="B5" s="149">
        <v>2004</v>
      </c>
      <c r="C5" s="81" t="s">
        <v>50</v>
      </c>
      <c r="D5" s="148">
        <v>0</v>
      </c>
      <c r="E5" s="148">
        <v>0</v>
      </c>
      <c r="F5" s="148">
        <v>0</v>
      </c>
      <c r="G5" s="9">
        <v>-4.7969950348879745E-3</v>
      </c>
      <c r="H5" s="49">
        <v>-0.1294424055456273</v>
      </c>
      <c r="I5" s="9">
        <v>3.9829642256488856E-2</v>
      </c>
      <c r="J5" s="9">
        <v>6.7020607980500402E-3</v>
      </c>
      <c r="K5" s="9">
        <v>0</v>
      </c>
      <c r="L5" s="120" t="s">
        <v>30</v>
      </c>
      <c r="M5" s="170">
        <f t="array" ref="M5">CORREL(IF($C4:$C1283=$L5,D4:D1283),IF($C4:$C1283=$L5,$G4:$G1283))</f>
        <v>0.50629618685631728</v>
      </c>
      <c r="N5" s="171">
        <f t="array" ref="N5">CORREL(IF($C2:$C1281=$L5,E2:E1281),IF($C4:$C1283=$L5,$G4:$G1283))</f>
        <v>0.50668315522880991</v>
      </c>
      <c r="O5" s="171">
        <f t="array" ref="O5">CORREL(IF($C4:$C1283=$L5,F4:F1283),IF($C4:$C1283=$L5,$G4:$G1283))</f>
        <v>0.54439742653823164</v>
      </c>
      <c r="P5" s="171" t="e">
        <f t="array" ref="P5">CORREL(IF($C4:$C1283=$L5,K4:K1283),IF($C4:$C1283=$L5,$G4:$G1283))</f>
        <v>#DIV/0!</v>
      </c>
      <c r="Q5" s="170">
        <f t="array" ref="Q5">CORREL(IF($C4:$C1283=$L5,D4:D1283),IF($C4:$C1283=$L5,$H4:$H1283))</f>
        <v>0.21573531528682235</v>
      </c>
      <c r="R5" s="171">
        <f t="array" ref="R5">CORREL(IF($C4:$C1283=$L5,E4:E1283),IF($C4:$C1283=$L5,$H4:$H1283))</f>
        <v>0.38477286299285535</v>
      </c>
      <c r="S5" s="171">
        <f t="array" ref="S5">CORREL(IF($C4:$C1283=$L5,F4:F1283),IF($C4:$C1283=$L5,$H4:$H1283))</f>
        <v>0.31434439337912606</v>
      </c>
      <c r="T5" s="172" t="e">
        <f t="array" ref="T5">CORREL(IF($C4:$C1283=$L5,K4:K1283),IF($C4:$C1283=$L5,$H4:$H1283))</f>
        <v>#DIV/0!</v>
      </c>
      <c r="U5" s="170">
        <f t="array" ref="U5">CORREL(IF($C$2:$C$1281=$L5,D$2:D$1281),IF($C$2:$C$1281=$L5,$I$2:$I$1281))</f>
        <v>5.4142195601014562E-2</v>
      </c>
      <c r="V5" s="171">
        <f t="array" ref="V5">CORREL(IF($C$2:$C$1281=$L5,E$2:E$1281),IF($C$2:$C$1281=$L5,$I$2:$I$1281))</f>
        <v>5.5261350474966019E-2</v>
      </c>
      <c r="W5" s="171">
        <f t="array" ref="W5">CORREL(IF($C$2:$C$1281=$L5,F$2:F$1281),IF($C$2:$C$1281=$L5,$I$2:$I$1281))</f>
        <v>5.2826051833420956E-2</v>
      </c>
      <c r="X5" s="172" t="e">
        <f t="array" ref="X5">CORREL(IF($C$2:$C$1281=$L5,K$2:K$1281),IF($C$2:$C$1281=$L5,$I$2:$I$1281))</f>
        <v>#DIV/0!</v>
      </c>
      <c r="Y5" s="170">
        <f t="array" ref="Y5">CORREL(IF($C2:$C1117=$L5,D2:D1117),IF($C2:$C1117=$L5,$J2:J$1115))</f>
        <v>6.7230079737651022E-2</v>
      </c>
      <c r="Z5" s="171">
        <f t="array" ref="Z5">CORREL(IF($C$2:$C$1115=$L5,J$2:J$1115),IF($C$2:$C$1115=$L5,$E$2:$E$1115))</f>
        <v>6.8619769804322953E-2</v>
      </c>
      <c r="AA5" s="171">
        <f t="array" ref="AA5">CORREL(IF($C$2:$C$1115=$L5,J$2:J$1115),IF($C$2:$C$1115=$L5,$F$2:$F$1115))</f>
        <v>6.5595782320280085E-2</v>
      </c>
      <c r="AB5" s="172" t="e">
        <f t="array" ref="AB5">CORREL(IF($C$2:$C$1281=$L5,K$2:K$1281),IF($C$2:$C$1281=$L5,$J$2:$J$1281))</f>
        <v>#DIV/0!</v>
      </c>
      <c r="AC5" s="56"/>
      <c r="AD5" s="63" t="s">
        <v>51</v>
      </c>
      <c r="AE5" s="75">
        <v>-0.11617251259969005</v>
      </c>
      <c r="AF5" s="75">
        <v>-5.4510716026077669E-2</v>
      </c>
      <c r="AG5" s="75">
        <v>-0.14625635592301486</v>
      </c>
      <c r="AH5" s="75">
        <v>-0.13042163959120393</v>
      </c>
      <c r="AI5" s="76">
        <v>-4.8823874756624516E-2</v>
      </c>
      <c r="AJ5" s="75">
        <v>-4.8823874756624516E-2</v>
      </c>
      <c r="AK5" s="75">
        <v>6.0975929309730295E-2</v>
      </c>
      <c r="AL5" s="75">
        <v>-0.13042163959120393</v>
      </c>
      <c r="AM5" s="76">
        <v>-1.5630113143094971E-2</v>
      </c>
      <c r="AN5" s="75">
        <v>-3.9552813530436354E-2</v>
      </c>
      <c r="AO5" s="75">
        <v>-0.11375106691805657</v>
      </c>
      <c r="AP5" s="75">
        <v>-0.32807435608154623</v>
      </c>
      <c r="AQ5" s="76">
        <v>-1.1635187369058806E-2</v>
      </c>
      <c r="AR5" s="75">
        <v>-1.1635187369058806E-2</v>
      </c>
      <c r="AS5" s="75">
        <v>-1.1635187369058806E-2</v>
      </c>
      <c r="AT5" s="75">
        <v>-4.420041302621272E-2</v>
      </c>
    </row>
    <row r="6" spans="1:46" s="30" customFormat="1">
      <c r="A6" s="127" t="s">
        <v>252</v>
      </c>
      <c r="B6" s="7">
        <v>2004</v>
      </c>
      <c r="C6" s="8" t="s">
        <v>50</v>
      </c>
      <c r="D6" s="9">
        <v>0</v>
      </c>
      <c r="E6" s="9">
        <v>0</v>
      </c>
      <c r="F6" s="9">
        <v>0</v>
      </c>
      <c r="G6" s="9">
        <v>8.7346937916461323E-2</v>
      </c>
      <c r="H6" s="9">
        <v>6.3486487052464846E-2</v>
      </c>
      <c r="I6" s="9">
        <v>7.7032685262055603E-2</v>
      </c>
      <c r="J6" s="9">
        <v>0.23023487629005146</v>
      </c>
      <c r="K6" s="9">
        <v>0</v>
      </c>
      <c r="L6" s="47"/>
      <c r="M6" s="79"/>
      <c r="N6" s="79"/>
      <c r="O6" s="152"/>
      <c r="P6" s="152"/>
      <c r="Q6" s="152"/>
      <c r="R6" s="152"/>
      <c r="S6" s="152"/>
      <c r="T6" s="152"/>
      <c r="U6" s="152"/>
      <c r="V6" s="152"/>
      <c r="W6" s="80"/>
      <c r="X6" s="80"/>
      <c r="Y6" s="80"/>
      <c r="Z6" s="152"/>
      <c r="AA6" s="152"/>
      <c r="AB6" s="152"/>
      <c r="AC6" s="115"/>
      <c r="AD6" s="155" t="s">
        <v>30</v>
      </c>
      <c r="AE6" s="77">
        <v>0.26687163904710787</v>
      </c>
      <c r="AF6" s="77">
        <v>0.36080463489750053</v>
      </c>
      <c r="AG6" s="77">
        <v>0.23471651190182188</v>
      </c>
      <c r="AH6" s="77">
        <v>0.28191595631575811</v>
      </c>
      <c r="AI6" s="78">
        <v>5.6843654370411549E-2</v>
      </c>
      <c r="AJ6" s="77">
        <v>5.6843654370411549E-2</v>
      </c>
      <c r="AK6" s="77">
        <v>0.15494996597303731</v>
      </c>
      <c r="AL6" s="77">
        <v>0.28191595631575811</v>
      </c>
      <c r="AM6" s="78">
        <v>0.13107497887027655</v>
      </c>
      <c r="AN6" s="77">
        <v>0.15694946902326082</v>
      </c>
      <c r="AO6" s="77">
        <v>0.10603571871368518</v>
      </c>
      <c r="AP6" s="77">
        <v>-0.23269434178065421</v>
      </c>
      <c r="AQ6" s="78">
        <v>0.21416402888048894</v>
      </c>
      <c r="AR6" s="77">
        <v>0.21416402888048894</v>
      </c>
      <c r="AS6" s="77">
        <v>0.21416402888048894</v>
      </c>
      <c r="AT6" s="85">
        <v>0.17589203382786925</v>
      </c>
    </row>
    <row r="7" spans="1:46" ht="16.8" customHeight="1">
      <c r="A7" s="127" t="s">
        <v>252</v>
      </c>
      <c r="B7" s="7">
        <v>2005</v>
      </c>
      <c r="C7" s="8" t="s">
        <v>50</v>
      </c>
      <c r="D7" s="9">
        <v>0</v>
      </c>
      <c r="E7" s="9">
        <v>0</v>
      </c>
      <c r="F7" s="9">
        <v>0</v>
      </c>
      <c r="G7" s="9">
        <v>-2.6144053918500346E-2</v>
      </c>
      <c r="H7" s="9">
        <v>-1.1301394892445587E-2</v>
      </c>
      <c r="I7" s="9">
        <v>0.15656325969847132</v>
      </c>
      <c r="J7" s="9">
        <v>-1.1311656760504617E-2</v>
      </c>
      <c r="K7" s="9">
        <v>0</v>
      </c>
      <c r="L7" s="62" t="s">
        <v>61</v>
      </c>
      <c r="M7" s="75">
        <v>0.15676778020785326</v>
      </c>
      <c r="N7" s="75">
        <v>0.21367280922707044</v>
      </c>
      <c r="O7" s="75">
        <v>0.17979012170230263</v>
      </c>
      <c r="P7" s="75">
        <v>0.13220397992169622</v>
      </c>
      <c r="Q7" s="76">
        <v>0.24302466100073969</v>
      </c>
      <c r="R7" s="75">
        <v>0.2153938788129221</v>
      </c>
      <c r="S7" s="75">
        <v>0.2153938788129221</v>
      </c>
      <c r="T7" s="75">
        <v>0.15310545664452288</v>
      </c>
      <c r="U7" s="76">
        <v>0.29268439660145551</v>
      </c>
      <c r="V7" s="75">
        <v>0.22784908169730195</v>
      </c>
      <c r="W7" s="75">
        <v>0.24470331561846684</v>
      </c>
      <c r="X7" s="75">
        <v>0.21664704129323967</v>
      </c>
      <c r="Y7" s="76">
        <v>0.26502895164663409</v>
      </c>
      <c r="Z7" s="75">
        <v>0.1757394104336874</v>
      </c>
      <c r="AA7" s="75">
        <v>0.26592633135746591</v>
      </c>
      <c r="AB7" s="75">
        <v>0.27750588411333404</v>
      </c>
    </row>
    <row r="8" spans="1:46" s="30" customFormat="1">
      <c r="A8" s="67" t="s">
        <v>252</v>
      </c>
      <c r="B8" s="149">
        <v>2006</v>
      </c>
      <c r="C8" s="81" t="s">
        <v>50</v>
      </c>
      <c r="D8" s="148">
        <v>0</v>
      </c>
      <c r="E8" s="148">
        <v>0</v>
      </c>
      <c r="F8" s="148">
        <v>0</v>
      </c>
      <c r="G8" s="148">
        <v>1.4464498399981577E-2</v>
      </c>
      <c r="H8" s="148">
        <v>0.17805230456608276</v>
      </c>
      <c r="I8" s="148">
        <v>1.4454497983354065E-2</v>
      </c>
      <c r="J8" s="148">
        <v>-7.7423045303257457E-2</v>
      </c>
      <c r="K8" s="148">
        <v>0</v>
      </c>
      <c r="L8" s="119" t="s">
        <v>50</v>
      </c>
      <c r="M8" s="75">
        <v>0.31911259726162211</v>
      </c>
      <c r="N8" s="75">
        <v>0.34871391913754918</v>
      </c>
      <c r="O8" s="75">
        <v>0.32552205273326545</v>
      </c>
      <c r="P8" s="75">
        <v>0.26256515798088836</v>
      </c>
      <c r="Q8" s="76">
        <v>0.34918827064826774</v>
      </c>
      <c r="R8" s="76">
        <v>0.30515858580488087</v>
      </c>
      <c r="S8" s="76">
        <v>0.32962230370143797</v>
      </c>
      <c r="T8" s="76">
        <v>0.2819146652739456</v>
      </c>
      <c r="U8" s="75">
        <v>0.34565924413240706</v>
      </c>
      <c r="V8" s="75">
        <v>0.27225721814758458</v>
      </c>
      <c r="W8" s="75">
        <v>0.34053436370014989</v>
      </c>
      <c r="X8" s="75">
        <v>0.34345013451387363</v>
      </c>
      <c r="Y8" s="76">
        <v>0.26131471336947493</v>
      </c>
      <c r="Z8" s="75">
        <v>0.18541213845331458</v>
      </c>
      <c r="AA8" s="75">
        <v>0.31291081314734398</v>
      </c>
      <c r="AB8" s="75">
        <v>0.3432751432453649</v>
      </c>
      <c r="AC8" s="9"/>
      <c r="AD8" s="115"/>
      <c r="AE8" s="115"/>
      <c r="AF8" s="156"/>
      <c r="AG8" s="156"/>
      <c r="AH8" s="51"/>
      <c r="AI8" s="6"/>
      <c r="AJ8" s="33" t="s">
        <v>131</v>
      </c>
      <c r="AK8"/>
      <c r="AL8"/>
      <c r="AM8"/>
      <c r="AN8"/>
      <c r="AO8"/>
      <c r="AP8"/>
      <c r="AQ8"/>
      <c r="AR8"/>
      <c r="AS8"/>
      <c r="AT8"/>
    </row>
    <row r="9" spans="1:46" ht="16.8" customHeight="1">
      <c r="A9" s="127" t="s">
        <v>77</v>
      </c>
      <c r="B9" s="7">
        <v>2006</v>
      </c>
      <c r="C9" s="8" t="s">
        <v>50</v>
      </c>
      <c r="D9" s="9">
        <v>0</v>
      </c>
      <c r="E9" s="9">
        <v>0</v>
      </c>
      <c r="F9" s="9">
        <v>0</v>
      </c>
      <c r="G9" s="9">
        <v>1.9013314601697473E-2</v>
      </c>
      <c r="H9" s="9">
        <v>7.9996048505487125E-2</v>
      </c>
      <c r="I9" s="9">
        <v>9.6242715870829096E-2</v>
      </c>
      <c r="J9" s="9">
        <v>0.10888746450601716</v>
      </c>
      <c r="K9" s="9">
        <v>0</v>
      </c>
      <c r="L9" s="62" t="s">
        <v>51</v>
      </c>
      <c r="M9" s="75">
        <v>-0.12950946193623247</v>
      </c>
      <c r="N9" s="75">
        <v>-7.6239269767881659E-2</v>
      </c>
      <c r="O9" s="75">
        <v>-0.11943599437477129</v>
      </c>
      <c r="P9" s="75">
        <v>-0.15319463084577839</v>
      </c>
      <c r="Q9" s="76">
        <v>-2.8309705675090631E-3</v>
      </c>
      <c r="R9" s="76">
        <v>-4.1882960857889465E-2</v>
      </c>
      <c r="S9" s="76">
        <v>-7.9701011266244931E-2</v>
      </c>
      <c r="T9" s="76">
        <v>-0.14923572643978561</v>
      </c>
      <c r="U9" s="75">
        <v>0.13498151508590725</v>
      </c>
      <c r="V9" s="75">
        <v>5.193441657017564E-2</v>
      </c>
      <c r="W9" s="75">
        <v>-1.5805218058987245E-2</v>
      </c>
      <c r="X9" s="75">
        <v>-8.3300822910152131E-2</v>
      </c>
      <c r="Y9" s="76">
        <v>0.21551380051608651</v>
      </c>
      <c r="Z9" s="75">
        <v>8.9079716733023728E-2</v>
      </c>
      <c r="AA9" s="75">
        <v>4.091807659652047E-2</v>
      </c>
      <c r="AB9" s="75">
        <v>-2.0901108177446281E-2</v>
      </c>
      <c r="AD9" s="63" t="s">
        <v>61</v>
      </c>
      <c r="AE9" s="75">
        <v>0.26100491922459212</v>
      </c>
      <c r="AF9" s="75">
        <v>0.32037568131143179</v>
      </c>
      <c r="AG9" s="75">
        <v>0.32037568131143179</v>
      </c>
      <c r="AH9" s="75">
        <v>0.31897649697352065</v>
      </c>
      <c r="AI9" s="76">
        <v>0.38087079166288029</v>
      </c>
      <c r="AJ9" s="75">
        <v>0.3333246173810977</v>
      </c>
      <c r="AK9" s="75">
        <v>0.3333246173810977</v>
      </c>
      <c r="AL9" s="75">
        <v>0.31897649697352065</v>
      </c>
      <c r="AM9" s="76">
        <v>0.34424691160611298</v>
      </c>
      <c r="AN9" s="75">
        <v>0.257045030629593</v>
      </c>
      <c r="AO9" s="75">
        <v>0.257045030629593</v>
      </c>
      <c r="AP9" s="75">
        <v>0.26913782280612769</v>
      </c>
      <c r="AQ9" s="76">
        <v>0.17069679473264107</v>
      </c>
      <c r="AR9" s="75">
        <v>0.17069679473264107</v>
      </c>
      <c r="AS9" s="75">
        <v>0.17069679473264107</v>
      </c>
      <c r="AT9" s="75">
        <v>0.17892328007005054</v>
      </c>
    </row>
    <row r="10" spans="1:46">
      <c r="A10" s="161" t="s">
        <v>77</v>
      </c>
      <c r="B10" s="149">
        <v>2003</v>
      </c>
      <c r="C10" s="81" t="s">
        <v>50</v>
      </c>
      <c r="D10" s="148">
        <v>0</v>
      </c>
      <c r="E10" s="148">
        <v>0</v>
      </c>
      <c r="F10" s="148">
        <v>0</v>
      </c>
      <c r="G10" s="9">
        <v>-1.3103990321558371E-2</v>
      </c>
      <c r="H10" s="9">
        <v>-1.0550459038516608E-2</v>
      </c>
      <c r="I10" s="9">
        <v>0.11371379702471011</v>
      </c>
      <c r="J10" s="9">
        <v>0.1305650354290232</v>
      </c>
      <c r="K10" s="9">
        <v>0</v>
      </c>
      <c r="L10" s="120" t="s">
        <v>30</v>
      </c>
      <c r="M10" s="75">
        <v>0.1579046701376193</v>
      </c>
      <c r="N10" s="75">
        <v>0.23008767438883324</v>
      </c>
      <c r="O10" s="75">
        <v>0.17274726080928104</v>
      </c>
      <c r="P10" s="75">
        <v>0.15687858652999098</v>
      </c>
      <c r="Q10" s="76">
        <v>0.31366314315775795</v>
      </c>
      <c r="R10" s="76">
        <v>0.29608559566537446</v>
      </c>
      <c r="S10" s="76">
        <v>0.2482589572874119</v>
      </c>
      <c r="T10" s="76">
        <v>0.15631293707535168</v>
      </c>
      <c r="U10" s="75">
        <v>0.40113784547713505</v>
      </c>
      <c r="V10" s="75">
        <v>0.3713039781421309</v>
      </c>
      <c r="W10" s="75">
        <v>0.3311628442426775</v>
      </c>
      <c r="X10" s="75">
        <v>0.24452087782661036</v>
      </c>
      <c r="Y10" s="78">
        <v>0.37656295821102753</v>
      </c>
      <c r="Z10" s="75">
        <v>0.3185886103417519</v>
      </c>
      <c r="AA10" s="75">
        <v>0.35703997855886999</v>
      </c>
      <c r="AB10" s="75">
        <v>0.29884669914761036</v>
      </c>
      <c r="AD10" s="55" t="s">
        <v>50</v>
      </c>
      <c r="AE10" s="75">
        <v>0.47924742052510255</v>
      </c>
      <c r="AF10" s="118">
        <v>0.49041648476547478</v>
      </c>
      <c r="AG10" s="75">
        <v>0.49041648476547478</v>
      </c>
      <c r="AH10" s="75">
        <v>0.48960487608699299</v>
      </c>
      <c r="AI10" s="76">
        <v>0.39455973403641226</v>
      </c>
      <c r="AJ10" s="75">
        <v>0.39455973403641226</v>
      </c>
      <c r="AK10" s="75">
        <v>0.39455973403641226</v>
      </c>
      <c r="AL10" s="75">
        <v>0.48960487608699299</v>
      </c>
      <c r="AM10" s="75">
        <v>0.23854172178494909</v>
      </c>
      <c r="AN10" s="75">
        <v>0.14848242952285637</v>
      </c>
      <c r="AO10" s="75">
        <v>0.14848242952285637</v>
      </c>
      <c r="AP10" s="75">
        <v>0.41735299692409827</v>
      </c>
      <c r="AQ10" s="76">
        <v>0.14150148192352033</v>
      </c>
      <c r="AR10" s="75">
        <v>0.14150148192352033</v>
      </c>
      <c r="AS10" s="75">
        <v>0.14150148192352033</v>
      </c>
      <c r="AT10" s="75">
        <v>0.15491602194854612</v>
      </c>
    </row>
    <row r="11" spans="1:46">
      <c r="A11" s="89" t="s">
        <v>77</v>
      </c>
      <c r="B11" s="149">
        <v>2004</v>
      </c>
      <c r="C11" s="81" t="s">
        <v>50</v>
      </c>
      <c r="D11" s="148">
        <v>0</v>
      </c>
      <c r="E11" s="148">
        <v>0</v>
      </c>
      <c r="F11" s="148">
        <v>0</v>
      </c>
      <c r="G11" s="9">
        <v>2.5205026408308532E-3</v>
      </c>
      <c r="H11" s="9">
        <v>0.12517746308157035</v>
      </c>
      <c r="I11" s="9">
        <v>0.14181073919665557</v>
      </c>
      <c r="J11" s="9">
        <v>0.19515980917859035</v>
      </c>
      <c r="K11" s="9">
        <v>0</v>
      </c>
      <c r="L11" s="67"/>
      <c r="M11" s="75"/>
      <c r="N11" s="75"/>
      <c r="O11" s="75"/>
      <c r="P11" s="75"/>
      <c r="AD11" s="63" t="s">
        <v>51</v>
      </c>
      <c r="AE11" s="75">
        <v>-0.11012527138103119</v>
      </c>
      <c r="AF11" s="75">
        <v>-3.9724378066551005E-2</v>
      </c>
      <c r="AG11" s="75">
        <v>-3.9724378066551005E-2</v>
      </c>
      <c r="AH11" s="75">
        <v>-3.9724378066551005E-2</v>
      </c>
      <c r="AI11" s="76">
        <v>0.10367355133985844</v>
      </c>
      <c r="AJ11" s="75">
        <v>0.10367355133985844</v>
      </c>
      <c r="AK11" s="75">
        <v>0.10367355133985844</v>
      </c>
      <c r="AL11" s="75">
        <v>-3.9724378066551005E-2</v>
      </c>
      <c r="AM11" s="76">
        <v>0.3654097856778975</v>
      </c>
      <c r="AN11" s="75">
        <v>0.26152711345250967</v>
      </c>
      <c r="AO11" s="75">
        <v>0.26152711345250967</v>
      </c>
      <c r="AP11" s="75">
        <v>0.10367355133985844</v>
      </c>
      <c r="AQ11" s="76">
        <v>0.14589279629045268</v>
      </c>
      <c r="AR11" s="75">
        <v>0.14589279629045268</v>
      </c>
      <c r="AS11" s="75">
        <v>0.14589279629045268</v>
      </c>
      <c r="AT11" s="75">
        <v>0.14589279629045268</v>
      </c>
    </row>
    <row r="12" spans="1:46">
      <c r="A12" s="62" t="s">
        <v>77</v>
      </c>
      <c r="B12" s="7">
        <v>2005</v>
      </c>
      <c r="C12" t="s">
        <v>50</v>
      </c>
      <c r="D12" s="9">
        <v>0</v>
      </c>
      <c r="E12" s="9">
        <v>0</v>
      </c>
      <c r="F12" s="9">
        <v>0</v>
      </c>
      <c r="G12" s="9">
        <v>0.12296689883398534</v>
      </c>
      <c r="H12" s="49">
        <v>0.13964220510255715</v>
      </c>
      <c r="I12" s="9">
        <v>0.19312608133577963</v>
      </c>
      <c r="J12" s="9">
        <v>0.20737494639881821</v>
      </c>
      <c r="K12" s="9">
        <v>0</v>
      </c>
      <c r="M12" s="141" t="s">
        <v>229</v>
      </c>
      <c r="N12" s="141" t="s">
        <v>230</v>
      </c>
      <c r="O12" s="141" t="s">
        <v>231</v>
      </c>
      <c r="P12" s="141" t="s">
        <v>232</v>
      </c>
      <c r="AD12" s="155" t="s">
        <v>30</v>
      </c>
      <c r="AE12" s="77">
        <v>0.32503089704227206</v>
      </c>
      <c r="AF12" s="77">
        <v>0.43366134928828687</v>
      </c>
      <c r="AG12" s="77">
        <v>0.43366134928828687</v>
      </c>
      <c r="AH12" s="77">
        <v>0.43366134928828687</v>
      </c>
      <c r="AI12" s="78">
        <v>0.57163672965368606</v>
      </c>
      <c r="AJ12" s="77">
        <v>0.57163672965368606</v>
      </c>
      <c r="AK12" s="77">
        <v>0.57163672965368606</v>
      </c>
      <c r="AL12" s="77">
        <v>0.43366134928828687</v>
      </c>
      <c r="AM12" s="78">
        <v>0.66307538331882354</v>
      </c>
      <c r="AN12" s="77">
        <v>0.624049091176336</v>
      </c>
      <c r="AO12" s="77">
        <v>0.624049091176336</v>
      </c>
      <c r="AP12" s="77">
        <v>0.57163672965368606</v>
      </c>
      <c r="AQ12" s="78">
        <v>0.32976629326604817</v>
      </c>
      <c r="AR12" s="77">
        <v>0.32976629326604817</v>
      </c>
      <c r="AS12" s="77">
        <v>0.32976629326604817</v>
      </c>
      <c r="AT12" s="85">
        <v>0.32976629326604817</v>
      </c>
    </row>
    <row r="13" spans="1:46">
      <c r="A13" s="64" t="s">
        <v>84</v>
      </c>
      <c r="B13" s="7">
        <v>2010</v>
      </c>
      <c r="C13" s="8" t="s">
        <v>50</v>
      </c>
      <c r="D13" s="9">
        <v>0</v>
      </c>
      <c r="E13" s="9">
        <v>0</v>
      </c>
      <c r="F13" s="9">
        <v>0</v>
      </c>
      <c r="G13" s="9">
        <v>-4.0434106893554304E-2</v>
      </c>
      <c r="H13" s="9">
        <v>8.0569898298363751E-2</v>
      </c>
      <c r="I13" s="9"/>
      <c r="J13" s="9"/>
      <c r="K13" s="9">
        <v>0</v>
      </c>
      <c r="L13" t="s">
        <v>282</v>
      </c>
      <c r="M13" s="182">
        <f>AVERAGE(G3:G116)</f>
        <v>1.5179403282945366E-2</v>
      </c>
      <c r="N13" s="182">
        <f t="shared" ref="N13:P13" si="0">AVERAGE(H3:H116)</f>
        <v>1.6559540887642294E-2</v>
      </c>
      <c r="O13" s="182">
        <f t="shared" si="0"/>
        <v>3.1179286500881108E-3</v>
      </c>
      <c r="P13" s="182">
        <f t="shared" si="0"/>
        <v>1.1832140771496958E-3</v>
      </c>
      <c r="AR13" s="2"/>
      <c r="AS13" s="2"/>
      <c r="AT13" s="2"/>
    </row>
    <row r="14" spans="1:46">
      <c r="A14" s="64" t="s">
        <v>89</v>
      </c>
      <c r="B14" s="7">
        <v>2010</v>
      </c>
      <c r="C14" s="8" t="s">
        <v>50</v>
      </c>
      <c r="D14" s="9">
        <v>0</v>
      </c>
      <c r="E14" s="9">
        <v>0</v>
      </c>
      <c r="F14" s="9">
        <v>0</v>
      </c>
      <c r="G14" s="9">
        <v>0.13865721434528763</v>
      </c>
      <c r="H14" s="9">
        <v>0.14804003336113417</v>
      </c>
      <c r="I14" s="9"/>
      <c r="J14" s="9"/>
      <c r="K14" s="9">
        <v>0</v>
      </c>
      <c r="AG14" s="49" t="s">
        <v>132</v>
      </c>
    </row>
    <row r="15" spans="1:46">
      <c r="A15" s="64" t="s">
        <v>89</v>
      </c>
      <c r="B15" s="7">
        <v>2011</v>
      </c>
      <c r="C15" s="8" t="s">
        <v>50</v>
      </c>
      <c r="D15" s="9">
        <v>0</v>
      </c>
      <c r="E15" s="9">
        <v>0</v>
      </c>
      <c r="F15" s="9">
        <v>0</v>
      </c>
      <c r="G15" s="9">
        <v>1.0893246187363814E-2</v>
      </c>
      <c r="H15" s="9"/>
      <c r="I15" s="9"/>
      <c r="J15" s="9"/>
      <c r="K15" s="9">
        <v>0</v>
      </c>
      <c r="AD15" s="63" t="s">
        <v>61</v>
      </c>
      <c r="AE15" s="75">
        <v>0.22006948849642821</v>
      </c>
      <c r="AF15" s="75">
        <v>0.29490591650157782</v>
      </c>
      <c r="AG15" s="75">
        <v>0.24576672816882023</v>
      </c>
      <c r="AH15" s="75">
        <v>0.19824750552281975</v>
      </c>
      <c r="AI15" s="76">
        <v>0.35118790112258141</v>
      </c>
      <c r="AJ15" s="75">
        <v>0.30812521721443897</v>
      </c>
      <c r="AK15" s="75">
        <v>0.30812521721443897</v>
      </c>
      <c r="AL15" s="75">
        <v>0.19824750552281975</v>
      </c>
      <c r="AM15" s="76">
        <v>0.43097087660395461</v>
      </c>
      <c r="AN15" s="75">
        <v>0.33965978615797349</v>
      </c>
      <c r="AO15" s="75">
        <v>0.37169409322556163</v>
      </c>
      <c r="AP15" s="75">
        <v>0.35225689365189</v>
      </c>
      <c r="AQ15" s="76">
        <v>0.39286050652957022</v>
      </c>
      <c r="AR15" s="75">
        <v>0.39286050652957022</v>
      </c>
      <c r="AS15" s="75">
        <v>0.39286050652957022</v>
      </c>
      <c r="AT15" s="75">
        <v>0.39482572934357613</v>
      </c>
    </row>
    <row r="16" spans="1:46">
      <c r="A16" s="65" t="s">
        <v>57</v>
      </c>
      <c r="B16" s="7">
        <v>2010</v>
      </c>
      <c r="C16" s="8" t="s">
        <v>51</v>
      </c>
      <c r="D16" s="9">
        <v>0</v>
      </c>
      <c r="E16" s="9">
        <v>0</v>
      </c>
      <c r="F16" s="9">
        <v>0</v>
      </c>
      <c r="G16" s="9">
        <v>-0.10372882424753534</v>
      </c>
      <c r="H16" s="9">
        <v>-2.2233875788436854E-2</v>
      </c>
      <c r="I16" s="9"/>
      <c r="J16" s="9"/>
      <c r="K16" s="9">
        <v>0</v>
      </c>
      <c r="AD16" s="55" t="s">
        <v>50</v>
      </c>
      <c r="AE16" s="75">
        <v>0.40747319784540781</v>
      </c>
      <c r="AF16" s="118">
        <v>0.60793729016020159</v>
      </c>
      <c r="AG16" s="75">
        <v>0.4068868907408158</v>
      </c>
      <c r="AH16" s="75">
        <v>0.34399071603983339</v>
      </c>
      <c r="AI16" s="76">
        <v>0.38862797534422633</v>
      </c>
      <c r="AJ16" s="75">
        <v>0.38862797534422633</v>
      </c>
      <c r="AK16" s="75">
        <v>0.43005063175472108</v>
      </c>
      <c r="AL16" s="75">
        <v>0.34399071603983339</v>
      </c>
      <c r="AM16" s="75">
        <v>0.46397482333005607</v>
      </c>
      <c r="AN16" s="75">
        <v>0.35765727713386275</v>
      </c>
      <c r="AO16" s="75">
        <v>0.44825317304134993</v>
      </c>
      <c r="AP16" s="75">
        <v>0.38880846741888186</v>
      </c>
      <c r="AQ16" s="76">
        <v>0.44648505218962992</v>
      </c>
      <c r="AR16" s="75">
        <v>0.44648505218962992</v>
      </c>
      <c r="AS16" s="75">
        <v>0.44648505218962992</v>
      </c>
      <c r="AT16" s="75">
        <v>0.49992266878314356</v>
      </c>
    </row>
    <row r="17" spans="1:46">
      <c r="A17" s="65" t="s">
        <v>57</v>
      </c>
      <c r="B17" s="7">
        <v>2011</v>
      </c>
      <c r="C17" s="8" t="s">
        <v>51</v>
      </c>
      <c r="D17" s="9">
        <v>0</v>
      </c>
      <c r="E17" s="9">
        <v>0</v>
      </c>
      <c r="F17" s="9">
        <v>0</v>
      </c>
      <c r="G17" s="9">
        <v>7.3836024455243773E-2</v>
      </c>
      <c r="H17" s="9"/>
      <c r="I17" s="9"/>
      <c r="J17" s="9"/>
      <c r="K17" s="9">
        <v>0</v>
      </c>
      <c r="AD17" s="63" t="s">
        <v>51</v>
      </c>
      <c r="AE17" s="75">
        <v>-0.10379560970948587</v>
      </c>
      <c r="AF17" s="75">
        <v>-3.9958002126802748E-2</v>
      </c>
      <c r="AG17" s="75">
        <v>-8.174000605942458E-2</v>
      </c>
      <c r="AH17" s="75">
        <v>-0.11730040119860516</v>
      </c>
      <c r="AI17" s="76">
        <v>6.7776303793186513E-2</v>
      </c>
      <c r="AJ17" s="75">
        <v>6.7776303793186513E-2</v>
      </c>
      <c r="AK17" s="75">
        <v>3.4395963162182297E-2</v>
      </c>
      <c r="AL17" s="75">
        <v>-0.11730040119860516</v>
      </c>
      <c r="AM17" s="76">
        <v>0.29888755064062139</v>
      </c>
      <c r="AN17" s="75">
        <v>0.20579008858496523</v>
      </c>
      <c r="AO17" s="75">
        <v>0.13185751480129304</v>
      </c>
      <c r="AP17" s="75">
        <v>-4.0515197292496495E-2</v>
      </c>
      <c r="AQ17" s="76">
        <v>0.21965166225470154</v>
      </c>
      <c r="AR17" s="75">
        <v>0.21965166225470154</v>
      </c>
      <c r="AS17" s="75">
        <v>0.21965166225470154</v>
      </c>
      <c r="AT17" s="75">
        <v>0.14190534739073069</v>
      </c>
    </row>
    <row r="18" spans="1:46">
      <c r="A18" s="89" t="s">
        <v>82</v>
      </c>
      <c r="B18" s="149">
        <v>2003</v>
      </c>
      <c r="C18" s="81" t="s">
        <v>51</v>
      </c>
      <c r="D18" s="148">
        <v>0</v>
      </c>
      <c r="E18" s="148">
        <v>0</v>
      </c>
      <c r="F18" s="148">
        <v>0</v>
      </c>
      <c r="G18" s="9">
        <v>1.0872188192251575E-2</v>
      </c>
      <c r="H18" s="49">
        <v>8.3775852668540388E-2</v>
      </c>
      <c r="I18" s="9">
        <v>8.0492349803896052E-2</v>
      </c>
      <c r="J18" s="9">
        <v>0.14183499816304571</v>
      </c>
      <c r="K18" s="9">
        <v>0</v>
      </c>
      <c r="AD18" s="155" t="s">
        <v>30</v>
      </c>
      <c r="AE18" s="77">
        <v>0.24608028483452227</v>
      </c>
      <c r="AF18" s="77">
        <v>0.32169076866406354</v>
      </c>
      <c r="AG18" s="77">
        <v>0.26942099324010854</v>
      </c>
      <c r="AH18" s="77">
        <v>0.26236847549887965</v>
      </c>
      <c r="AI18" s="78">
        <v>0.46157687791411672</v>
      </c>
      <c r="AJ18" s="77">
        <v>0.46157687791411672</v>
      </c>
      <c r="AK18" s="77">
        <v>0.42324384984316077</v>
      </c>
      <c r="AL18" s="77">
        <v>0.26236847549887965</v>
      </c>
      <c r="AM18" s="78">
        <v>0.62038285467402099</v>
      </c>
      <c r="AN18" s="77">
        <v>0.57237062560661478</v>
      </c>
      <c r="AO18" s="77">
        <v>0.54198997617999589</v>
      </c>
      <c r="AP18" s="77">
        <v>0.32620823671897392</v>
      </c>
      <c r="AQ18" s="78">
        <v>0.60931894192559066</v>
      </c>
      <c r="AR18" s="77">
        <v>0.60931894192559066</v>
      </c>
      <c r="AS18" s="77">
        <v>0.60931894192559066</v>
      </c>
      <c r="AT18" s="85">
        <v>0.5464206024077547</v>
      </c>
    </row>
    <row r="19" spans="1:46">
      <c r="A19" s="89" t="s">
        <v>82</v>
      </c>
      <c r="B19" s="149">
        <v>2004</v>
      </c>
      <c r="C19" s="81" t="s">
        <v>51</v>
      </c>
      <c r="D19" s="148">
        <v>0</v>
      </c>
      <c r="E19" s="148">
        <v>0</v>
      </c>
      <c r="F19" s="148">
        <v>0</v>
      </c>
      <c r="G19" s="9">
        <v>7.370499909718313E-2</v>
      </c>
      <c r="H19" s="9">
        <v>7.0385404980581198E-2</v>
      </c>
      <c r="I19" s="9">
        <v>0.13240231283300391</v>
      </c>
      <c r="J19" s="9">
        <v>0.10541233230305168</v>
      </c>
      <c r="K19" s="9">
        <v>0</v>
      </c>
    </row>
    <row r="20" spans="1:46">
      <c r="A20" s="64" t="s">
        <v>252</v>
      </c>
      <c r="B20" s="7">
        <v>2003</v>
      </c>
      <c r="C20" s="8" t="s">
        <v>51</v>
      </c>
      <c r="D20" s="9">
        <v>0</v>
      </c>
      <c r="E20" s="9">
        <v>0</v>
      </c>
      <c r="F20" s="9">
        <v>0</v>
      </c>
      <c r="G20" s="9">
        <v>7.8094756019985251E-2</v>
      </c>
      <c r="H20" s="9">
        <v>0.11592605716834775</v>
      </c>
      <c r="I20" s="9">
        <v>0.17011592227258432</v>
      </c>
      <c r="J20" s="9">
        <v>0.11593294463673767</v>
      </c>
      <c r="K20" s="9">
        <v>0</v>
      </c>
      <c r="AK20" s="33" t="s">
        <v>255</v>
      </c>
      <c r="AL20" s="9"/>
      <c r="AM20" s="9"/>
      <c r="AN20" s="9"/>
    </row>
    <row r="21" spans="1:46">
      <c r="A21" s="129" t="s">
        <v>252</v>
      </c>
      <c r="B21" s="7">
        <v>2004</v>
      </c>
      <c r="C21" s="8" t="s">
        <v>51</v>
      </c>
      <c r="D21" s="49">
        <v>0</v>
      </c>
      <c r="E21" s="9">
        <v>0</v>
      </c>
      <c r="F21" s="9">
        <v>0</v>
      </c>
      <c r="G21" s="9">
        <v>4.1035997349400714E-2</v>
      </c>
      <c r="H21" s="9">
        <v>9.9816295496193017E-2</v>
      </c>
      <c r="I21" s="9">
        <v>4.1043468256454219E-2</v>
      </c>
      <c r="J21" s="9">
        <v>5.6385585318293893E-2</v>
      </c>
      <c r="K21" s="9">
        <v>0</v>
      </c>
      <c r="AD21" s="63" t="s">
        <v>61</v>
      </c>
      <c r="AE21" s="75">
        <v>0.2155122887490861</v>
      </c>
      <c r="AF21" s="75">
        <v>0.29490591650157782</v>
      </c>
      <c r="AG21" s="75">
        <v>0.24115790114870517</v>
      </c>
      <c r="AH21" s="75">
        <v>0.19332987863665632</v>
      </c>
      <c r="AI21" s="76">
        <v>0.35042779142680613</v>
      </c>
      <c r="AJ21" s="75">
        <v>0.31057687867968092</v>
      </c>
      <c r="AK21" s="75">
        <v>0.31057687867968092</v>
      </c>
      <c r="AL21" s="75">
        <v>0.19332987863665632</v>
      </c>
      <c r="AM21" s="76">
        <v>0.35324523404627156</v>
      </c>
      <c r="AN21" s="75">
        <v>0.29305604906915189</v>
      </c>
      <c r="AO21" s="75">
        <v>0.32000406869443226</v>
      </c>
      <c r="AP21" s="75">
        <v>0.29861314394065708</v>
      </c>
      <c r="AQ21" s="76">
        <v>0.40082794500652047</v>
      </c>
      <c r="AR21" s="75">
        <v>0.40082794500652047</v>
      </c>
      <c r="AS21" s="75">
        <v>0.40082794500652047</v>
      </c>
      <c r="AT21" s="75">
        <v>0.39985301560082798</v>
      </c>
    </row>
    <row r="22" spans="1:46">
      <c r="A22" s="62" t="s">
        <v>252</v>
      </c>
      <c r="B22" s="149">
        <v>2005</v>
      </c>
      <c r="C22" s="81" t="s">
        <v>51</v>
      </c>
      <c r="D22" s="148">
        <v>0</v>
      </c>
      <c r="E22" s="148">
        <v>0</v>
      </c>
      <c r="F22" s="148">
        <v>0</v>
      </c>
      <c r="G22" s="148">
        <v>6.1295625262598144E-2</v>
      </c>
      <c r="H22" s="148">
        <v>7.7906021840822383E-6</v>
      </c>
      <c r="I22" s="148">
        <v>1.6006427693288333E-2</v>
      </c>
      <c r="J22" s="148">
        <v>-0.22064758175003724</v>
      </c>
      <c r="K22" s="148">
        <v>0</v>
      </c>
      <c r="AD22" s="55" t="s">
        <v>50</v>
      </c>
      <c r="AE22" s="75">
        <v>0.3907198600669089</v>
      </c>
      <c r="AF22" s="118">
        <v>0.60793729016020159</v>
      </c>
      <c r="AG22" s="75">
        <v>0.39271097604438482</v>
      </c>
      <c r="AH22" s="75">
        <v>0.33050286062820483</v>
      </c>
      <c r="AI22" s="76">
        <v>0.39097536926535659</v>
      </c>
      <c r="AJ22" s="75">
        <v>0.39097536926535659</v>
      </c>
      <c r="AK22" s="75">
        <v>0.4269408999609054</v>
      </c>
      <c r="AL22" s="75">
        <v>0.33050286062820483</v>
      </c>
      <c r="AM22" s="75">
        <v>0.47031166463707597</v>
      </c>
      <c r="AN22" s="75">
        <v>0.37107956745580295</v>
      </c>
      <c r="AO22" s="75">
        <v>0.4563234633552628</v>
      </c>
      <c r="AP22" s="75">
        <v>0.38404860662503337</v>
      </c>
      <c r="AQ22" s="76">
        <v>0.46048656960133039</v>
      </c>
      <c r="AR22" s="75">
        <v>0.46048656960133039</v>
      </c>
      <c r="AS22" s="75">
        <v>0.46048656960133039</v>
      </c>
      <c r="AT22" s="75">
        <v>0.50849968630075881</v>
      </c>
    </row>
    <row r="23" spans="1:46">
      <c r="A23" s="62" t="s">
        <v>252</v>
      </c>
      <c r="B23" s="149">
        <v>2006</v>
      </c>
      <c r="C23" s="81" t="s">
        <v>51</v>
      </c>
      <c r="D23" s="148">
        <v>0</v>
      </c>
      <c r="E23" s="148">
        <v>0</v>
      </c>
      <c r="F23" s="148">
        <v>0</v>
      </c>
      <c r="G23" s="148">
        <v>-6.5289814674144936E-2</v>
      </c>
      <c r="H23" s="148">
        <v>-4.8246496754613774E-2</v>
      </c>
      <c r="I23" s="148">
        <v>-0.30035356668227703</v>
      </c>
      <c r="J23" s="148">
        <v>-0.39887879041137642</v>
      </c>
      <c r="K23" s="148">
        <v>0</v>
      </c>
      <c r="AD23" s="63" t="s">
        <v>51</v>
      </c>
      <c r="AE23" s="75">
        <v>-9.301684728345179E-2</v>
      </c>
      <c r="AF23" s="75">
        <v>-3.3366528902690616E-2</v>
      </c>
      <c r="AG23" s="75">
        <v>-7.3636203725766361E-2</v>
      </c>
      <c r="AH23" s="75">
        <v>-0.1119631815073435</v>
      </c>
      <c r="AI23" s="76">
        <v>7.2043575722221517E-2</v>
      </c>
      <c r="AJ23" s="75">
        <v>7.2043575722221517E-2</v>
      </c>
      <c r="AK23" s="75">
        <v>3.5410205655347179E-2</v>
      </c>
      <c r="AL23" s="75">
        <v>-0.1119631815073435</v>
      </c>
      <c r="AM23" s="76">
        <v>0.21315935892031512</v>
      </c>
      <c r="AN23" s="75">
        <v>0.22153523173938322</v>
      </c>
      <c r="AO23" s="75">
        <v>0.17422450491065186</v>
      </c>
      <c r="AP23" s="75">
        <v>-4.3733415123806733E-2</v>
      </c>
      <c r="AQ23" s="76">
        <v>0.21928429106692726</v>
      </c>
      <c r="AR23" s="75">
        <v>0.21928429106692726</v>
      </c>
      <c r="AS23" s="75">
        <v>0.21928429106692726</v>
      </c>
      <c r="AT23" s="75">
        <v>0.13714403148417012</v>
      </c>
    </row>
    <row r="24" spans="1:46">
      <c r="A24" s="62" t="s">
        <v>252</v>
      </c>
      <c r="B24" s="149">
        <v>1998</v>
      </c>
      <c r="C24" s="81" t="s">
        <v>51</v>
      </c>
      <c r="D24" s="148">
        <v>0</v>
      </c>
      <c r="E24" s="148">
        <v>0</v>
      </c>
      <c r="F24" s="148">
        <v>0</v>
      </c>
      <c r="G24" s="148">
        <v>-9.4960063287568997E-3</v>
      </c>
      <c r="H24" s="148">
        <v>1.0918003565062218E-2</v>
      </c>
      <c r="I24" s="148">
        <v>4.5196204229650948E-2</v>
      </c>
      <c r="J24" s="148">
        <v>0.31684491978609619</v>
      </c>
      <c r="K24" s="148">
        <v>0</v>
      </c>
      <c r="AD24" s="155" t="s">
        <v>30</v>
      </c>
      <c r="AE24" s="77">
        <v>0.24424107281196036</v>
      </c>
      <c r="AF24" s="77">
        <v>0.31809808950929286</v>
      </c>
      <c r="AG24" s="77">
        <v>0.26526066496806527</v>
      </c>
      <c r="AH24" s="77">
        <v>0.25818836810888079</v>
      </c>
      <c r="AI24" s="78">
        <v>0.45977839731976622</v>
      </c>
      <c r="AJ24" s="77">
        <v>0.45977839731976622</v>
      </c>
      <c r="AK24" s="77">
        <v>0.41896309935591342</v>
      </c>
      <c r="AL24" s="77">
        <v>0.25818836810888079</v>
      </c>
      <c r="AM24" s="78">
        <v>0.51614994672773529</v>
      </c>
      <c r="AN24" s="77">
        <v>0.49426372972847915</v>
      </c>
      <c r="AO24" s="77">
        <v>0.47644354149698309</v>
      </c>
      <c r="AP24" s="77">
        <v>0.32238711915664886</v>
      </c>
      <c r="AQ24" s="78">
        <v>0.61707359967220343</v>
      </c>
      <c r="AR24" s="77">
        <v>0.61707359967220343</v>
      </c>
      <c r="AS24" s="77">
        <v>0.61707359967220343</v>
      </c>
      <c r="AT24" s="85">
        <v>0.55488200551857236</v>
      </c>
    </row>
    <row r="25" spans="1:46">
      <c r="A25" s="62" t="s">
        <v>252</v>
      </c>
      <c r="B25" s="149">
        <v>1999</v>
      </c>
      <c r="C25" s="81" t="s">
        <v>51</v>
      </c>
      <c r="D25" s="148">
        <v>0</v>
      </c>
      <c r="E25" s="148">
        <v>0</v>
      </c>
      <c r="F25" s="148">
        <v>0</v>
      </c>
      <c r="G25" s="148">
        <v>2.0221981826415467E-2</v>
      </c>
      <c r="H25" s="148">
        <v>5.4177738411573813E-2</v>
      </c>
      <c r="I25" s="148">
        <v>0.32327114131105883</v>
      </c>
      <c r="J25" s="148">
        <v>0.36749714788866311</v>
      </c>
      <c r="K25" s="148">
        <v>0</v>
      </c>
    </row>
    <row r="26" spans="1:46">
      <c r="A26" s="161" t="s">
        <v>252</v>
      </c>
      <c r="B26" s="149">
        <v>2000</v>
      </c>
      <c r="C26" s="81" t="s">
        <v>51</v>
      </c>
      <c r="D26" s="148">
        <v>0</v>
      </c>
      <c r="E26" s="148">
        <v>0</v>
      </c>
      <c r="F26" s="148">
        <v>0</v>
      </c>
      <c r="G26" s="9">
        <v>3.4656581343247173E-2</v>
      </c>
      <c r="H26" s="49">
        <v>0.30930389727416091</v>
      </c>
      <c r="I26" s="9">
        <v>0.35444269989809252</v>
      </c>
      <c r="J26" s="9">
        <v>0.40485733974647137</v>
      </c>
      <c r="K26" s="9">
        <v>0</v>
      </c>
      <c r="AD26" s="9"/>
      <c r="AL26" s="33" t="s">
        <v>256</v>
      </c>
    </row>
    <row r="27" spans="1:46">
      <c r="A27" s="161" t="s">
        <v>252</v>
      </c>
      <c r="B27" s="149">
        <v>2001</v>
      </c>
      <c r="C27" s="81" t="s">
        <v>51</v>
      </c>
      <c r="D27" s="148">
        <v>0</v>
      </c>
      <c r="E27" s="148">
        <v>0</v>
      </c>
      <c r="F27" s="148">
        <v>0</v>
      </c>
      <c r="G27" s="9">
        <v>0.28450736869691146</v>
      </c>
      <c r="H27" s="49">
        <v>0.33126668952673688</v>
      </c>
      <c r="I27" s="9">
        <v>0.38349125425058345</v>
      </c>
      <c r="J27" s="9">
        <v>0.40879030550703882</v>
      </c>
      <c r="K27" s="9">
        <v>0</v>
      </c>
      <c r="AD27" s="62" t="s">
        <v>61</v>
      </c>
      <c r="AE27" s="75">
        <v>0.15676778020785326</v>
      </c>
      <c r="AF27" s="75">
        <v>0.21367280922707044</v>
      </c>
      <c r="AG27" s="75">
        <v>0.17979012170230263</v>
      </c>
      <c r="AH27" s="75">
        <v>0.13220397992169622</v>
      </c>
      <c r="AI27" s="76">
        <v>0.24302466100073969</v>
      </c>
      <c r="AJ27" s="75">
        <v>0.2153938788129221</v>
      </c>
      <c r="AK27" s="75">
        <v>0.2153938788129221</v>
      </c>
      <c r="AL27" s="75">
        <v>0.15310545664452288</v>
      </c>
      <c r="AM27" s="76">
        <v>0.29268439660145551</v>
      </c>
      <c r="AN27" s="75">
        <v>0.22784908169730195</v>
      </c>
      <c r="AO27" s="75">
        <v>0.24470331561846684</v>
      </c>
      <c r="AP27" s="75">
        <v>0.21664704129323967</v>
      </c>
      <c r="AQ27" s="76">
        <v>0.26502895164663409</v>
      </c>
      <c r="AR27" s="75">
        <v>0.1757394104336874</v>
      </c>
      <c r="AS27" s="75">
        <v>0.26592633135746591</v>
      </c>
      <c r="AT27" s="75">
        <v>0.27750588411333404</v>
      </c>
    </row>
    <row r="28" spans="1:46">
      <c r="A28" s="161" t="s">
        <v>252</v>
      </c>
      <c r="B28" s="149">
        <v>2002</v>
      </c>
      <c r="C28" s="81" t="s">
        <v>51</v>
      </c>
      <c r="D28" s="148">
        <v>0</v>
      </c>
      <c r="E28" s="148">
        <v>0</v>
      </c>
      <c r="F28" s="148">
        <v>0</v>
      </c>
      <c r="G28" s="9">
        <v>6.5352623890291034E-2</v>
      </c>
      <c r="H28" s="49">
        <v>0.13834368269229816</v>
      </c>
      <c r="I28" s="9">
        <v>0.17370260904543139</v>
      </c>
      <c r="J28" s="9">
        <v>0.22435102427684517</v>
      </c>
      <c r="K28" s="9">
        <v>0</v>
      </c>
      <c r="AD28" s="119" t="s">
        <v>50</v>
      </c>
      <c r="AE28" s="75">
        <v>0.31911259726162211</v>
      </c>
      <c r="AF28" s="75">
        <v>0.34871391913754918</v>
      </c>
      <c r="AG28" s="75">
        <v>0.32552205273326545</v>
      </c>
      <c r="AH28" s="75">
        <v>0.26256515798088836</v>
      </c>
      <c r="AI28" s="76">
        <v>0.34918827064826774</v>
      </c>
      <c r="AJ28" s="76">
        <v>0.30515858580488087</v>
      </c>
      <c r="AK28" s="76">
        <v>0.32962230370143797</v>
      </c>
      <c r="AL28" s="76">
        <v>0.2819146652739456</v>
      </c>
      <c r="AM28" s="75">
        <v>0.34565924413240706</v>
      </c>
      <c r="AN28" s="75">
        <v>0.27225721814758458</v>
      </c>
      <c r="AO28" s="75">
        <v>0.34053436370014989</v>
      </c>
      <c r="AP28" s="75">
        <v>0.34345013451387363</v>
      </c>
      <c r="AQ28" s="76">
        <v>0.26131471336947493</v>
      </c>
      <c r="AR28" s="75">
        <v>0.18541213845331458</v>
      </c>
      <c r="AS28" s="75">
        <v>0.31291081314734398</v>
      </c>
      <c r="AT28" s="75">
        <v>0.3432751432453649</v>
      </c>
    </row>
    <row r="29" spans="1:46" s="2" customFormat="1">
      <c r="A29" s="67" t="s">
        <v>86</v>
      </c>
      <c r="B29" s="7">
        <v>2009</v>
      </c>
      <c r="C29" t="s">
        <v>51</v>
      </c>
      <c r="D29" s="9">
        <v>0</v>
      </c>
      <c r="E29" s="9">
        <v>0</v>
      </c>
      <c r="F29" s="9">
        <v>0</v>
      </c>
      <c r="G29" s="9">
        <v>-5.0297210791037945E-2</v>
      </c>
      <c r="H29" s="9">
        <v>-3.1092821216278051E-2</v>
      </c>
      <c r="I29" s="9">
        <v>-4.6181984453589398E-2</v>
      </c>
      <c r="J29" s="9"/>
      <c r="K29" s="9">
        <v>0</v>
      </c>
      <c r="L29"/>
      <c r="M29" s="81"/>
      <c r="N29" s="81"/>
      <c r="O29" s="148"/>
      <c r="P29" s="148"/>
      <c r="Q29" s="148"/>
      <c r="R29" s="148"/>
      <c r="S29" s="148"/>
      <c r="T29" s="148"/>
      <c r="U29" s="148"/>
      <c r="V29" s="148"/>
      <c r="W29" s="81"/>
      <c r="X29" s="81"/>
      <c r="Y29" s="81"/>
      <c r="Z29" s="148"/>
      <c r="AA29" s="148"/>
      <c r="AB29" s="148"/>
      <c r="AC29" s="45"/>
      <c r="AD29" s="62" t="s">
        <v>51</v>
      </c>
      <c r="AE29" s="75">
        <v>-0.12950946193623247</v>
      </c>
      <c r="AF29" s="75">
        <v>-7.6239269767881659E-2</v>
      </c>
      <c r="AG29" s="75">
        <v>-0.11943599437477129</v>
      </c>
      <c r="AH29" s="75">
        <v>-0.15319463084577839</v>
      </c>
      <c r="AI29" s="76">
        <v>-2.8309705675090631E-3</v>
      </c>
      <c r="AJ29" s="76">
        <v>-4.1882960857889465E-2</v>
      </c>
      <c r="AK29" s="76">
        <v>-7.9701011266244931E-2</v>
      </c>
      <c r="AL29" s="76">
        <v>-0.14923572643978561</v>
      </c>
      <c r="AM29" s="75">
        <v>0.13498151508590725</v>
      </c>
      <c r="AN29" s="75">
        <v>5.193441657017564E-2</v>
      </c>
      <c r="AO29" s="75">
        <v>-1.5805218058987245E-2</v>
      </c>
      <c r="AP29" s="75">
        <v>-8.3300822910152131E-2</v>
      </c>
      <c r="AQ29" s="76">
        <v>0.21551380051608651</v>
      </c>
      <c r="AR29" s="75">
        <v>8.9079716733023728E-2</v>
      </c>
      <c r="AS29" s="75">
        <v>4.091807659652047E-2</v>
      </c>
      <c r="AT29" s="75">
        <v>-2.0901108177446281E-2</v>
      </c>
    </row>
    <row r="30" spans="1:46">
      <c r="A30" s="127" t="s">
        <v>86</v>
      </c>
      <c r="B30" s="7">
        <v>2010</v>
      </c>
      <c r="C30" s="8" t="s">
        <v>51</v>
      </c>
      <c r="D30" s="9">
        <v>0</v>
      </c>
      <c r="E30" s="9">
        <v>0</v>
      </c>
      <c r="F30" s="9">
        <v>0</v>
      </c>
      <c r="G30" s="9">
        <v>1.8284719198955111E-2</v>
      </c>
      <c r="H30" s="9">
        <v>3.9181541140618096E-3</v>
      </c>
      <c r="I30" s="9"/>
      <c r="J30" s="9"/>
      <c r="K30" s="9">
        <v>0</v>
      </c>
      <c r="L30" s="2"/>
      <c r="AD30" s="120" t="s">
        <v>30</v>
      </c>
      <c r="AE30" s="75">
        <v>0.1579046701376193</v>
      </c>
      <c r="AF30" s="75">
        <v>0.23008767438883324</v>
      </c>
      <c r="AG30" s="75">
        <v>0.17274726080928104</v>
      </c>
      <c r="AH30" s="75">
        <v>0.15687858652999098</v>
      </c>
      <c r="AI30" s="76">
        <v>0.31366314315775795</v>
      </c>
      <c r="AJ30" s="76">
        <v>0.29608559566537446</v>
      </c>
      <c r="AK30" s="76">
        <v>0.2482589572874119</v>
      </c>
      <c r="AL30" s="76">
        <v>0.15631293707535168</v>
      </c>
      <c r="AM30" s="75">
        <v>0.40113784547713505</v>
      </c>
      <c r="AN30" s="75">
        <v>0.3713039781421309</v>
      </c>
      <c r="AO30" s="75">
        <v>0.3311628442426775</v>
      </c>
      <c r="AP30" s="75">
        <v>0.24452087782661036</v>
      </c>
      <c r="AQ30" s="78">
        <v>0.37656295821102753</v>
      </c>
      <c r="AR30" s="75">
        <v>0.3185886103417519</v>
      </c>
      <c r="AS30" s="75">
        <v>0.35703997855886999</v>
      </c>
      <c r="AT30" s="75">
        <v>0.29884669914761036</v>
      </c>
    </row>
    <row r="31" spans="1:46" ht="16.8" customHeight="1">
      <c r="A31" s="127" t="s">
        <v>86</v>
      </c>
      <c r="B31" s="7">
        <v>2011</v>
      </c>
      <c r="C31" s="8" t="s">
        <v>51</v>
      </c>
      <c r="D31" s="9">
        <v>0</v>
      </c>
      <c r="E31" s="9">
        <v>0</v>
      </c>
      <c r="F31" s="9">
        <v>0</v>
      </c>
      <c r="G31" s="9">
        <v>-1.4634146341463376E-2</v>
      </c>
      <c r="H31" s="9"/>
      <c r="I31" s="9"/>
      <c r="J31" s="9"/>
      <c r="K31" s="9">
        <v>0</v>
      </c>
      <c r="AD31" s="9"/>
    </row>
    <row r="32" spans="1:46">
      <c r="A32" s="127" t="s">
        <v>77</v>
      </c>
      <c r="B32" s="7">
        <v>2006</v>
      </c>
      <c r="C32" s="8" t="s">
        <v>51</v>
      </c>
      <c r="D32" s="9">
        <v>0</v>
      </c>
      <c r="E32" s="9">
        <v>0</v>
      </c>
      <c r="F32" s="9">
        <v>0</v>
      </c>
      <c r="G32" s="9">
        <v>1.313773550851168E-2</v>
      </c>
      <c r="H32" s="9">
        <v>0.52618899287758003</v>
      </c>
      <c r="I32" s="9">
        <v>3.6317125128303353E-2</v>
      </c>
      <c r="J32" s="9">
        <v>5.0699057755133788E-2</v>
      </c>
      <c r="K32" s="9">
        <v>0</v>
      </c>
      <c r="AD32" s="9"/>
      <c r="AT32" s="33" t="s">
        <v>281</v>
      </c>
    </row>
    <row r="33" spans="1:46" s="2" customFormat="1" ht="58.2" thickBot="1">
      <c r="A33" s="127" t="s">
        <v>77</v>
      </c>
      <c r="B33" s="7">
        <v>2007</v>
      </c>
      <c r="C33" s="8" t="s">
        <v>51</v>
      </c>
      <c r="D33" s="9">
        <v>0</v>
      </c>
      <c r="E33" s="9">
        <v>0</v>
      </c>
      <c r="F33" s="9">
        <v>0</v>
      </c>
      <c r="G33" s="9">
        <v>0.51988132065565817</v>
      </c>
      <c r="H33" s="9">
        <v>2.3487968335414649E-2</v>
      </c>
      <c r="I33" s="9">
        <v>3.8061362358380126E-2</v>
      </c>
      <c r="J33" s="9">
        <v>0.14994924553531172</v>
      </c>
      <c r="K33" s="9">
        <v>0</v>
      </c>
      <c r="L33"/>
      <c r="M33" s="81"/>
      <c r="N33" s="81"/>
      <c r="O33" s="148"/>
      <c r="P33" s="148"/>
      <c r="Q33" s="45"/>
      <c r="R33" s="45"/>
      <c r="S33" s="45"/>
      <c r="T33" s="45"/>
      <c r="U33" s="45"/>
      <c r="V33" s="45"/>
      <c r="Z33" s="45"/>
      <c r="AA33" s="45"/>
      <c r="AB33" s="45"/>
      <c r="AC33" s="45"/>
      <c r="AD33" s="71"/>
      <c r="AE33" s="51" t="s">
        <v>234</v>
      </c>
      <c r="AF33" s="51" t="s">
        <v>235</v>
      </c>
      <c r="AG33" s="156" t="s">
        <v>236</v>
      </c>
      <c r="AH33" s="177" t="s">
        <v>237</v>
      </c>
      <c r="AI33" s="178" t="s">
        <v>238</v>
      </c>
      <c r="AJ33" s="156" t="s">
        <v>239</v>
      </c>
      <c r="AK33" s="156" t="s">
        <v>241</v>
      </c>
      <c r="AL33" s="177" t="s">
        <v>240</v>
      </c>
      <c r="AM33" s="178" t="s">
        <v>242</v>
      </c>
      <c r="AN33" s="156" t="s">
        <v>243</v>
      </c>
      <c r="AO33" s="51" t="s">
        <v>244</v>
      </c>
      <c r="AP33" s="50" t="s">
        <v>245</v>
      </c>
      <c r="AQ33" s="179" t="s">
        <v>246</v>
      </c>
      <c r="AR33" s="156" t="s">
        <v>247</v>
      </c>
      <c r="AS33" s="156" t="s">
        <v>248</v>
      </c>
      <c r="AT33" s="177" t="s">
        <v>249</v>
      </c>
    </row>
    <row r="34" spans="1:46" ht="15" thickBot="1">
      <c r="A34" s="161" t="s">
        <v>77</v>
      </c>
      <c r="B34" s="149">
        <v>2003</v>
      </c>
      <c r="C34" s="81" t="s">
        <v>51</v>
      </c>
      <c r="D34" s="148">
        <v>0</v>
      </c>
      <c r="E34" s="148">
        <v>0</v>
      </c>
      <c r="F34" s="148">
        <v>0</v>
      </c>
      <c r="G34" s="9">
        <v>1.7006662590366487E-2</v>
      </c>
      <c r="H34" s="9">
        <v>-2.1622656838425704E-2</v>
      </c>
      <c r="I34" s="9">
        <v>-7.1860627735556626E-2</v>
      </c>
      <c r="J34" s="9">
        <v>-5.7778806306379583E-2</v>
      </c>
      <c r="K34" s="9">
        <v>0</v>
      </c>
      <c r="L34" s="2"/>
      <c r="M34" s="2"/>
      <c r="N34" s="2"/>
      <c r="O34" s="45"/>
      <c r="P34" s="45"/>
      <c r="AD34" s="62" t="s">
        <v>61</v>
      </c>
      <c r="AE34" s="176">
        <v>0.14766961521752342</v>
      </c>
      <c r="AF34" s="175">
        <v>0.21907777719084359</v>
      </c>
      <c r="AG34" s="166">
        <v>0.19436475013712831</v>
      </c>
      <c r="AH34" s="166">
        <v>9.0441176117700486E-2</v>
      </c>
      <c r="AI34" s="165">
        <v>0.21659890978462035</v>
      </c>
      <c r="AJ34" s="166">
        <v>0.25119431847556944</v>
      </c>
      <c r="AK34" s="166">
        <v>0.25119431847556944</v>
      </c>
      <c r="AL34" s="167">
        <v>0.18106319547178129</v>
      </c>
      <c r="AM34" s="165">
        <v>0.22636811581880684</v>
      </c>
      <c r="AN34" s="166">
        <v>0.17836976472818042</v>
      </c>
      <c r="AO34" s="166">
        <v>0.18699090679455083</v>
      </c>
      <c r="AP34" s="167">
        <v>0.1764669644655445</v>
      </c>
      <c r="AQ34" s="165">
        <v>0.21174574242921684</v>
      </c>
      <c r="AR34" s="166">
        <v>0.12942303113938194</v>
      </c>
      <c r="AS34" s="166">
        <v>0.23624846547592807</v>
      </c>
      <c r="AT34" s="167">
        <v>0.25232476715826851</v>
      </c>
    </row>
    <row r="35" spans="1:46" ht="15.6" thickTop="1" thickBot="1">
      <c r="A35" s="89" t="s">
        <v>77</v>
      </c>
      <c r="B35" s="149">
        <v>2004</v>
      </c>
      <c r="C35" s="81" t="s">
        <v>51</v>
      </c>
      <c r="D35" s="148">
        <v>0</v>
      </c>
      <c r="E35" s="148">
        <v>0</v>
      </c>
      <c r="F35" s="148">
        <v>0</v>
      </c>
      <c r="G35" s="9">
        <v>-3.9297641152469545E-2</v>
      </c>
      <c r="H35" s="9">
        <v>-9.0404773810679739E-2</v>
      </c>
      <c r="I35" s="9">
        <v>-7.607932429513653E-2</v>
      </c>
      <c r="J35" s="9">
        <v>0.48335421594966727</v>
      </c>
      <c r="K35" s="9">
        <v>0</v>
      </c>
      <c r="AD35" s="162" t="s">
        <v>50</v>
      </c>
      <c r="AE35" s="163">
        <v>0.26601077720950567</v>
      </c>
      <c r="AF35" s="164">
        <v>0.30482103476950989</v>
      </c>
      <c r="AG35" s="75">
        <v>0.27477849588444231</v>
      </c>
      <c r="AH35" s="75">
        <v>0.17376401775579642</v>
      </c>
      <c r="AI35" s="168">
        <v>0.29528769448566999</v>
      </c>
      <c r="AJ35" s="75">
        <v>0.29861159564687068</v>
      </c>
      <c r="AK35" s="75">
        <v>0.28941987393960039</v>
      </c>
      <c r="AL35" s="169">
        <v>0.2635074853262413</v>
      </c>
      <c r="AM35" s="168">
        <v>0.22307006228723444</v>
      </c>
      <c r="AN35" s="75">
        <v>0.15865149741332529</v>
      </c>
      <c r="AO35" s="75">
        <v>0.19004309063325922</v>
      </c>
      <c r="AP35" s="169">
        <v>0.19177456560511341</v>
      </c>
      <c r="AQ35" s="168">
        <v>0.15732825753424418</v>
      </c>
      <c r="AR35" s="75">
        <v>8.0477252865581481E-2</v>
      </c>
      <c r="AS35" s="75">
        <v>0.15084647764760639</v>
      </c>
      <c r="AT35" s="169">
        <v>0.18900456632221904</v>
      </c>
    </row>
    <row r="36" spans="1:46" ht="15" thickTop="1">
      <c r="A36" s="89" t="s">
        <v>77</v>
      </c>
      <c r="B36" s="149">
        <v>2005</v>
      </c>
      <c r="C36" s="81" t="s">
        <v>51</v>
      </c>
      <c r="D36" s="148">
        <v>0</v>
      </c>
      <c r="E36" s="148">
        <v>0</v>
      </c>
      <c r="F36" s="148">
        <v>0</v>
      </c>
      <c r="G36" s="9">
        <v>-4.9174683588753147E-2</v>
      </c>
      <c r="H36" s="49">
        <v>-3.5390904093537678E-2</v>
      </c>
      <c r="I36" s="9">
        <v>0.50288948652146659</v>
      </c>
      <c r="J36" s="9">
        <v>-1.1071675323412317E-2</v>
      </c>
      <c r="K36" s="9">
        <v>0</v>
      </c>
      <c r="AD36" s="62" t="s">
        <v>51</v>
      </c>
      <c r="AE36" s="168">
        <v>2.578048550022298E-2</v>
      </c>
      <c r="AF36" s="75">
        <v>9.0092764564191616E-2</v>
      </c>
      <c r="AG36" s="75">
        <v>5.9260213957452575E-2</v>
      </c>
      <c r="AH36" s="75">
        <v>-3.2848371970229218E-2</v>
      </c>
      <c r="AI36" s="168">
        <v>0.1014131066591321</v>
      </c>
      <c r="AJ36" s="75">
        <v>0.11121134811269981</v>
      </c>
      <c r="AK36" s="75">
        <v>8.1642632186779404E-2</v>
      </c>
      <c r="AL36" s="169">
        <v>1.8928951578464581E-2</v>
      </c>
      <c r="AM36" s="168">
        <v>0.16548357371881109</v>
      </c>
      <c r="AN36" s="75">
        <v>0.11284569897297973</v>
      </c>
      <c r="AO36" s="75">
        <v>8.9605781305852561E-2</v>
      </c>
      <c r="AP36" s="169">
        <v>2.8343821724270631E-2</v>
      </c>
      <c r="AQ36" s="168">
        <v>0.21832256391644453</v>
      </c>
      <c r="AR36" s="75">
        <v>0.1194094838849738</v>
      </c>
      <c r="AS36" s="75">
        <v>8.9347949420984563E-2</v>
      </c>
      <c r="AT36" s="169">
        <v>4.4210532633039437E-2</v>
      </c>
    </row>
    <row r="37" spans="1:46" ht="15" thickBot="1">
      <c r="A37" s="64" t="s">
        <v>84</v>
      </c>
      <c r="B37" s="7">
        <v>2010</v>
      </c>
      <c r="C37" s="8" t="s">
        <v>51</v>
      </c>
      <c r="D37" s="9">
        <v>0</v>
      </c>
      <c r="E37" s="9">
        <v>0</v>
      </c>
      <c r="F37" s="9">
        <v>0</v>
      </c>
      <c r="G37" s="9">
        <v>-4.4391082843884995E-2</v>
      </c>
      <c r="H37" s="9">
        <v>7.7073124426440195E-2</v>
      </c>
      <c r="I37" s="9"/>
      <c r="J37" s="9"/>
      <c r="K37" s="9">
        <v>0</v>
      </c>
      <c r="AD37" s="120" t="s">
        <v>30</v>
      </c>
      <c r="AE37" s="170">
        <v>0.15523971990005167</v>
      </c>
      <c r="AF37" s="171">
        <v>7.5785851826988493E-2</v>
      </c>
      <c r="AG37" s="171">
        <v>0.27328208106886487</v>
      </c>
      <c r="AH37" s="171">
        <v>7.8050687891454501E-2</v>
      </c>
      <c r="AI37" s="170">
        <v>0.2419366575749316</v>
      </c>
      <c r="AJ37" s="171">
        <v>0.33733343709079422</v>
      </c>
      <c r="AK37" s="171">
        <v>0.3019744149452514</v>
      </c>
      <c r="AL37" s="172">
        <v>0.18069363686809781</v>
      </c>
      <c r="AM37" s="170">
        <v>0.29541565295991457</v>
      </c>
      <c r="AN37" s="171">
        <v>0.31003519077989516</v>
      </c>
      <c r="AO37" s="171">
        <v>0.29555589045946368</v>
      </c>
      <c r="AP37" s="172">
        <v>0.28909017026611994</v>
      </c>
      <c r="AQ37" s="170">
        <v>0.28831769789323586</v>
      </c>
      <c r="AR37" s="171">
        <v>0.23840949082182455</v>
      </c>
      <c r="AS37" s="171">
        <v>0.26518890107050724</v>
      </c>
      <c r="AT37" s="172">
        <v>0.29086065940018563</v>
      </c>
    </row>
    <row r="38" spans="1:46" ht="15" thickBot="1">
      <c r="A38" s="62" t="s">
        <v>186</v>
      </c>
      <c r="B38" s="7">
        <v>2007</v>
      </c>
      <c r="C38" t="s">
        <v>51</v>
      </c>
      <c r="D38" s="9">
        <v>0</v>
      </c>
      <c r="E38" s="147">
        <v>0</v>
      </c>
      <c r="F38" s="147">
        <v>0</v>
      </c>
      <c r="G38" s="147">
        <v>8.7570189612823646E-2</v>
      </c>
      <c r="H38" s="147">
        <v>0.1670347657821861</v>
      </c>
      <c r="I38" s="147">
        <v>0.20664533367223895</v>
      </c>
      <c r="J38" s="147">
        <v>0.17282183995726919</v>
      </c>
      <c r="K38" s="147">
        <v>0</v>
      </c>
      <c r="AD38" s="9"/>
    </row>
    <row r="39" spans="1:46" ht="15" thickBot="1">
      <c r="A39" s="62" t="s">
        <v>186</v>
      </c>
      <c r="B39" s="7">
        <v>2008</v>
      </c>
      <c r="C39" t="s">
        <v>51</v>
      </c>
      <c r="D39" s="9">
        <v>0</v>
      </c>
      <c r="E39" s="147">
        <v>0</v>
      </c>
      <c r="F39" s="147">
        <v>0</v>
      </c>
      <c r="G39" s="147">
        <v>8.7091166098182182E-2</v>
      </c>
      <c r="H39" s="147">
        <v>0.13050334689184201</v>
      </c>
      <c r="I39" s="147">
        <v>9.3433653059044885E-2</v>
      </c>
      <c r="J39" s="147">
        <v>0.12615177619562845</v>
      </c>
      <c r="K39" s="147">
        <v>0</v>
      </c>
      <c r="AD39" s="62" t="s">
        <v>61</v>
      </c>
      <c r="AE39" s="176">
        <v>0.16129651183489419</v>
      </c>
      <c r="AF39" s="175">
        <v>0.22909762697276959</v>
      </c>
      <c r="AG39" s="166">
        <v>0.20692532909926967</v>
      </c>
      <c r="AH39" s="166">
        <v>0.11195864797669595</v>
      </c>
      <c r="AI39" s="165">
        <v>0.22640714034089526</v>
      </c>
      <c r="AJ39" s="166">
        <v>0.2599545762144298</v>
      </c>
      <c r="AK39" s="166">
        <v>0.2599545762144298</v>
      </c>
      <c r="AL39" s="167">
        <v>0.19912516101199434</v>
      </c>
      <c r="AM39" s="165">
        <v>0.24192815297329948</v>
      </c>
      <c r="AN39" s="166">
        <v>0.20111817111273644</v>
      </c>
      <c r="AO39" s="166">
        <v>0.21001151954013922</v>
      </c>
      <c r="AP39" s="167">
        <v>0.20124251415004599</v>
      </c>
      <c r="AQ39" s="165">
        <v>0.24073209436793369</v>
      </c>
      <c r="AR39" s="166">
        <v>0.17029452381280194</v>
      </c>
      <c r="AS39" s="166">
        <v>0.27616813678067387</v>
      </c>
      <c r="AT39" s="167">
        <v>0.29653401661424333</v>
      </c>
    </row>
    <row r="40" spans="1:46" ht="15.6" thickTop="1" thickBot="1">
      <c r="A40" s="62" t="s">
        <v>186</v>
      </c>
      <c r="B40" s="7">
        <v>2009</v>
      </c>
      <c r="C40" t="s">
        <v>51</v>
      </c>
      <c r="D40" s="9">
        <v>0</v>
      </c>
      <c r="E40" s="9">
        <v>0</v>
      </c>
      <c r="F40" s="9">
        <v>0</v>
      </c>
      <c r="G40" s="9">
        <v>4.7553686832138536E-2</v>
      </c>
      <c r="H40" s="9">
        <v>6.9475578779916031E-3</v>
      </c>
      <c r="I40" s="9">
        <v>4.2786977896247622E-2</v>
      </c>
      <c r="J40" s="9">
        <v>-0.2014657221076519</v>
      </c>
      <c r="K40" s="9">
        <v>0</v>
      </c>
      <c r="AD40" s="162" t="s">
        <v>50</v>
      </c>
      <c r="AE40" s="163">
        <v>0.26597906439638741</v>
      </c>
      <c r="AF40" s="164">
        <v>0.30182126518743557</v>
      </c>
      <c r="AG40" s="75">
        <v>0.27506194551890584</v>
      </c>
      <c r="AH40" s="75">
        <v>0.18470925403963062</v>
      </c>
      <c r="AI40" s="168">
        <v>0.2916571425576458</v>
      </c>
      <c r="AJ40" s="75">
        <v>0.29550378711021325</v>
      </c>
      <c r="AK40" s="75">
        <v>0.28763171439319718</v>
      </c>
      <c r="AL40" s="169">
        <v>0.26488622197180633</v>
      </c>
      <c r="AM40" s="168">
        <v>0.23475556159626146</v>
      </c>
      <c r="AN40" s="75">
        <v>0.17807398518363343</v>
      </c>
      <c r="AO40" s="75">
        <v>0.20719018140719164</v>
      </c>
      <c r="AP40" s="169">
        <v>0.20939528395854312</v>
      </c>
      <c r="AQ40" s="168">
        <v>0.18939664308270401</v>
      </c>
      <c r="AR40" s="75">
        <v>0.12120038237436065</v>
      </c>
      <c r="AS40" s="75">
        <v>0.18741917174178191</v>
      </c>
      <c r="AT40" s="169">
        <v>0.22361921657729586</v>
      </c>
    </row>
    <row r="41" spans="1:46" ht="15" thickTop="1">
      <c r="A41" s="62" t="s">
        <v>186</v>
      </c>
      <c r="B41" s="149">
        <v>2010</v>
      </c>
      <c r="C41" s="81" t="s">
        <v>51</v>
      </c>
      <c r="D41" s="148">
        <v>0</v>
      </c>
      <c r="E41" s="148">
        <v>0</v>
      </c>
      <c r="F41" s="148">
        <v>0</v>
      </c>
      <c r="G41" s="148">
        <v>-4.2633509514137212E-2</v>
      </c>
      <c r="H41" s="148">
        <v>-5.0047009159358427E-3</v>
      </c>
      <c r="I41" s="148">
        <v>-0.26145243621296127</v>
      </c>
      <c r="J41" s="148"/>
      <c r="K41" s="148">
        <v>0</v>
      </c>
      <c r="AD41" s="62" t="s">
        <v>51</v>
      </c>
      <c r="AE41" s="168">
        <v>4.9989048428557559E-2</v>
      </c>
      <c r="AF41" s="75">
        <v>0.11240402149946448</v>
      </c>
      <c r="AG41" s="75">
        <v>8.4428302097022512E-2</v>
      </c>
      <c r="AH41" s="75">
        <v>1.0486205909788144E-3</v>
      </c>
      <c r="AI41" s="168">
        <v>0.12717346134614435</v>
      </c>
      <c r="AJ41" s="75">
        <v>0.13889876918145058</v>
      </c>
      <c r="AK41" s="75">
        <v>0.11277313159415535</v>
      </c>
      <c r="AL41" s="169">
        <v>5.798971654783712E-2</v>
      </c>
      <c r="AM41" s="168">
        <v>0.19404899315774046</v>
      </c>
      <c r="AN41" s="75">
        <v>0.15021364071205556</v>
      </c>
      <c r="AO41" s="75">
        <v>0.13070936114251461</v>
      </c>
      <c r="AP41" s="169">
        <v>7.924046017761667E-2</v>
      </c>
      <c r="AQ41" s="168">
        <v>0.25474818494005363</v>
      </c>
      <c r="AR41" s="75">
        <v>0.1729564022049247</v>
      </c>
      <c r="AS41" s="75">
        <v>0.14860648757248068</v>
      </c>
      <c r="AT41" s="169">
        <v>0.11388079880560603</v>
      </c>
    </row>
    <row r="42" spans="1:46" ht="16.8" customHeight="1" thickBot="1">
      <c r="A42" s="65" t="s">
        <v>186</v>
      </c>
      <c r="B42" s="7">
        <v>2011</v>
      </c>
      <c r="C42" s="8" t="s">
        <v>51</v>
      </c>
      <c r="D42" s="9">
        <v>0</v>
      </c>
      <c r="E42" s="9">
        <v>0</v>
      </c>
      <c r="F42" s="9">
        <v>0</v>
      </c>
      <c r="G42" s="9">
        <v>3.609015848314355E-2</v>
      </c>
      <c r="H42" s="9">
        <v>-0.20987137349996812</v>
      </c>
      <c r="I42" s="9"/>
      <c r="J42" s="9"/>
      <c r="K42" s="9">
        <v>0</v>
      </c>
      <c r="AD42" s="120" t="s">
        <v>30</v>
      </c>
      <c r="AE42" s="170">
        <v>0.17444434047362301</v>
      </c>
      <c r="AF42" s="171">
        <v>7.5785851826988493E-2</v>
      </c>
      <c r="AG42" s="171">
        <v>0.28727284505370582</v>
      </c>
      <c r="AH42" s="171">
        <v>0.11393489799771322</v>
      </c>
      <c r="AI42" s="170">
        <v>0.25496883621568667</v>
      </c>
      <c r="AJ42" s="171">
        <v>0.34565376518954194</v>
      </c>
      <c r="AK42" s="171">
        <v>0.31499123098659426</v>
      </c>
      <c r="AL42" s="172">
        <v>0.20792485750166984</v>
      </c>
      <c r="AM42" s="170">
        <v>0.31121734207135543</v>
      </c>
      <c r="AN42" s="171">
        <v>0.33066142971150569</v>
      </c>
      <c r="AO42" s="171">
        <v>0.31891908682948683</v>
      </c>
      <c r="AP42" s="172">
        <v>0.31377214922083946</v>
      </c>
      <c r="AQ42" s="170">
        <v>0.3180226788314664</v>
      </c>
      <c r="AR42" s="171">
        <v>0.28245302867346816</v>
      </c>
      <c r="AS42" s="171">
        <v>0.30867439968984572</v>
      </c>
      <c r="AT42" s="172">
        <v>0.33271922501040302</v>
      </c>
    </row>
    <row r="43" spans="1:46">
      <c r="A43" s="64" t="s">
        <v>89</v>
      </c>
      <c r="B43" s="7">
        <v>2009</v>
      </c>
      <c r="C43" s="8" t="s">
        <v>51</v>
      </c>
      <c r="D43" s="9">
        <v>0</v>
      </c>
      <c r="E43" s="9">
        <v>0</v>
      </c>
      <c r="F43" s="9">
        <v>0</v>
      </c>
      <c r="G43" s="9">
        <v>-3.2127890734130041E-2</v>
      </c>
      <c r="H43" s="9">
        <v>4.5941331677789937E-2</v>
      </c>
      <c r="I43" s="9">
        <v>0.1144653111904393</v>
      </c>
      <c r="J43" s="9"/>
      <c r="K43" s="9">
        <v>0</v>
      </c>
      <c r="AD43" s="9"/>
    </row>
    <row r="44" spans="1:46" ht="16.8" customHeight="1">
      <c r="A44" s="64" t="s">
        <v>89</v>
      </c>
      <c r="B44" s="7">
        <v>2010</v>
      </c>
      <c r="C44" s="8" t="s">
        <v>51</v>
      </c>
      <c r="D44" s="9">
        <v>0</v>
      </c>
      <c r="E44" s="9">
        <v>0</v>
      </c>
      <c r="F44" s="9">
        <v>0</v>
      </c>
      <c r="G44" s="9">
        <v>7.5639097744360964E-2</v>
      </c>
      <c r="H44" s="9">
        <v>0.14203007518796998</v>
      </c>
      <c r="I44" s="9"/>
      <c r="J44" s="9"/>
      <c r="K44" s="9">
        <v>0</v>
      </c>
      <c r="AD44" s="9"/>
    </row>
    <row r="45" spans="1:46">
      <c r="A45" s="64" t="s">
        <v>89</v>
      </c>
      <c r="B45" s="7">
        <v>2011</v>
      </c>
      <c r="C45" s="8" t="s">
        <v>51</v>
      </c>
      <c r="D45" s="9">
        <v>0</v>
      </c>
      <c r="E45" s="9">
        <v>0</v>
      </c>
      <c r="F45" s="9">
        <v>0</v>
      </c>
      <c r="G45" s="9">
        <v>7.1823653814869035E-2</v>
      </c>
      <c r="H45" s="9"/>
      <c r="I45" s="9"/>
      <c r="J45" s="9"/>
      <c r="K45" s="9">
        <v>0</v>
      </c>
      <c r="AD45" s="9"/>
    </row>
    <row r="46" spans="1:46">
      <c r="A46" s="65" t="s">
        <v>57</v>
      </c>
      <c r="B46" s="7">
        <v>2010</v>
      </c>
      <c r="C46" s="8" t="s">
        <v>30</v>
      </c>
      <c r="D46" s="9">
        <v>0</v>
      </c>
      <c r="E46" s="9">
        <v>0</v>
      </c>
      <c r="F46" s="9">
        <v>0</v>
      </c>
      <c r="G46" s="9">
        <v>3.5480817959940162E-3</v>
      </c>
      <c r="H46" s="9">
        <v>0.14990850369897904</v>
      </c>
      <c r="I46" s="9"/>
      <c r="J46" s="9"/>
      <c r="K46" s="9">
        <v>0</v>
      </c>
      <c r="AD46" s="9"/>
    </row>
    <row r="47" spans="1:46" ht="16.8" customHeight="1">
      <c r="A47" s="65" t="s">
        <v>57</v>
      </c>
      <c r="B47" s="7">
        <v>2011</v>
      </c>
      <c r="C47" s="8" t="s">
        <v>30</v>
      </c>
      <c r="D47" s="9">
        <v>0</v>
      </c>
      <c r="E47" s="9">
        <v>0</v>
      </c>
      <c r="F47" s="9">
        <v>0</v>
      </c>
      <c r="G47" s="9">
        <v>0.14688156972669936</v>
      </c>
      <c r="H47" s="9"/>
      <c r="I47" s="9"/>
      <c r="J47" s="9"/>
      <c r="K47" s="9">
        <v>0</v>
      </c>
      <c r="AD47" s="9"/>
    </row>
    <row r="48" spans="1:46">
      <c r="A48" s="89" t="s">
        <v>82</v>
      </c>
      <c r="B48" s="149">
        <v>2003</v>
      </c>
      <c r="C48" s="81" t="s">
        <v>30</v>
      </c>
      <c r="D48" s="148">
        <v>0</v>
      </c>
      <c r="E48" s="148">
        <v>0</v>
      </c>
      <c r="F48" s="148">
        <v>0</v>
      </c>
      <c r="G48" s="9">
        <v>-3.8916834735606635E-2</v>
      </c>
      <c r="H48" s="49">
        <v>1.8362727974507306E-3</v>
      </c>
      <c r="I48" s="9">
        <v>-5.6973165558384151E-2</v>
      </c>
      <c r="J48" s="9">
        <v>5.6397486931421922E-2</v>
      </c>
      <c r="K48" s="9">
        <v>0</v>
      </c>
      <c r="AD48" s="9"/>
    </row>
    <row r="49" spans="1:30">
      <c r="A49" s="89" t="s">
        <v>82</v>
      </c>
      <c r="B49" s="149">
        <v>2004</v>
      </c>
      <c r="C49" s="81" t="s">
        <v>30</v>
      </c>
      <c r="D49" s="148">
        <v>0</v>
      </c>
      <c r="E49" s="148">
        <v>0</v>
      </c>
      <c r="F49" s="148">
        <v>0</v>
      </c>
      <c r="G49" s="9">
        <v>3.9226534954964518E-2</v>
      </c>
      <c r="H49" s="49">
        <v>-1.7379957874465148E-2</v>
      </c>
      <c r="I49" s="9">
        <v>9.1743937994117744E-2</v>
      </c>
      <c r="J49" s="9">
        <v>6.2058292776004234E-2</v>
      </c>
      <c r="K49" s="9">
        <v>0</v>
      </c>
      <c r="AD49" s="9"/>
    </row>
    <row r="50" spans="1:30">
      <c r="A50" s="129" t="s">
        <v>252</v>
      </c>
      <c r="B50" s="7">
        <v>2004</v>
      </c>
      <c r="C50" s="8" t="s">
        <v>30</v>
      </c>
      <c r="D50" s="49">
        <v>0</v>
      </c>
      <c r="E50" s="9">
        <v>0</v>
      </c>
      <c r="F50" s="9">
        <v>0</v>
      </c>
      <c r="G50" s="9">
        <v>7.0725274060067803E-2</v>
      </c>
      <c r="H50" s="9">
        <v>7.6525778773271352E-2</v>
      </c>
      <c r="I50" s="9">
        <v>6.4115636715920174E-2</v>
      </c>
      <c r="J50" s="9">
        <v>0.16783786079388469</v>
      </c>
      <c r="K50" s="9">
        <v>0</v>
      </c>
      <c r="AD50" s="9"/>
    </row>
    <row r="51" spans="1:30">
      <c r="A51" s="62" t="s">
        <v>252</v>
      </c>
      <c r="B51" s="149">
        <v>2005</v>
      </c>
      <c r="C51" s="81" t="s">
        <v>30</v>
      </c>
      <c r="D51" s="148">
        <v>0</v>
      </c>
      <c r="E51" s="148">
        <v>0</v>
      </c>
      <c r="F51" s="148">
        <v>0</v>
      </c>
      <c r="G51" s="148">
        <v>6.241969733263227E-3</v>
      </c>
      <c r="H51" s="148">
        <v>-7.1126838594067964E-3</v>
      </c>
      <c r="I51" s="148">
        <v>0.10450363495638014</v>
      </c>
      <c r="J51" s="148">
        <v>-8.8845772637502735E-2</v>
      </c>
      <c r="K51" s="148">
        <v>0</v>
      </c>
      <c r="AD51" s="9"/>
    </row>
    <row r="52" spans="1:30">
      <c r="A52" s="62" t="s">
        <v>252</v>
      </c>
      <c r="B52" s="149">
        <v>2006</v>
      </c>
      <c r="C52" s="81" t="s">
        <v>30</v>
      </c>
      <c r="D52" s="148">
        <v>0</v>
      </c>
      <c r="E52" s="148">
        <v>0</v>
      </c>
      <c r="F52" s="148">
        <v>0</v>
      </c>
      <c r="G52" s="148">
        <v>-1.3438536530955602E-2</v>
      </c>
      <c r="H52" s="148">
        <v>9.8878864100089114E-2</v>
      </c>
      <c r="I52" s="148">
        <v>-9.5685005277636098E-2</v>
      </c>
      <c r="J52" s="148">
        <v>-0.18988832196065381</v>
      </c>
      <c r="K52" s="148">
        <v>0</v>
      </c>
      <c r="AD52" s="9"/>
    </row>
    <row r="53" spans="1:30">
      <c r="A53" s="64" t="s">
        <v>77</v>
      </c>
      <c r="B53" s="7">
        <v>2006</v>
      </c>
      <c r="C53" s="8" t="s">
        <v>30</v>
      </c>
      <c r="D53" s="9">
        <v>0</v>
      </c>
      <c r="E53" s="9">
        <v>0</v>
      </c>
      <c r="F53" s="9">
        <v>0</v>
      </c>
      <c r="G53" s="9">
        <v>1.6858057801015677E-2</v>
      </c>
      <c r="H53" s="9">
        <v>0.24366678844828671</v>
      </c>
      <c r="I53" s="9">
        <v>7.4261046500998434E-2</v>
      </c>
      <c r="J53" s="9">
        <v>8.7543022131626805E-2</v>
      </c>
      <c r="K53" s="9">
        <v>0</v>
      </c>
      <c r="AD53" s="9"/>
    </row>
    <row r="54" spans="1:30">
      <c r="A54" s="64" t="s">
        <v>77</v>
      </c>
      <c r="B54" s="7">
        <v>2007</v>
      </c>
      <c r="C54" s="8" t="s">
        <v>30</v>
      </c>
      <c r="D54" s="9">
        <v>0</v>
      </c>
      <c r="E54" s="9">
        <v>0</v>
      </c>
      <c r="F54" s="9">
        <v>0</v>
      </c>
      <c r="G54" s="9">
        <v>0.23069784830862783</v>
      </c>
      <c r="H54" s="9">
        <v>5.8387284924077222E-2</v>
      </c>
      <c r="I54" s="9">
        <v>7.18970082514339E-2</v>
      </c>
      <c r="J54" s="9">
        <v>9.9350692395716436E-2</v>
      </c>
      <c r="K54" s="9">
        <v>0</v>
      </c>
      <c r="AD54" s="9"/>
    </row>
    <row r="55" spans="1:30">
      <c r="A55" s="89" t="s">
        <v>77</v>
      </c>
      <c r="B55" s="149">
        <v>2003</v>
      </c>
      <c r="C55" s="81" t="s">
        <v>30</v>
      </c>
      <c r="D55" s="148">
        <v>0</v>
      </c>
      <c r="E55" s="148">
        <v>0</v>
      </c>
      <c r="F55" s="148">
        <v>0</v>
      </c>
      <c r="G55" s="9">
        <v>-3.3518464621817173E-3</v>
      </c>
      <c r="H55" s="9">
        <v>-1.4136487747359984E-2</v>
      </c>
      <c r="I55" s="9">
        <v>5.361053416366323E-2</v>
      </c>
      <c r="J55" s="9">
        <v>6.956482248100454E-2</v>
      </c>
      <c r="K55" s="9">
        <v>0</v>
      </c>
      <c r="Q55" s="9"/>
      <c r="R55" s="9"/>
      <c r="S55" s="9"/>
      <c r="T55" s="9"/>
      <c r="U55" s="9"/>
      <c r="V55" s="9"/>
      <c r="AD55" s="9"/>
    </row>
    <row r="56" spans="1:30">
      <c r="A56" s="62" t="s">
        <v>77</v>
      </c>
      <c r="B56" s="7">
        <v>2004</v>
      </c>
      <c r="C56" t="s">
        <v>30</v>
      </c>
      <c r="D56" s="9">
        <v>0</v>
      </c>
      <c r="E56" s="9">
        <v>0</v>
      </c>
      <c r="F56" s="9">
        <v>0</v>
      </c>
      <c r="G56" s="9">
        <v>-1.074861358276751E-2</v>
      </c>
      <c r="H56" s="9">
        <v>5.6772089299176834E-2</v>
      </c>
      <c r="I56" s="9">
        <v>7.267307993730257E-2</v>
      </c>
      <c r="J56" s="9">
        <v>0.28660540507443377</v>
      </c>
      <c r="K56" s="9">
        <v>0</v>
      </c>
      <c r="L56" s="62"/>
      <c r="M56"/>
      <c r="N56"/>
      <c r="O56" s="9"/>
      <c r="P56" s="9"/>
      <c r="Q56" s="9"/>
      <c r="R56" s="9"/>
      <c r="S56" s="9"/>
      <c r="T56" s="9"/>
      <c r="U56" s="9"/>
      <c r="V56" s="9"/>
      <c r="Y56" s="82"/>
      <c r="AD56" s="9"/>
    </row>
    <row r="57" spans="1:30">
      <c r="A57" s="89" t="s">
        <v>77</v>
      </c>
      <c r="B57" s="149">
        <v>2005</v>
      </c>
      <c r="C57" s="81" t="s">
        <v>30</v>
      </c>
      <c r="D57" s="148">
        <v>0</v>
      </c>
      <c r="E57" s="148">
        <v>0</v>
      </c>
      <c r="F57" s="148">
        <v>0</v>
      </c>
      <c r="G57" s="9">
        <v>6.6802666829891486E-2</v>
      </c>
      <c r="H57" s="49">
        <v>8.2534561412226856E-2</v>
      </c>
      <c r="I57" s="9">
        <v>0.29419186399195763</v>
      </c>
      <c r="J57" s="9">
        <v>0.13610287738304463</v>
      </c>
      <c r="K57" s="9">
        <v>0</v>
      </c>
      <c r="L57" s="62"/>
      <c r="M57"/>
      <c r="N57"/>
      <c r="O57" s="9"/>
      <c r="P57" s="9"/>
      <c r="Q57" s="9"/>
      <c r="R57" s="9"/>
      <c r="S57" s="9"/>
      <c r="T57" s="9"/>
      <c r="U57" s="9"/>
      <c r="V57" s="9"/>
      <c r="Y57" s="82"/>
      <c r="AD57" s="9"/>
    </row>
    <row r="58" spans="1:30">
      <c r="A58" s="64" t="s">
        <v>175</v>
      </c>
      <c r="B58" s="7">
        <v>2006</v>
      </c>
      <c r="C58" s="8" t="s">
        <v>30</v>
      </c>
      <c r="D58" s="9">
        <v>0</v>
      </c>
      <c r="E58" s="9">
        <v>0</v>
      </c>
      <c r="F58" s="9">
        <v>0</v>
      </c>
      <c r="G58" s="9">
        <v>-0.12840204796550814</v>
      </c>
      <c r="H58" s="9">
        <v>-0.23928860145513356</v>
      </c>
      <c r="I58" s="9">
        <v>-0.25168418216114274</v>
      </c>
      <c r="J58" s="9">
        <v>-0.19684721099434135</v>
      </c>
      <c r="K58" s="9">
        <v>0</v>
      </c>
      <c r="L58" s="62"/>
      <c r="M58"/>
      <c r="N58"/>
      <c r="O58" s="9"/>
      <c r="P58" s="9"/>
      <c r="Y58" s="82"/>
      <c r="AD58" s="9"/>
    </row>
    <row r="59" spans="1:30">
      <c r="A59" s="161" t="s">
        <v>175</v>
      </c>
      <c r="B59" s="149">
        <v>2004</v>
      </c>
      <c r="C59" s="81" t="s">
        <v>30</v>
      </c>
      <c r="D59" s="148">
        <v>0</v>
      </c>
      <c r="E59" s="148">
        <v>0</v>
      </c>
      <c r="F59" s="148">
        <v>0</v>
      </c>
      <c r="G59" s="9">
        <v>-7.7614252517428262E-2</v>
      </c>
      <c r="H59" s="49">
        <v>-0.14980635166537545</v>
      </c>
      <c r="I59" s="9">
        <v>-0.29744384198295892</v>
      </c>
      <c r="J59" s="9">
        <v>-0.42494190549961264</v>
      </c>
      <c r="K59" s="9">
        <v>0</v>
      </c>
      <c r="AD59" s="9"/>
    </row>
    <row r="60" spans="1:30">
      <c r="A60" s="161" t="s">
        <v>175</v>
      </c>
      <c r="B60" s="149">
        <v>2005</v>
      </c>
      <c r="C60" s="81" t="s">
        <v>30</v>
      </c>
      <c r="D60" s="148">
        <v>0</v>
      </c>
      <c r="E60" s="148">
        <v>0</v>
      </c>
      <c r="F60" s="148">
        <v>0</v>
      </c>
      <c r="G60" s="9">
        <v>-6.6992524439332832E-2</v>
      </c>
      <c r="H60" s="49">
        <v>-0.20399654974123069</v>
      </c>
      <c r="I60" s="9">
        <v>-0.3223116733755032</v>
      </c>
      <c r="J60" s="9">
        <v>-0.33553766532489943</v>
      </c>
      <c r="K60" s="9">
        <v>0</v>
      </c>
      <c r="W60" s="82"/>
      <c r="X60" s="82"/>
      <c r="AD60" s="9"/>
    </row>
    <row r="61" spans="1:30">
      <c r="A61" s="127" t="s">
        <v>84</v>
      </c>
      <c r="B61" s="7">
        <v>2010</v>
      </c>
      <c r="C61" s="8" t="s">
        <v>30</v>
      </c>
      <c r="D61" s="9">
        <v>0</v>
      </c>
      <c r="E61" s="9">
        <v>0</v>
      </c>
      <c r="F61" s="9">
        <v>0</v>
      </c>
      <c r="G61" s="9">
        <v>-4.2882817755554845E-2</v>
      </c>
      <c r="H61" s="9">
        <v>7.8405976083617018E-2</v>
      </c>
      <c r="I61" s="9"/>
      <c r="J61" s="9"/>
      <c r="K61" s="9">
        <v>0</v>
      </c>
      <c r="L61" s="62"/>
      <c r="W61" s="82"/>
      <c r="X61" s="82"/>
      <c r="AD61" s="9"/>
    </row>
    <row r="62" spans="1:30">
      <c r="A62" s="64" t="s">
        <v>89</v>
      </c>
      <c r="B62" s="7">
        <v>2010</v>
      </c>
      <c r="C62" s="8" t="s">
        <v>30</v>
      </c>
      <c r="D62" s="9">
        <v>0</v>
      </c>
      <c r="E62" s="9">
        <v>0</v>
      </c>
      <c r="F62" s="9">
        <v>0</v>
      </c>
      <c r="G62" s="9">
        <v>0.10838630453626133</v>
      </c>
      <c r="H62" s="9">
        <v>0.14515313493210061</v>
      </c>
      <c r="I62" s="9"/>
      <c r="J62" s="9"/>
      <c r="K62" s="9">
        <v>0</v>
      </c>
      <c r="L62" s="62"/>
      <c r="W62" s="82"/>
      <c r="X62" s="82"/>
      <c r="AD62" s="9"/>
    </row>
    <row r="63" spans="1:30" ht="16.8" customHeight="1">
      <c r="A63" s="127" t="s">
        <v>89</v>
      </c>
      <c r="B63" s="7">
        <v>2011</v>
      </c>
      <c r="C63" s="8" t="s">
        <v>30</v>
      </c>
      <c r="D63" s="9">
        <v>0</v>
      </c>
      <c r="E63" s="9">
        <v>0</v>
      </c>
      <c r="F63" s="9">
        <v>0</v>
      </c>
      <c r="G63" s="9">
        <v>4.1236278203102772E-2</v>
      </c>
      <c r="H63" s="9"/>
      <c r="I63" s="9"/>
      <c r="J63" s="9"/>
      <c r="K63" s="9">
        <v>0</v>
      </c>
      <c r="L63" s="62"/>
      <c r="AD63" s="9"/>
    </row>
    <row r="64" spans="1:30">
      <c r="A64" s="138" t="s">
        <v>188</v>
      </c>
      <c r="B64" s="7">
        <v>2006</v>
      </c>
      <c r="C64" s="8" t="s">
        <v>50</v>
      </c>
      <c r="D64" s="48">
        <v>0</v>
      </c>
      <c r="E64" s="9">
        <v>0</v>
      </c>
      <c r="F64" s="9">
        <v>0</v>
      </c>
      <c r="G64" s="9">
        <v>5.8690744920993201E-2</v>
      </c>
      <c r="H64" s="9">
        <v>1.0910458991723101E-2</v>
      </c>
      <c r="I64" s="9">
        <v>1.46726862302483E-2</v>
      </c>
      <c r="J64" s="9">
        <v>3.4800601956358257E-2</v>
      </c>
      <c r="K64" s="9">
        <v>0</v>
      </c>
      <c r="AD64" s="9"/>
    </row>
    <row r="65" spans="1:30">
      <c r="A65" s="138" t="s">
        <v>188</v>
      </c>
      <c r="B65" s="7">
        <v>2006</v>
      </c>
      <c r="C65" s="8" t="s">
        <v>51</v>
      </c>
      <c r="D65" s="48">
        <v>0</v>
      </c>
      <c r="E65" s="9">
        <v>0</v>
      </c>
      <c r="F65" s="9">
        <v>0</v>
      </c>
      <c r="G65" s="9">
        <v>-9.8381877022653635E-2</v>
      </c>
      <c r="H65" s="9">
        <v>-0.10469255663430412</v>
      </c>
      <c r="I65" s="9">
        <v>-9.2071197411003156E-2</v>
      </c>
      <c r="J65" s="9">
        <v>-0.19822006472491902</v>
      </c>
      <c r="K65" s="9">
        <v>0</v>
      </c>
      <c r="AD65" s="9"/>
    </row>
    <row r="66" spans="1:30">
      <c r="A66" s="138" t="s">
        <v>188</v>
      </c>
      <c r="B66" s="7">
        <v>2006</v>
      </c>
      <c r="C66" s="8" t="s">
        <v>30</v>
      </c>
      <c r="D66" s="48">
        <v>0</v>
      </c>
      <c r="E66" s="9">
        <v>0</v>
      </c>
      <c r="F66" s="9">
        <v>0</v>
      </c>
      <c r="G66" s="9">
        <v>-2.5748086290883855E-2</v>
      </c>
      <c r="H66" s="9">
        <v>-5.1235212247738401E-2</v>
      </c>
      <c r="I66" s="9">
        <v>-4.271050800278374E-2</v>
      </c>
      <c r="J66" s="9">
        <v>-9.0466249130132251E-2</v>
      </c>
      <c r="K66" s="9">
        <v>0</v>
      </c>
      <c r="AD66" s="9"/>
    </row>
    <row r="67" spans="1:30">
      <c r="A67" s="43" t="s">
        <v>188</v>
      </c>
      <c r="B67" s="7">
        <v>2007</v>
      </c>
      <c r="C67" s="8" t="s">
        <v>50</v>
      </c>
      <c r="D67" s="48">
        <v>0</v>
      </c>
      <c r="E67" s="9">
        <v>0</v>
      </c>
      <c r="F67" s="9">
        <v>0</v>
      </c>
      <c r="G67" s="9">
        <v>-5.0759392486011155E-2</v>
      </c>
      <c r="H67" s="9">
        <v>-4.6762589928057527E-2</v>
      </c>
      <c r="I67" s="9">
        <v>-2.5379696243005467E-2</v>
      </c>
      <c r="J67" s="9">
        <v>8.713029576338939E-2</v>
      </c>
      <c r="K67" s="9">
        <v>0</v>
      </c>
      <c r="AD67" s="9"/>
    </row>
    <row r="68" spans="1:30">
      <c r="A68" s="43" t="s">
        <v>188</v>
      </c>
      <c r="B68" s="7">
        <v>2007</v>
      </c>
      <c r="C68" s="8" t="s">
        <v>51</v>
      </c>
      <c r="D68" s="48">
        <v>0</v>
      </c>
      <c r="E68" s="9">
        <v>0</v>
      </c>
      <c r="F68" s="9">
        <v>0</v>
      </c>
      <c r="G68" s="9">
        <v>-5.7454331172657599E-3</v>
      </c>
      <c r="H68" s="9">
        <v>5.7454331172657599E-3</v>
      </c>
      <c r="I68" s="9">
        <v>-9.0895698291101959E-2</v>
      </c>
      <c r="J68" s="9">
        <v>-4.7731290512669458E-2</v>
      </c>
      <c r="K68" s="9">
        <v>0</v>
      </c>
      <c r="AD68" s="9"/>
    </row>
    <row r="69" spans="1:30">
      <c r="A69" s="43" t="s">
        <v>188</v>
      </c>
      <c r="B69" s="7">
        <v>2007</v>
      </c>
      <c r="C69" s="8" t="s">
        <v>30</v>
      </c>
      <c r="D69" s="48">
        <v>0</v>
      </c>
      <c r="E69" s="9">
        <v>0</v>
      </c>
      <c r="F69" s="9">
        <v>0</v>
      </c>
      <c r="G69" s="9">
        <v>-2.4847354138398899E-2</v>
      </c>
      <c r="H69" s="9">
        <v>-1.6536635006784348E-2</v>
      </c>
      <c r="I69" s="9">
        <v>-6.3093622795115281E-2</v>
      </c>
      <c r="J69" s="9">
        <v>9.4979647218453381E-3</v>
      </c>
      <c r="K69" s="9">
        <v>0</v>
      </c>
      <c r="AD69" s="9"/>
    </row>
    <row r="70" spans="1:30">
      <c r="A70" s="43" t="s">
        <v>188</v>
      </c>
      <c r="B70" s="7">
        <v>2008</v>
      </c>
      <c r="C70" s="8" t="s">
        <v>50</v>
      </c>
      <c r="D70" s="48">
        <v>0</v>
      </c>
      <c r="E70" s="9">
        <v>0</v>
      </c>
      <c r="F70" s="9">
        <v>0</v>
      </c>
      <c r="G70" s="9">
        <v>3.8037276531000305E-3</v>
      </c>
      <c r="H70" s="9">
        <v>2.4153670597185335E-2</v>
      </c>
      <c r="I70" s="9">
        <v>0.13122860403195138</v>
      </c>
      <c r="J70" s="9"/>
      <c r="K70" s="9">
        <v>0</v>
      </c>
      <c r="AD70" s="9"/>
    </row>
    <row r="71" spans="1:30">
      <c r="A71" s="43" t="s">
        <v>188</v>
      </c>
      <c r="B71" s="7">
        <v>2008</v>
      </c>
      <c r="C71" s="8" t="s">
        <v>51</v>
      </c>
      <c r="D71" s="48">
        <v>0</v>
      </c>
      <c r="E71" s="9">
        <v>0</v>
      </c>
      <c r="F71" s="9">
        <v>0</v>
      </c>
      <c r="G71" s="9">
        <v>1.1425223377764752E-2</v>
      </c>
      <c r="H71" s="9">
        <v>-8.4663834773692714E-2</v>
      </c>
      <c r="I71" s="9">
        <v>-4.1746008495678964E-2</v>
      </c>
      <c r="J71" s="9"/>
      <c r="K71" s="9">
        <v>0</v>
      </c>
      <c r="AD71" s="9"/>
    </row>
    <row r="72" spans="1:30">
      <c r="A72" s="129" t="s">
        <v>188</v>
      </c>
      <c r="B72" s="7">
        <v>2008</v>
      </c>
      <c r="C72" s="8" t="s">
        <v>30</v>
      </c>
      <c r="D72" s="48">
        <v>0</v>
      </c>
      <c r="E72" s="9">
        <v>0</v>
      </c>
      <c r="F72" s="9">
        <v>0</v>
      </c>
      <c r="G72" s="9">
        <v>8.109226313611816E-3</v>
      </c>
      <c r="H72" s="9">
        <v>-3.7318990484071134E-2</v>
      </c>
      <c r="I72" s="9">
        <v>3.3512618949110472E-2</v>
      </c>
      <c r="J72" s="9"/>
      <c r="K72" s="9">
        <v>0</v>
      </c>
      <c r="AD72" s="9"/>
    </row>
    <row r="73" spans="1:30">
      <c r="A73" s="64" t="s">
        <v>188</v>
      </c>
      <c r="B73" s="7">
        <v>2009</v>
      </c>
      <c r="C73" s="8" t="s">
        <v>50</v>
      </c>
      <c r="D73" s="9">
        <v>0</v>
      </c>
      <c r="E73" s="9">
        <v>0</v>
      </c>
      <c r="F73" s="9">
        <v>0</v>
      </c>
      <c r="G73" s="9">
        <v>2.0427644138984447E-2</v>
      </c>
      <c r="H73" s="9">
        <v>0.12791141657121047</v>
      </c>
      <c r="I73" s="9"/>
      <c r="J73" s="9"/>
      <c r="K73" s="9">
        <v>0</v>
      </c>
      <c r="AD73" s="9"/>
    </row>
    <row r="74" spans="1:30">
      <c r="A74" s="64" t="s">
        <v>188</v>
      </c>
      <c r="B74" s="7">
        <v>2009</v>
      </c>
      <c r="C74" s="8" t="s">
        <v>51</v>
      </c>
      <c r="D74" s="9">
        <v>0</v>
      </c>
      <c r="E74" s="9">
        <v>0</v>
      </c>
      <c r="F74" s="9">
        <v>0</v>
      </c>
      <c r="G74" s="9">
        <v>-9.7199585123722052E-2</v>
      </c>
      <c r="H74" s="9">
        <v>-5.378574603644988E-2</v>
      </c>
      <c r="I74" s="9"/>
      <c r="J74" s="9"/>
      <c r="K74" s="9">
        <v>0</v>
      </c>
      <c r="W74" s="82"/>
      <c r="X74" s="82"/>
      <c r="Y74" s="82"/>
      <c r="AD74" s="9"/>
    </row>
    <row r="75" spans="1:30">
      <c r="A75" s="127" t="s">
        <v>188</v>
      </c>
      <c r="B75" s="7">
        <v>2009</v>
      </c>
      <c r="C75" s="8" t="s">
        <v>30</v>
      </c>
      <c r="D75" s="9">
        <v>0</v>
      </c>
      <c r="E75" s="9">
        <v>0</v>
      </c>
      <c r="F75" s="9">
        <v>0</v>
      </c>
      <c r="G75" s="9">
        <v>-4.5799616250938383E-2</v>
      </c>
      <c r="H75" s="9">
        <v>2.5611078668557708E-2</v>
      </c>
      <c r="I75" s="9"/>
      <c r="J75" s="9"/>
      <c r="K75" s="9">
        <v>0</v>
      </c>
      <c r="N75" s="82"/>
      <c r="W75" s="82"/>
      <c r="X75" s="82"/>
      <c r="Y75" s="82"/>
      <c r="AD75" s="9"/>
    </row>
    <row r="76" spans="1:30">
      <c r="A76" s="127" t="s">
        <v>188</v>
      </c>
      <c r="B76" s="7">
        <v>2003</v>
      </c>
      <c r="C76" s="8" t="s">
        <v>50</v>
      </c>
      <c r="D76" s="8">
        <v>0</v>
      </c>
      <c r="E76" s="8">
        <v>0</v>
      </c>
      <c r="F76" s="8">
        <v>0</v>
      </c>
      <c r="G76" s="8">
        <v>-3.9894782989916722E-2</v>
      </c>
      <c r="H76" s="8">
        <v>-7.9789565979833443E-2</v>
      </c>
      <c r="I76" s="8">
        <v>-0.16527838667251205</v>
      </c>
      <c r="J76" s="8">
        <v>-9.6887330118369169E-2</v>
      </c>
      <c r="K76" s="8">
        <v>0</v>
      </c>
      <c r="N76" s="82"/>
      <c r="W76" s="82"/>
      <c r="X76" s="82"/>
      <c r="Y76" s="82"/>
      <c r="AD76" s="9"/>
    </row>
    <row r="77" spans="1:30" ht="16.8" customHeight="1">
      <c r="A77" s="127" t="s">
        <v>188</v>
      </c>
      <c r="B77" s="7">
        <v>2003</v>
      </c>
      <c r="C77" s="8" t="s">
        <v>51</v>
      </c>
      <c r="D77" s="8">
        <v>0</v>
      </c>
      <c r="E77" s="8">
        <v>0</v>
      </c>
      <c r="F77" s="8">
        <v>0</v>
      </c>
      <c r="G77" s="8">
        <v>5.7115063924402409E-2</v>
      </c>
      <c r="H77" s="8">
        <v>0.11423012784880497</v>
      </c>
      <c r="I77" s="8">
        <v>0.14118954974986095</v>
      </c>
      <c r="J77" s="8">
        <v>5.6698165647581976E-2</v>
      </c>
      <c r="K77" s="8">
        <v>0</v>
      </c>
      <c r="N77" s="82"/>
      <c r="AD77" s="9"/>
    </row>
    <row r="78" spans="1:30">
      <c r="A78" s="127" t="s">
        <v>188</v>
      </c>
      <c r="B78" s="7">
        <v>2003</v>
      </c>
      <c r="C78" s="8" t="s">
        <v>30</v>
      </c>
      <c r="D78" s="8">
        <v>0</v>
      </c>
      <c r="E78" s="8">
        <v>0</v>
      </c>
      <c r="F78" s="8">
        <v>0</v>
      </c>
      <c r="G78" s="8">
        <v>1.9476101377785257E-2</v>
      </c>
      <c r="H78" s="8">
        <v>3.8952202755570708E-2</v>
      </c>
      <c r="I78" s="8">
        <v>2.2282701139649645E-2</v>
      </c>
      <c r="J78" s="8">
        <v>-2.8916482394965365E-3</v>
      </c>
      <c r="K78" s="8">
        <v>0</v>
      </c>
      <c r="AD78" s="9"/>
    </row>
    <row r="79" spans="1:30">
      <c r="A79" s="127" t="s">
        <v>188</v>
      </c>
      <c r="B79" s="7">
        <v>2004</v>
      </c>
      <c r="C79" s="8" t="s">
        <v>50</v>
      </c>
      <c r="D79" s="8">
        <v>0</v>
      </c>
      <c r="E79" s="8">
        <v>0</v>
      </c>
      <c r="F79" s="8">
        <v>0</v>
      </c>
      <c r="G79" s="8">
        <v>-3.8364249578414861E-2</v>
      </c>
      <c r="H79" s="8">
        <v>-0.12057335581787519</v>
      </c>
      <c r="I79" s="8">
        <v>-5.4806070826306924E-2</v>
      </c>
      <c r="J79" s="8">
        <v>-0.10834738617200672</v>
      </c>
      <c r="K79" s="8">
        <v>0</v>
      </c>
      <c r="AD79" s="9"/>
    </row>
    <row r="80" spans="1:30">
      <c r="A80" s="64" t="s">
        <v>188</v>
      </c>
      <c r="B80" s="7">
        <v>2004</v>
      </c>
      <c r="C80" s="8" t="s">
        <v>51</v>
      </c>
      <c r="D80" s="8">
        <v>0</v>
      </c>
      <c r="E80" s="8">
        <v>0</v>
      </c>
      <c r="F80" s="8">
        <v>0</v>
      </c>
      <c r="G80" s="8">
        <v>6.0574797347089288E-2</v>
      </c>
      <c r="H80" s="8">
        <v>8.9167280766396406E-2</v>
      </c>
      <c r="I80" s="8">
        <v>-4.4215180545317963E-4</v>
      </c>
      <c r="J80" s="8">
        <v>-6.1901252763448492E-3</v>
      </c>
      <c r="K80" s="8">
        <v>0</v>
      </c>
      <c r="AD80" s="9"/>
    </row>
    <row r="81" spans="1:30">
      <c r="A81" s="64" t="s">
        <v>188</v>
      </c>
      <c r="B81" s="7">
        <v>2004</v>
      </c>
      <c r="C81" s="8" t="s">
        <v>30</v>
      </c>
      <c r="D81" s="8">
        <v>0</v>
      </c>
      <c r="E81" s="8">
        <v>0</v>
      </c>
      <c r="F81" s="8">
        <v>0</v>
      </c>
      <c r="G81" s="8">
        <v>1.9862954289183908E-2</v>
      </c>
      <c r="H81" s="8">
        <v>2.8623471246423337E-3</v>
      </c>
      <c r="I81" s="8">
        <v>-2.2812039205481766E-2</v>
      </c>
      <c r="J81" s="8">
        <v>-4.8226212160638313E-2</v>
      </c>
      <c r="K81" s="8">
        <v>0</v>
      </c>
      <c r="AD81" s="9"/>
    </row>
    <row r="82" spans="1:30">
      <c r="A82" s="64" t="s">
        <v>188</v>
      </c>
      <c r="B82" s="7">
        <v>2005</v>
      </c>
      <c r="C82" s="8" t="s">
        <v>50</v>
      </c>
      <c r="D82" s="8">
        <v>0</v>
      </c>
      <c r="E82" s="8">
        <v>0</v>
      </c>
      <c r="F82" s="8">
        <v>0</v>
      </c>
      <c r="G82" s="8">
        <v>-7.917174177831908E-2</v>
      </c>
      <c r="H82" s="8">
        <v>-1.5834348355663816E-2</v>
      </c>
      <c r="I82" s="8">
        <v>-6.7397482744620332E-2</v>
      </c>
      <c r="J82" s="8">
        <v>-6.3337393422655264E-2</v>
      </c>
      <c r="K82" s="8">
        <v>0</v>
      </c>
      <c r="AD82" s="9"/>
    </row>
    <row r="83" spans="1:30">
      <c r="A83" s="64" t="s">
        <v>188</v>
      </c>
      <c r="B83" s="7">
        <v>2005</v>
      </c>
      <c r="C83" s="8" t="s">
        <v>51</v>
      </c>
      <c r="D83" s="8">
        <v>0</v>
      </c>
      <c r="E83" s="8">
        <v>0</v>
      </c>
      <c r="F83" s="8">
        <v>0</v>
      </c>
      <c r="G83" s="8">
        <v>3.0436146846563986E-2</v>
      </c>
      <c r="H83" s="8">
        <v>-6.4951364919987556E-2</v>
      </c>
      <c r="I83" s="8">
        <v>-7.1069971760276227E-2</v>
      </c>
      <c r="J83" s="8">
        <v>-5.8832758079698892E-2</v>
      </c>
      <c r="K83" s="8">
        <v>0</v>
      </c>
      <c r="AD83" s="9"/>
    </row>
    <row r="84" spans="1:30">
      <c r="A84" s="127" t="s">
        <v>188</v>
      </c>
      <c r="B84" s="7">
        <v>2005</v>
      </c>
      <c r="C84" s="8" t="s">
        <v>30</v>
      </c>
      <c r="D84" s="8">
        <v>0</v>
      </c>
      <c r="E84" s="8">
        <v>0</v>
      </c>
      <c r="F84" s="8">
        <v>0</v>
      </c>
      <c r="G84" s="8">
        <v>-1.7345132743362818E-2</v>
      </c>
      <c r="H84" s="8">
        <v>-4.3539823008849614E-2</v>
      </c>
      <c r="I84" s="8">
        <v>-6.9469026548672611E-2</v>
      </c>
      <c r="J84" s="8">
        <v>-6.07964601769913E-2</v>
      </c>
      <c r="K84" s="8">
        <v>0</v>
      </c>
      <c r="AD84" s="9"/>
    </row>
    <row r="85" spans="1:30">
      <c r="A85" s="67" t="s">
        <v>184</v>
      </c>
      <c r="B85" s="7">
        <v>2006</v>
      </c>
      <c r="C85" t="s">
        <v>50</v>
      </c>
      <c r="D85" s="9">
        <v>0</v>
      </c>
      <c r="E85" s="147">
        <v>0</v>
      </c>
      <c r="F85" s="147">
        <v>0</v>
      </c>
      <c r="G85" s="147">
        <v>0.10556390241288341</v>
      </c>
      <c r="H85" s="147">
        <v>2.5665149336002908E-2</v>
      </c>
      <c r="I85" s="147">
        <v>-0.12128842438587406</v>
      </c>
      <c r="J85" s="147">
        <v>-0.21465416269956783</v>
      </c>
      <c r="K85" s="147">
        <v>0</v>
      </c>
      <c r="AD85" s="9"/>
    </row>
    <row r="86" spans="1:30">
      <c r="A86" t="s">
        <v>184</v>
      </c>
      <c r="B86" s="7">
        <v>2006</v>
      </c>
      <c r="C86" t="s">
        <v>51</v>
      </c>
      <c r="D86" s="9">
        <v>0</v>
      </c>
      <c r="E86" s="147">
        <v>0</v>
      </c>
      <c r="F86" s="147">
        <v>0</v>
      </c>
      <c r="G86" s="147">
        <v>5.5136273183463022E-2</v>
      </c>
      <c r="H86" s="147">
        <v>7.6202563700012976E-3</v>
      </c>
      <c r="I86" s="147">
        <v>-0.22747745891888851</v>
      </c>
      <c r="J86" s="147">
        <v>-0.30020559448958328</v>
      </c>
      <c r="K86" s="147">
        <v>0</v>
      </c>
      <c r="AD86" s="9"/>
    </row>
    <row r="87" spans="1:30" ht="16.8" customHeight="1">
      <c r="A87" t="s">
        <v>184</v>
      </c>
      <c r="B87" s="7">
        <v>2006</v>
      </c>
      <c r="C87" t="s">
        <v>30</v>
      </c>
      <c r="D87" s="9">
        <v>0</v>
      </c>
      <c r="E87" s="147">
        <v>0</v>
      </c>
      <c r="F87" s="147">
        <v>0</v>
      </c>
      <c r="G87" s="147">
        <v>7.821745329964476E-2</v>
      </c>
      <c r="H87" s="147">
        <v>1.5879566416695221E-2</v>
      </c>
      <c r="I87" s="147">
        <v>-0.17887378133433901</v>
      </c>
      <c r="J87" s="147">
        <v>-0.26104793357003014</v>
      </c>
      <c r="K87" s="147">
        <v>0</v>
      </c>
      <c r="AD87" s="9"/>
    </row>
    <row r="88" spans="1:30">
      <c r="A88" s="67" t="s">
        <v>184</v>
      </c>
      <c r="B88" s="7">
        <v>2007</v>
      </c>
      <c r="C88" t="s">
        <v>50</v>
      </c>
      <c r="D88" s="9">
        <v>0</v>
      </c>
      <c r="E88" s="147">
        <v>0</v>
      </c>
      <c r="F88" s="147">
        <v>0</v>
      </c>
      <c r="G88" s="147">
        <v>-8.9328632076031006E-2</v>
      </c>
      <c r="H88" s="147">
        <v>-0.25362608621312094</v>
      </c>
      <c r="I88" s="147">
        <v>-0.35801111558029725</v>
      </c>
      <c r="J88" s="147">
        <v>-0.1140033816939986</v>
      </c>
      <c r="K88" s="147">
        <v>0</v>
      </c>
      <c r="AD88" s="9"/>
    </row>
    <row r="89" spans="1:30">
      <c r="A89" s="67" t="s">
        <v>184</v>
      </c>
      <c r="B89" s="7">
        <v>2007</v>
      </c>
      <c r="C89" t="s">
        <v>51</v>
      </c>
      <c r="D89" s="9">
        <v>0</v>
      </c>
      <c r="E89" s="147">
        <v>0</v>
      </c>
      <c r="F89" s="147">
        <v>0</v>
      </c>
      <c r="G89" s="147">
        <v>-5.0288751134043533E-2</v>
      </c>
      <c r="H89" s="147">
        <v>-0.29910528267874364</v>
      </c>
      <c r="I89" s="147">
        <v>-0.37607737241673433</v>
      </c>
      <c r="J89" s="147">
        <v>-0.44741799434515239</v>
      </c>
      <c r="K89" s="147">
        <v>0</v>
      </c>
      <c r="AD89" s="9"/>
    </row>
    <row r="90" spans="1:30">
      <c r="A90" t="s">
        <v>184</v>
      </c>
      <c r="B90" s="7">
        <v>2007</v>
      </c>
      <c r="C90" t="s">
        <v>30</v>
      </c>
      <c r="D90" s="9">
        <v>0</v>
      </c>
      <c r="E90" s="147">
        <v>0</v>
      </c>
      <c r="F90" s="147">
        <v>0</v>
      </c>
      <c r="G90" s="147">
        <v>-6.7627540905494901E-2</v>
      </c>
      <c r="H90" s="147">
        <v>-0.27890659847517885</v>
      </c>
      <c r="I90" s="147">
        <v>-0.36805360232098233</v>
      </c>
      <c r="J90" s="147">
        <v>-0.29933849881393504</v>
      </c>
      <c r="K90" s="147">
        <v>0</v>
      </c>
      <c r="AD90" s="9"/>
    </row>
    <row r="91" spans="1:30">
      <c r="A91" t="s">
        <v>184</v>
      </c>
      <c r="B91" s="7">
        <v>2008</v>
      </c>
      <c r="C91" t="s">
        <v>50</v>
      </c>
      <c r="D91" s="9">
        <v>0</v>
      </c>
      <c r="E91" s="147">
        <v>0</v>
      </c>
      <c r="F91" s="147">
        <v>0</v>
      </c>
      <c r="G91" s="147">
        <v>-0.1508245072232918</v>
      </c>
      <c r="H91" s="147">
        <v>-0.24664961113912337</v>
      </c>
      <c r="I91" s="147">
        <v>-2.2651336696202232E-2</v>
      </c>
      <c r="J91" s="147">
        <v>0.13671471558517642</v>
      </c>
      <c r="K91" s="147">
        <v>0</v>
      </c>
      <c r="AD91" s="9"/>
    </row>
    <row r="92" spans="1:30">
      <c r="A92" t="s">
        <v>184</v>
      </c>
      <c r="B92" s="7">
        <v>2008</v>
      </c>
      <c r="C92" t="s">
        <v>51</v>
      </c>
      <c r="D92" s="9">
        <v>0</v>
      </c>
      <c r="E92" s="147">
        <v>0</v>
      </c>
      <c r="F92" s="147">
        <v>0</v>
      </c>
      <c r="G92" s="147">
        <v>-0.23690297670620755</v>
      </c>
      <c r="H92" s="147">
        <v>-0.31018957494395927</v>
      </c>
      <c r="I92" s="147">
        <v>-0.37811434501446456</v>
      </c>
      <c r="J92" s="147">
        <v>-0.28115358437268601</v>
      </c>
      <c r="K92" s="147">
        <v>0</v>
      </c>
      <c r="AD92" s="9"/>
    </row>
    <row r="93" spans="1:30">
      <c r="A93" t="s">
        <v>184</v>
      </c>
      <c r="B93" s="7">
        <v>2008</v>
      </c>
      <c r="C93" t="s">
        <v>30</v>
      </c>
      <c r="D93" s="9">
        <v>0</v>
      </c>
      <c r="E93" s="147">
        <v>0</v>
      </c>
      <c r="F93" s="147">
        <v>0</v>
      </c>
      <c r="G93" s="147">
        <v>-0.19789584801314722</v>
      </c>
      <c r="H93" s="147">
        <v>-0.28139594559417686</v>
      </c>
      <c r="I93" s="147">
        <v>-0.21703351499523643</v>
      </c>
      <c r="J93" s="147">
        <v>-9.1793310530435684E-2</v>
      </c>
      <c r="K93" s="147">
        <v>0</v>
      </c>
      <c r="AD93" s="9"/>
    </row>
    <row r="94" spans="1:30">
      <c r="A94" t="s">
        <v>184</v>
      </c>
      <c r="B94" s="81">
        <v>2009</v>
      </c>
      <c r="C94" s="81" t="s">
        <v>50</v>
      </c>
      <c r="D94" s="148">
        <v>0</v>
      </c>
      <c r="E94" s="148">
        <v>0</v>
      </c>
      <c r="F94" s="148">
        <v>0</v>
      </c>
      <c r="G94" s="148">
        <v>-8.3266478350411829E-2</v>
      </c>
      <c r="H94" s="148">
        <v>0.11137507910423776</v>
      </c>
      <c r="I94" s="148">
        <v>0.24985497007032165</v>
      </c>
      <c r="J94" s="148"/>
      <c r="K94" s="148">
        <v>0</v>
      </c>
      <c r="AD94" s="9"/>
    </row>
    <row r="95" spans="1:30">
      <c r="A95" t="s">
        <v>184</v>
      </c>
      <c r="B95" s="81">
        <v>2009</v>
      </c>
      <c r="C95" s="81" t="s">
        <v>51</v>
      </c>
      <c r="D95" s="148">
        <v>0</v>
      </c>
      <c r="E95" s="148">
        <v>0</v>
      </c>
      <c r="F95" s="148">
        <v>0</v>
      </c>
      <c r="G95" s="148">
        <v>-5.9250078314880605E-2</v>
      </c>
      <c r="H95" s="148">
        <v>-0.11416527485793083</v>
      </c>
      <c r="I95" s="148">
        <v>-3.5775326359319584E-2</v>
      </c>
      <c r="J95" s="148"/>
      <c r="K95" s="148">
        <v>0</v>
      </c>
      <c r="AD95" s="9"/>
    </row>
    <row r="96" spans="1:30">
      <c r="A96" s="62" t="s">
        <v>184</v>
      </c>
      <c r="B96" s="81">
        <v>2009</v>
      </c>
      <c r="C96" s="81" t="s">
        <v>30</v>
      </c>
      <c r="D96" s="148">
        <v>0</v>
      </c>
      <c r="E96" s="148">
        <v>0</v>
      </c>
      <c r="F96" s="148">
        <v>0</v>
      </c>
      <c r="G96" s="148">
        <v>-6.9705640702841118E-2</v>
      </c>
      <c r="H96" s="148">
        <v>-1.5976069216561101E-2</v>
      </c>
      <c r="I96" s="148">
        <v>8.857409236261668E-2</v>
      </c>
      <c r="J96" s="148"/>
      <c r="K96" s="148">
        <v>0</v>
      </c>
      <c r="AD96" s="9"/>
    </row>
    <row r="97" spans="1:30">
      <c r="A97" s="62" t="s">
        <v>184</v>
      </c>
      <c r="B97" s="81">
        <v>2010</v>
      </c>
      <c r="C97" s="81" t="s">
        <v>50</v>
      </c>
      <c r="D97" s="148">
        <v>0</v>
      </c>
      <c r="E97" s="148">
        <v>0</v>
      </c>
      <c r="F97" s="148">
        <v>0</v>
      </c>
      <c r="G97" s="148">
        <v>0.17968021843623183</v>
      </c>
      <c r="H97" s="148">
        <v>0.30751569911773485</v>
      </c>
      <c r="I97" s="148"/>
      <c r="J97" s="148"/>
      <c r="K97" s="148">
        <v>0</v>
      </c>
      <c r="AD97" s="9"/>
    </row>
    <row r="98" spans="1:30">
      <c r="A98" t="s">
        <v>184</v>
      </c>
      <c r="B98" s="81">
        <v>2010</v>
      </c>
      <c r="C98" s="81" t="s">
        <v>51</v>
      </c>
      <c r="D98" s="148">
        <v>0</v>
      </c>
      <c r="E98" s="148">
        <v>0</v>
      </c>
      <c r="F98" s="148">
        <v>0</v>
      </c>
      <c r="G98" s="148">
        <v>-5.1843467059650969E-2</v>
      </c>
      <c r="H98" s="148">
        <v>2.2161671201295623E-2</v>
      </c>
      <c r="I98" s="148"/>
      <c r="J98" s="148"/>
      <c r="K98" s="148">
        <v>0</v>
      </c>
      <c r="AD98" s="9"/>
    </row>
    <row r="99" spans="1:30">
      <c r="A99" t="s">
        <v>184</v>
      </c>
      <c r="B99" s="81">
        <v>2010</v>
      </c>
      <c r="C99" s="81" t="s">
        <v>30</v>
      </c>
      <c r="D99" s="148">
        <v>0</v>
      </c>
      <c r="E99" s="148">
        <v>0</v>
      </c>
      <c r="F99" s="148">
        <v>0</v>
      </c>
      <c r="G99" s="148">
        <v>5.02283707235361E-2</v>
      </c>
      <c r="H99" s="148">
        <v>0.1479656898522676</v>
      </c>
      <c r="I99" s="148"/>
      <c r="J99" s="148"/>
      <c r="K99" s="148">
        <v>0</v>
      </c>
      <c r="AD99" s="9"/>
    </row>
    <row r="100" spans="1:30" ht="16.8" customHeight="1">
      <c r="A100" s="81" t="s">
        <v>184</v>
      </c>
      <c r="B100" s="81">
        <v>2003</v>
      </c>
      <c r="C100" s="81" t="s">
        <v>50</v>
      </c>
      <c r="D100" s="148">
        <v>0</v>
      </c>
      <c r="E100" s="148">
        <v>0</v>
      </c>
      <c r="F100" s="148">
        <v>0</v>
      </c>
      <c r="G100" s="9">
        <v>-0.40677208546459864</v>
      </c>
      <c r="H100" s="49">
        <v>-0.43447124706579127</v>
      </c>
      <c r="I100" s="9">
        <v>-0.28980241756624114</v>
      </c>
      <c r="J100" s="9">
        <v>-0.15364584102637738</v>
      </c>
      <c r="K100" s="9">
        <v>0</v>
      </c>
      <c r="AD100" s="9"/>
    </row>
    <row r="101" spans="1:30">
      <c r="A101" s="81" t="s">
        <v>184</v>
      </c>
      <c r="B101" s="81">
        <v>2003</v>
      </c>
      <c r="C101" s="81" t="s">
        <v>51</v>
      </c>
      <c r="D101" s="148">
        <v>0</v>
      </c>
      <c r="E101" s="148">
        <v>0</v>
      </c>
      <c r="F101" s="148">
        <v>0</v>
      </c>
      <c r="G101" s="9">
        <v>-0.17988433223699177</v>
      </c>
      <c r="H101" s="49">
        <v>-0.11561548647565305</v>
      </c>
      <c r="I101" s="9">
        <v>-5.3717044200613455E-2</v>
      </c>
      <c r="J101" s="9">
        <v>4.3809866065027464E-3</v>
      </c>
      <c r="K101" s="9">
        <v>0</v>
      </c>
      <c r="AD101" s="9"/>
    </row>
    <row r="102" spans="1:30">
      <c r="A102" s="81" t="s">
        <v>184</v>
      </c>
      <c r="B102" s="81">
        <v>2003</v>
      </c>
      <c r="C102" s="81" t="s">
        <v>30</v>
      </c>
      <c r="D102" s="148">
        <v>0</v>
      </c>
      <c r="E102" s="148">
        <v>0</v>
      </c>
      <c r="F102" s="148">
        <v>0</v>
      </c>
      <c r="G102" s="9">
        <v>-0.27248222567671765</v>
      </c>
      <c r="H102" s="49">
        <v>-0.2457475509954575</v>
      </c>
      <c r="I102" s="9">
        <v>-0.15006868916427107</v>
      </c>
      <c r="J102" s="9">
        <v>-6.0113245178181035E-2</v>
      </c>
      <c r="K102" s="9">
        <v>0</v>
      </c>
      <c r="AD102" s="9"/>
    </row>
    <row r="103" spans="1:30">
      <c r="A103" s="81" t="s">
        <v>184</v>
      </c>
      <c r="B103" s="81">
        <v>2004</v>
      </c>
      <c r="C103" s="81" t="s">
        <v>50</v>
      </c>
      <c r="D103" s="148">
        <v>0</v>
      </c>
      <c r="E103" s="148">
        <v>0</v>
      </c>
      <c r="F103" s="148">
        <v>0</v>
      </c>
      <c r="G103" s="9">
        <v>-1.9689871506118745E-2</v>
      </c>
      <c r="H103" s="49">
        <v>8.3147561077548129E-2</v>
      </c>
      <c r="I103" s="9">
        <v>0.17993408246697198</v>
      </c>
      <c r="J103" s="9">
        <v>0.10667871584157133</v>
      </c>
      <c r="K103" s="9">
        <v>0</v>
      </c>
      <c r="AD103" s="9"/>
    </row>
    <row r="104" spans="1:30">
      <c r="A104" s="81" t="s">
        <v>184</v>
      </c>
      <c r="B104" s="81">
        <v>2004</v>
      </c>
      <c r="C104" s="81" t="s">
        <v>51</v>
      </c>
      <c r="D104" s="148">
        <v>0</v>
      </c>
      <c r="E104" s="148">
        <v>0</v>
      </c>
      <c r="F104" s="148">
        <v>0</v>
      </c>
      <c r="G104" s="9">
        <v>5.447046291350334E-2</v>
      </c>
      <c r="H104" s="49">
        <v>0.1069319123826083</v>
      </c>
      <c r="I104" s="9">
        <v>0.15617235843291369</v>
      </c>
      <c r="J104" s="9">
        <v>0.11373732016611961</v>
      </c>
      <c r="K104" s="9">
        <v>0</v>
      </c>
      <c r="AD104" s="9"/>
    </row>
    <row r="105" spans="1:30">
      <c r="A105" s="81" t="s">
        <v>184</v>
      </c>
      <c r="B105" s="81">
        <v>2004</v>
      </c>
      <c r="C105" s="81" t="s">
        <v>30</v>
      </c>
      <c r="D105" s="148">
        <v>0</v>
      </c>
      <c r="E105" s="148">
        <v>0</v>
      </c>
      <c r="F105" s="148">
        <v>0</v>
      </c>
      <c r="G105" s="9">
        <v>2.1009860995930531E-2</v>
      </c>
      <c r="H105" s="49">
        <v>9.6200586571923194E-2</v>
      </c>
      <c r="I105" s="9">
        <v>0.16689347498398011</v>
      </c>
      <c r="J105" s="9">
        <v>0.11055252938482452</v>
      </c>
      <c r="K105" s="9">
        <v>0</v>
      </c>
      <c r="AD105" s="9"/>
    </row>
    <row r="106" spans="1:30">
      <c r="A106" s="81" t="s">
        <v>184</v>
      </c>
      <c r="B106" s="81">
        <v>2005</v>
      </c>
      <c r="C106" s="81" t="s">
        <v>50</v>
      </c>
      <c r="D106" s="148">
        <v>0</v>
      </c>
      <c r="E106" s="148">
        <v>0</v>
      </c>
      <c r="F106" s="148">
        <v>0</v>
      </c>
      <c r="G106" s="9">
        <v>0.10085167604123818</v>
      </c>
      <c r="H106" s="49">
        <v>0.19576928196632859</v>
      </c>
      <c r="I106" s="9">
        <v>0.12392845205085652</v>
      </c>
      <c r="J106" s="9">
        <v>-8.2046074609194962E-3</v>
      </c>
      <c r="K106" s="9">
        <v>0</v>
      </c>
      <c r="AD106" s="9"/>
    </row>
    <row r="107" spans="1:30">
      <c r="A107" s="81" t="s">
        <v>184</v>
      </c>
      <c r="B107" s="81">
        <v>2005</v>
      </c>
      <c r="C107" s="81" t="s">
        <v>51</v>
      </c>
      <c r="D107" s="148">
        <v>0</v>
      </c>
      <c r="E107" s="148">
        <v>0</v>
      </c>
      <c r="F107" s="148">
        <v>0</v>
      </c>
      <c r="G107" s="9">
        <v>5.5483670696059716E-2</v>
      </c>
      <c r="H107" s="49">
        <v>0.10756078105480348</v>
      </c>
      <c r="I107" s="9">
        <v>6.2681127271008302E-2</v>
      </c>
      <c r="J107" s="9">
        <v>-0.15937250380139673</v>
      </c>
      <c r="K107" s="9">
        <v>0</v>
      </c>
      <c r="AD107" s="9"/>
    </row>
    <row r="108" spans="1:30">
      <c r="A108" s="81" t="s">
        <v>184</v>
      </c>
      <c r="B108" s="81">
        <v>2005</v>
      </c>
      <c r="C108" s="81" t="s">
        <v>30</v>
      </c>
      <c r="D108" s="148">
        <v>0</v>
      </c>
      <c r="E108" s="148">
        <v>0</v>
      </c>
      <c r="F108" s="148">
        <v>0</v>
      </c>
      <c r="G108" s="9">
        <v>7.6804374814729473E-2</v>
      </c>
      <c r="H108" s="49">
        <v>0.14901438551409471</v>
      </c>
      <c r="I108" s="9">
        <v>9.1464321060461443E-2</v>
      </c>
      <c r="J108" s="9">
        <v>-8.8331117573479001E-2</v>
      </c>
      <c r="K108" s="9">
        <v>0</v>
      </c>
      <c r="AD108" s="9"/>
    </row>
    <row r="109" spans="1:30">
      <c r="A109" s="127" t="s">
        <v>86</v>
      </c>
      <c r="B109" s="7">
        <v>2011</v>
      </c>
      <c r="C109" s="8" t="s">
        <v>50</v>
      </c>
      <c r="D109" s="9">
        <v>2.6453885724388022</v>
      </c>
      <c r="E109" s="9">
        <v>0.32078431372549021</v>
      </c>
      <c r="F109" s="9">
        <v>0.32078431372549021</v>
      </c>
      <c r="G109" s="9">
        <v>2.0871380120011098E-3</v>
      </c>
      <c r="H109" s="9"/>
      <c r="I109" s="9"/>
      <c r="J109" s="9"/>
      <c r="K109" s="9">
        <v>0</v>
      </c>
      <c r="AD109" s="9"/>
    </row>
    <row r="110" spans="1:30">
      <c r="A110" s="127" t="s">
        <v>86</v>
      </c>
      <c r="B110" s="7">
        <v>2011</v>
      </c>
      <c r="C110" s="8" t="s">
        <v>30</v>
      </c>
      <c r="D110" s="9">
        <v>2.6453885724388022</v>
      </c>
      <c r="E110" s="9">
        <v>0.20071977752331097</v>
      </c>
      <c r="F110" s="9">
        <v>0.20071977752331097</v>
      </c>
      <c r="G110" s="9">
        <v>-4.1064388961891685E-3</v>
      </c>
      <c r="H110" s="9"/>
      <c r="I110" s="9"/>
      <c r="J110" s="9"/>
      <c r="K110" s="9">
        <v>0</v>
      </c>
      <c r="AD110" s="9"/>
    </row>
    <row r="111" spans="1:30">
      <c r="A111" s="180" t="s">
        <v>77</v>
      </c>
      <c r="B111" s="149">
        <v>2011</v>
      </c>
      <c r="C111" s="81" t="s">
        <v>51</v>
      </c>
      <c r="D111" s="148">
        <v>3.7339598400974565</v>
      </c>
      <c r="E111" s="148">
        <v>0.44782074892572132</v>
      </c>
      <c r="F111" s="148">
        <v>0.87047268262737876</v>
      </c>
      <c r="G111" s="148">
        <v>0.11539505837632351</v>
      </c>
      <c r="H111" s="148"/>
      <c r="I111" s="148"/>
      <c r="J111" s="148"/>
      <c r="K111" s="148">
        <v>0</v>
      </c>
      <c r="AD111" s="9"/>
    </row>
    <row r="112" spans="1:30">
      <c r="A112" s="67" t="s">
        <v>186</v>
      </c>
      <c r="B112" s="149">
        <v>2011</v>
      </c>
      <c r="C112" s="81" t="s">
        <v>50</v>
      </c>
      <c r="D112" s="148">
        <v>4.2343658188533526</v>
      </c>
      <c r="E112" s="148">
        <v>0.42921670637428888</v>
      </c>
      <c r="F112" s="148">
        <v>0.55041591784338884</v>
      </c>
      <c r="G112" s="148">
        <v>0.13575908778569704</v>
      </c>
      <c r="H112" s="148">
        <v>1.8655839242417843E-2</v>
      </c>
      <c r="I112" s="148"/>
      <c r="J112" s="148"/>
      <c r="K112" s="148">
        <v>0</v>
      </c>
      <c r="AD112" s="9"/>
    </row>
    <row r="113" spans="1:30">
      <c r="A113" s="180" t="s">
        <v>186</v>
      </c>
      <c r="B113" s="7">
        <v>2011</v>
      </c>
      <c r="C113" s="8" t="s">
        <v>30</v>
      </c>
      <c r="D113" s="9">
        <v>4.2343658188533526</v>
      </c>
      <c r="E113" s="9">
        <v>0.24466339624733235</v>
      </c>
      <c r="F113" s="9">
        <v>0.30717990600641903</v>
      </c>
      <c r="G113" s="9">
        <v>9.5547195593703046E-2</v>
      </c>
      <c r="H113" s="9">
        <v>-7.3544525565737776E-2</v>
      </c>
      <c r="I113" s="9"/>
      <c r="J113" s="9"/>
      <c r="K113" s="9">
        <v>0</v>
      </c>
      <c r="AD113" s="9"/>
    </row>
    <row r="114" spans="1:30">
      <c r="A114" s="67" t="s">
        <v>175</v>
      </c>
      <c r="B114" s="149">
        <v>2011</v>
      </c>
      <c r="C114" s="81" t="s">
        <v>30</v>
      </c>
      <c r="D114" s="148">
        <v>7.0871722182849037</v>
      </c>
      <c r="E114" s="148">
        <v>0.78276980083371928</v>
      </c>
      <c r="F114" s="148">
        <v>0.98136755141501142</v>
      </c>
      <c r="G114" s="148">
        <v>0.28839815425181275</v>
      </c>
      <c r="H114" s="148">
        <v>0.46154691276642495</v>
      </c>
      <c r="I114" s="148"/>
      <c r="J114" s="148"/>
      <c r="K114" s="148">
        <v>0</v>
      </c>
      <c r="AD114" s="9"/>
    </row>
    <row r="115" spans="1:30">
      <c r="A115" s="67" t="s">
        <v>77</v>
      </c>
      <c r="B115" s="149">
        <v>2011</v>
      </c>
      <c r="C115" s="81" t="s">
        <v>50</v>
      </c>
      <c r="D115" s="148">
        <v>9.0367458501604645</v>
      </c>
      <c r="E115" s="148">
        <v>0.6885725429017161</v>
      </c>
      <c r="F115" s="148">
        <v>1.358034321372855</v>
      </c>
      <c r="G115" s="148">
        <v>0.25842371655820684</v>
      </c>
      <c r="H115" s="148"/>
      <c r="I115" s="148"/>
      <c r="J115" s="148"/>
      <c r="K115" s="148">
        <v>0</v>
      </c>
      <c r="AD115" s="9"/>
    </row>
    <row r="116" spans="1:30">
      <c r="A116" t="s">
        <v>77</v>
      </c>
      <c r="B116" s="149">
        <v>2011</v>
      </c>
      <c r="C116" s="81" t="s">
        <v>30</v>
      </c>
      <c r="D116" s="148">
        <v>12.770705690257921</v>
      </c>
      <c r="E116" s="148">
        <v>0.59503935129978536</v>
      </c>
      <c r="F116" s="148">
        <v>1.1686143572621035</v>
      </c>
      <c r="G116" s="148">
        <v>0.20871862615587852</v>
      </c>
      <c r="H116" s="148"/>
      <c r="I116" s="148"/>
      <c r="J116" s="148"/>
      <c r="K116" s="148">
        <v>0</v>
      </c>
      <c r="AD116" s="9"/>
    </row>
    <row r="117" spans="1:30">
      <c r="A117" s="138"/>
      <c r="C117" s="8"/>
      <c r="D117" s="49"/>
      <c r="E117" s="9"/>
      <c r="F117" s="9"/>
      <c r="G117" s="9"/>
      <c r="H117" s="9"/>
      <c r="I117" s="9"/>
      <c r="J117" s="9"/>
      <c r="K117" s="9"/>
      <c r="AD117" s="9"/>
    </row>
    <row r="118" spans="1:30">
      <c r="A118" s="129"/>
      <c r="C118" s="8"/>
      <c r="D118" s="49"/>
      <c r="E118" s="9"/>
      <c r="F118" s="9"/>
      <c r="G118" s="9"/>
      <c r="H118" s="9"/>
      <c r="I118" s="9"/>
      <c r="J118" s="9"/>
      <c r="K118" s="9"/>
      <c r="AD118" s="9"/>
    </row>
    <row r="119" spans="1:30">
      <c r="A119" s="129"/>
      <c r="C119" s="8"/>
      <c r="D119" s="49"/>
      <c r="E119" s="9"/>
      <c r="F119" s="9"/>
      <c r="G119" s="9"/>
      <c r="H119" s="9"/>
      <c r="I119" s="9"/>
      <c r="J119" s="9"/>
      <c r="K119" s="9"/>
      <c r="AD119" s="9"/>
    </row>
    <row r="120" spans="1:30" ht="16.8" customHeight="1">
      <c r="A120" s="64"/>
      <c r="C120" s="8"/>
      <c r="E120" s="9"/>
      <c r="F120" s="9"/>
      <c r="G120" s="9"/>
      <c r="H120" s="9"/>
      <c r="I120" s="9"/>
      <c r="J120" s="9"/>
      <c r="K120" s="9"/>
      <c r="AD120" s="9"/>
    </row>
    <row r="121" spans="1:30">
      <c r="A121" s="62"/>
      <c r="AD121" s="9"/>
    </row>
    <row r="122" spans="1:30">
      <c r="A122" s="127"/>
      <c r="C122" s="8"/>
      <c r="E122" s="9"/>
      <c r="F122" s="9"/>
      <c r="G122" s="9"/>
      <c r="H122" s="9"/>
      <c r="I122" s="9"/>
      <c r="J122" s="9"/>
      <c r="K122" s="9"/>
      <c r="AD122" s="9"/>
    </row>
    <row r="123" spans="1:30">
      <c r="A123" s="127"/>
      <c r="C123" s="8"/>
      <c r="E123" s="9"/>
      <c r="F123" s="9"/>
      <c r="G123" s="9"/>
      <c r="H123" s="9"/>
      <c r="I123" s="9"/>
      <c r="J123" s="9"/>
      <c r="K123" s="9"/>
      <c r="AD123" s="9"/>
    </row>
    <row r="124" spans="1:30" ht="16.8" customHeight="1">
      <c r="A124" s="127"/>
      <c r="C124" s="8"/>
      <c r="E124" s="9"/>
      <c r="F124" s="9"/>
      <c r="G124" s="9"/>
      <c r="H124" s="9"/>
      <c r="I124" s="9"/>
      <c r="J124" s="9"/>
      <c r="K124" s="9"/>
      <c r="AD124" s="9"/>
    </row>
    <row r="125" spans="1:30">
      <c r="A125" s="127"/>
      <c r="C125" s="8"/>
      <c r="E125" s="9"/>
      <c r="F125" s="9"/>
      <c r="G125" s="9"/>
      <c r="H125" s="9"/>
      <c r="I125" s="9"/>
      <c r="J125" s="9"/>
      <c r="K125" s="9"/>
      <c r="AD125" s="9"/>
    </row>
    <row r="126" spans="1:30">
      <c r="AD126" s="9"/>
    </row>
    <row r="127" spans="1:30">
      <c r="B127" s="149"/>
      <c r="C127" s="81"/>
      <c r="D127" s="148"/>
      <c r="E127" s="148"/>
      <c r="F127" s="148"/>
      <c r="G127" s="148"/>
      <c r="H127" s="148"/>
      <c r="I127" s="148"/>
      <c r="J127" s="148"/>
      <c r="K127" s="148"/>
      <c r="AD127" s="9"/>
    </row>
    <row r="128" spans="1:30">
      <c r="A128" s="127"/>
      <c r="C128" s="8"/>
      <c r="E128" s="9"/>
      <c r="F128" s="9"/>
      <c r="G128" s="9"/>
      <c r="H128" s="9"/>
      <c r="I128" s="9"/>
      <c r="J128" s="9"/>
      <c r="K128" s="9"/>
      <c r="AD128" s="9"/>
    </row>
    <row r="129" spans="1:46">
      <c r="B129" s="149"/>
      <c r="C129" s="81"/>
      <c r="D129" s="148"/>
      <c r="E129" s="148"/>
      <c r="F129" s="148"/>
      <c r="G129" s="148"/>
      <c r="H129" s="148"/>
      <c r="I129" s="148"/>
      <c r="J129" s="148"/>
      <c r="K129" s="148"/>
    </row>
    <row r="130" spans="1:46">
      <c r="A130" s="127"/>
      <c r="C130" s="8"/>
      <c r="E130" s="9"/>
      <c r="F130" s="9"/>
      <c r="G130" s="9"/>
      <c r="H130" s="9"/>
      <c r="I130" s="9"/>
      <c r="J130" s="9"/>
      <c r="K130" s="9"/>
      <c r="AD130" s="9"/>
    </row>
    <row r="131" spans="1:46">
      <c r="A131" s="127"/>
      <c r="C131" s="8"/>
      <c r="E131" s="9"/>
      <c r="F131" s="9"/>
      <c r="G131" s="9"/>
      <c r="H131" s="9"/>
      <c r="I131" s="9"/>
      <c r="J131" s="9"/>
      <c r="K131" s="9"/>
    </row>
    <row r="132" spans="1:46">
      <c r="A132" s="67"/>
      <c r="AD132" s="9"/>
    </row>
    <row r="133" spans="1:46">
      <c r="A133" s="67"/>
    </row>
    <row r="134" spans="1:46">
      <c r="A134" s="127"/>
      <c r="C134" s="8"/>
      <c r="E134" s="9"/>
      <c r="F134" s="9"/>
      <c r="G134" s="9"/>
      <c r="H134" s="9"/>
      <c r="I134" s="9"/>
      <c r="J134" s="9"/>
      <c r="K134" s="9"/>
    </row>
    <row r="135" spans="1:46">
      <c r="B135" s="149"/>
      <c r="C135" s="81"/>
      <c r="D135" s="148"/>
      <c r="E135" s="148"/>
      <c r="F135" s="148"/>
      <c r="G135" s="148"/>
      <c r="H135" s="148"/>
      <c r="I135" s="148"/>
      <c r="J135" s="148"/>
      <c r="K135" s="148"/>
    </row>
    <row r="136" spans="1:46">
      <c r="A136" s="127"/>
      <c r="C136" s="8"/>
      <c r="E136" s="9"/>
      <c r="F136" s="9"/>
      <c r="G136" s="9"/>
      <c r="H136" s="9"/>
      <c r="I136" s="9"/>
      <c r="J136" s="9"/>
      <c r="K136" s="9"/>
    </row>
    <row r="137" spans="1:46">
      <c r="B137" s="149"/>
      <c r="C137" s="81"/>
      <c r="D137" s="148"/>
      <c r="E137" s="148"/>
      <c r="F137" s="148"/>
      <c r="G137" s="148"/>
      <c r="H137" s="148"/>
      <c r="I137" s="148"/>
      <c r="J137" s="148"/>
      <c r="K137" s="148"/>
    </row>
    <row r="138" spans="1:46">
      <c r="A138" s="161"/>
      <c r="B138" s="149"/>
      <c r="C138" s="81"/>
      <c r="D138" s="148"/>
      <c r="E138" s="148"/>
      <c r="F138" s="148"/>
      <c r="G138" s="9"/>
      <c r="H138" s="49"/>
      <c r="I138" s="9"/>
      <c r="J138" s="9"/>
      <c r="K138" s="9"/>
    </row>
    <row r="140" spans="1:46">
      <c r="A140" s="43"/>
      <c r="C140" s="8"/>
      <c r="D140" s="49"/>
      <c r="E140" s="9"/>
      <c r="F140" s="9"/>
      <c r="G140" s="9"/>
      <c r="H140" s="9"/>
      <c r="I140" s="9"/>
      <c r="J140" s="9"/>
      <c r="K140" s="9"/>
    </row>
    <row r="141" spans="1:46">
      <c r="A141" s="67"/>
      <c r="B141" s="149"/>
      <c r="C141" s="81"/>
      <c r="D141" s="148"/>
      <c r="E141" s="148"/>
      <c r="F141" s="148"/>
      <c r="G141" s="148"/>
      <c r="H141" s="148"/>
      <c r="I141" s="148"/>
      <c r="J141" s="148"/>
      <c r="K141" s="148"/>
    </row>
    <row r="142" spans="1:46">
      <c r="A142" s="138"/>
      <c r="C142" s="8"/>
      <c r="D142" s="49"/>
      <c r="E142" s="9"/>
      <c r="F142" s="9"/>
      <c r="G142" s="9"/>
      <c r="H142" s="9"/>
      <c r="I142" s="9"/>
      <c r="J142" s="9"/>
      <c r="K142" s="9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>
      <c r="A143" s="8"/>
      <c r="C143" s="8"/>
      <c r="E143" s="9"/>
      <c r="F143" s="9"/>
      <c r="G143" s="9"/>
      <c r="H143" s="9"/>
      <c r="I143" s="9"/>
      <c r="J143" s="9"/>
      <c r="K143" s="9"/>
      <c r="AD143" s="9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16.8" customHeight="1">
      <c r="A144" s="43"/>
      <c r="C144" s="8"/>
      <c r="D144" s="49"/>
      <c r="E144" s="9"/>
      <c r="F144" s="9"/>
      <c r="G144" s="9"/>
      <c r="H144" s="9"/>
      <c r="I144" s="9"/>
      <c r="J144" s="9"/>
      <c r="K144" s="9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>
      <c r="A145" s="43"/>
      <c r="C145" s="8"/>
      <c r="D145" s="49"/>
      <c r="E145" s="9"/>
      <c r="F145" s="9"/>
      <c r="G145" s="9"/>
      <c r="H145" s="9"/>
      <c r="I145" s="9"/>
      <c r="J145" s="9"/>
      <c r="K145" s="9"/>
      <c r="W145" s="67"/>
      <c r="X145"/>
      <c r="Y145"/>
      <c r="Z145" s="9"/>
      <c r="AA145" s="9"/>
      <c r="AB145" s="9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>
      <c r="A146" s="127"/>
      <c r="C146" s="8"/>
      <c r="E146" s="9"/>
      <c r="F146" s="9"/>
      <c r="G146" s="9"/>
      <c r="H146" s="9"/>
      <c r="I146" s="9"/>
      <c r="J146" s="9"/>
      <c r="K146" s="9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>
      <c r="A147" s="67"/>
      <c r="B147" s="149"/>
      <c r="C147" s="81"/>
      <c r="D147" s="148"/>
      <c r="E147" s="148"/>
      <c r="F147" s="148"/>
      <c r="G147" s="148"/>
      <c r="H147" s="148"/>
      <c r="I147" s="148"/>
      <c r="J147" s="148"/>
      <c r="K147" s="148"/>
      <c r="W147" s="67"/>
      <c r="X147"/>
      <c r="Y147"/>
      <c r="Z147" s="9"/>
      <c r="AA147" s="9"/>
      <c r="AB147" s="9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>
      <c r="A148" s="127"/>
      <c r="C148" s="8"/>
      <c r="E148" s="9"/>
      <c r="F148" s="9"/>
      <c r="G148" s="9"/>
      <c r="H148" s="9"/>
      <c r="I148" s="9"/>
      <c r="J148" s="9"/>
      <c r="K148" s="9"/>
      <c r="W148" s="67"/>
      <c r="X148"/>
      <c r="Y148"/>
      <c r="Z148" s="9"/>
      <c r="AA148" s="9"/>
      <c r="AB148" s="9"/>
      <c r="AD148" s="9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>
      <c r="A149" s="67"/>
      <c r="B149" s="149"/>
      <c r="C149" s="81"/>
      <c r="D149" s="148"/>
      <c r="E149" s="148"/>
      <c r="F149" s="148"/>
      <c r="G149" s="148"/>
      <c r="H149" s="148"/>
      <c r="I149" s="148"/>
      <c r="J149" s="148"/>
      <c r="K149" s="148"/>
      <c r="W149" s="67"/>
      <c r="X149"/>
      <c r="Y149"/>
      <c r="Z149" s="9"/>
      <c r="AA149" s="9"/>
      <c r="AB149" s="9"/>
      <c r="AD149" s="9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>
      <c r="A150" s="127"/>
      <c r="C150" s="8"/>
      <c r="E150" s="9"/>
      <c r="F150" s="9"/>
      <c r="G150" s="9"/>
      <c r="H150" s="9"/>
      <c r="I150" s="9"/>
      <c r="J150" s="9"/>
      <c r="K150" s="9"/>
      <c r="AD150" s="9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>
      <c r="A151" s="127"/>
      <c r="C151" s="8"/>
      <c r="E151" s="9"/>
      <c r="F151" s="9"/>
      <c r="G151" s="9"/>
      <c r="H151" s="9"/>
      <c r="I151" s="9"/>
      <c r="J151" s="9"/>
      <c r="K151" s="9"/>
      <c r="AD151" s="9"/>
    </row>
    <row r="152" spans="1:46">
      <c r="A152" s="67"/>
      <c r="W152" s="67"/>
      <c r="X152"/>
      <c r="Y152"/>
      <c r="Z152" s="9"/>
      <c r="AA152" s="9"/>
      <c r="AB152" s="9"/>
      <c r="AD152" s="9"/>
    </row>
    <row r="153" spans="1:46" ht="16.8" customHeight="1">
      <c r="A153" s="67"/>
    </row>
    <row r="154" spans="1:46">
      <c r="A154" s="127"/>
      <c r="C154" s="8"/>
      <c r="E154" s="9"/>
      <c r="F154" s="9"/>
      <c r="G154" s="9"/>
      <c r="H154" s="9"/>
      <c r="I154" s="9"/>
      <c r="J154" s="9"/>
      <c r="K154" s="9"/>
    </row>
    <row r="155" spans="1:46">
      <c r="A155" s="180"/>
      <c r="C155" s="8"/>
      <c r="E155" s="9"/>
      <c r="F155" s="9"/>
      <c r="G155" s="9"/>
      <c r="H155" s="9"/>
      <c r="I155" s="9"/>
      <c r="J155" s="9"/>
      <c r="K155" s="9"/>
    </row>
    <row r="156" spans="1:46">
      <c r="A156" s="161"/>
      <c r="B156" s="149"/>
      <c r="C156" s="81"/>
      <c r="D156" s="148"/>
      <c r="E156" s="148"/>
      <c r="F156" s="148"/>
      <c r="G156" s="9"/>
      <c r="H156" s="9"/>
      <c r="I156" s="9"/>
      <c r="J156" s="9"/>
      <c r="K156" s="9"/>
    </row>
    <row r="157" spans="1:46">
      <c r="A157" s="161"/>
      <c r="B157" s="149"/>
      <c r="C157" s="81"/>
      <c r="D157" s="148"/>
      <c r="E157" s="148"/>
      <c r="F157" s="148"/>
      <c r="G157" s="9"/>
      <c r="H157" s="49"/>
      <c r="I157" s="9"/>
      <c r="J157" s="9"/>
      <c r="K157" s="9"/>
      <c r="AI157" s="8"/>
      <c r="AJ157" s="8"/>
      <c r="AK157" s="8"/>
      <c r="AL157" s="8"/>
    </row>
    <row r="158" spans="1:46">
      <c r="A158" s="67"/>
      <c r="B158" s="149"/>
      <c r="C158" s="81"/>
      <c r="D158" s="148"/>
      <c r="E158" s="148"/>
      <c r="F158" s="148"/>
      <c r="G158" s="148"/>
      <c r="H158" s="148"/>
      <c r="I158" s="148"/>
      <c r="J158" s="148"/>
      <c r="K158" s="148"/>
    </row>
    <row r="159" spans="1:46">
      <c r="A159" s="138"/>
      <c r="C159" s="8"/>
      <c r="D159" s="49"/>
      <c r="E159" s="9"/>
      <c r="F159" s="9"/>
      <c r="G159" s="9"/>
      <c r="H159" s="9"/>
      <c r="I159" s="9"/>
      <c r="J159" s="9"/>
      <c r="K159" s="9"/>
    </row>
    <row r="160" spans="1:46">
      <c r="A160" s="89"/>
      <c r="B160" s="149"/>
      <c r="C160" s="81"/>
      <c r="D160" s="148"/>
      <c r="E160" s="148"/>
      <c r="F160" s="148"/>
      <c r="G160" s="9"/>
      <c r="H160" s="49"/>
      <c r="I160" s="9"/>
      <c r="J160" s="9"/>
      <c r="K160" s="9"/>
    </row>
    <row r="161" spans="1:46">
      <c r="A161" s="64"/>
      <c r="C161" s="8"/>
      <c r="E161" s="9"/>
      <c r="F161" s="9"/>
      <c r="G161" s="9"/>
      <c r="H161" s="9"/>
      <c r="I161" s="9"/>
      <c r="J161" s="9"/>
      <c r="K161" s="9"/>
    </row>
    <row r="162" spans="1:46" ht="16.8" customHeight="1">
      <c r="A162" s="161"/>
      <c r="B162" s="149"/>
      <c r="C162" s="81"/>
      <c r="D162" s="148"/>
      <c r="E162" s="148"/>
      <c r="F162" s="148"/>
      <c r="G162" s="9"/>
      <c r="H162" s="9"/>
      <c r="I162" s="9"/>
      <c r="J162" s="9"/>
      <c r="K162" s="9"/>
    </row>
    <row r="163" spans="1:46">
      <c r="A163" s="81"/>
      <c r="B163" s="149"/>
      <c r="C163" s="81"/>
      <c r="D163" s="148"/>
      <c r="E163" s="148"/>
      <c r="F163" s="148"/>
      <c r="G163" s="9"/>
      <c r="H163" s="49"/>
      <c r="I163" s="9"/>
      <c r="J163" s="9"/>
      <c r="K163" s="9"/>
    </row>
    <row r="164" spans="1:46" s="8" customFormat="1" ht="16.8" customHeight="1">
      <c r="A164" s="67"/>
      <c r="B164" s="149"/>
      <c r="C164" s="81"/>
      <c r="D164" s="148"/>
      <c r="E164" s="148"/>
      <c r="F164" s="148"/>
      <c r="G164" s="148"/>
      <c r="H164" s="148"/>
      <c r="I164" s="148"/>
      <c r="J164" s="148"/>
      <c r="K164" s="148"/>
      <c r="L164"/>
      <c r="M164" s="81"/>
      <c r="N164" s="81"/>
      <c r="O164" s="148"/>
      <c r="P164" s="148"/>
      <c r="Z164" s="9"/>
      <c r="AA164" s="9"/>
      <c r="AB164" s="9"/>
      <c r="AC164" s="9"/>
      <c r="AD164" s="49"/>
      <c r="AE164" s="9"/>
      <c r="AF164" s="9"/>
      <c r="AG164" s="9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138"/>
      <c r="B165" s="7"/>
      <c r="D165" s="49"/>
      <c r="E165" s="9"/>
      <c r="F165" s="9"/>
      <c r="G165" s="9"/>
      <c r="H165" s="9"/>
      <c r="I165" s="9"/>
      <c r="J165" s="9"/>
      <c r="K165" s="9"/>
      <c r="Z165" s="9"/>
      <c r="AA165" s="9"/>
      <c r="AB165" s="9"/>
      <c r="AC165" s="9"/>
      <c r="AD165" s="9"/>
      <c r="AE165" s="9"/>
      <c r="AF165" s="9"/>
      <c r="AG165" s="9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67"/>
      <c r="B166" s="7"/>
      <c r="C166"/>
      <c r="D166" s="9"/>
      <c r="E166" s="9"/>
      <c r="F166" s="9"/>
      <c r="G166" s="9"/>
      <c r="H166" s="9"/>
      <c r="I166" s="9"/>
      <c r="J166" s="9"/>
      <c r="K166" s="9"/>
      <c r="Z166" s="9"/>
      <c r="AA166" s="9"/>
      <c r="AB166" s="9"/>
      <c r="AC166" s="9"/>
      <c r="AD166" s="9"/>
      <c r="AE166" s="9"/>
      <c r="AF166" s="9"/>
      <c r="AG166" s="9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/>
      <c r="B167" s="149"/>
      <c r="C167" s="81"/>
      <c r="D167" s="148"/>
      <c r="E167" s="148"/>
      <c r="F167" s="148"/>
      <c r="G167" s="148"/>
      <c r="H167" s="148"/>
      <c r="I167" s="148"/>
      <c r="J167" s="148"/>
      <c r="K167" s="148"/>
      <c r="Z167" s="9"/>
      <c r="AA167" s="9"/>
      <c r="AB167" s="9"/>
      <c r="AC167" s="9"/>
      <c r="AD167" s="49"/>
      <c r="AE167" s="9"/>
      <c r="AF167" s="9"/>
      <c r="AG167" s="9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161"/>
      <c r="B168" s="149"/>
      <c r="C168" s="81"/>
      <c r="D168" s="148"/>
      <c r="E168" s="148"/>
      <c r="F168" s="148"/>
      <c r="G168" s="9"/>
      <c r="H168" s="49"/>
      <c r="I168" s="9"/>
      <c r="J168" s="9"/>
      <c r="K168" s="9"/>
      <c r="Z168" s="9"/>
      <c r="AA168" s="9"/>
      <c r="AB168" s="9"/>
      <c r="AC168" s="9"/>
      <c r="AD168" s="49"/>
      <c r="AE168" s="9"/>
      <c r="AF168" s="9"/>
      <c r="AG168" s="9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127"/>
      <c r="B169" s="7"/>
      <c r="D169" s="9"/>
      <c r="E169" s="9"/>
      <c r="F169" s="9"/>
      <c r="G169" s="9"/>
      <c r="H169" s="9"/>
      <c r="I169" s="9"/>
      <c r="J169" s="9"/>
      <c r="K169" s="9"/>
      <c r="Z169" s="9"/>
      <c r="AA169" s="9"/>
      <c r="AB169" s="9"/>
      <c r="AC169" s="9"/>
      <c r="AD169" s="49"/>
      <c r="AE169" s="9"/>
      <c r="AF169" s="9"/>
      <c r="AG169" s="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81"/>
      <c r="B170" s="149"/>
      <c r="C170" s="81"/>
      <c r="D170" s="148"/>
      <c r="E170" s="148"/>
      <c r="F170" s="148"/>
      <c r="G170" s="9"/>
      <c r="H170" s="9"/>
      <c r="I170" s="9"/>
      <c r="J170" s="9"/>
      <c r="K170" s="9"/>
      <c r="Z170" s="9"/>
      <c r="AA170" s="9"/>
      <c r="AB170" s="9"/>
      <c r="AC170" s="9"/>
      <c r="AD170" s="9"/>
      <c r="AE170" s="9"/>
      <c r="AF170" s="9"/>
      <c r="AG170" s="9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161"/>
      <c r="B171" s="149"/>
      <c r="C171" s="81"/>
      <c r="D171" s="148"/>
      <c r="E171" s="148"/>
      <c r="F171" s="148"/>
      <c r="G171" s="9"/>
      <c r="H171" s="49"/>
      <c r="I171" s="9"/>
      <c r="J171" s="9"/>
      <c r="K171" s="9"/>
      <c r="Z171" s="9"/>
      <c r="AA171" s="9"/>
      <c r="AB171" s="9"/>
      <c r="AC171" s="9"/>
      <c r="AD171" s="49"/>
      <c r="AE171" s="9"/>
      <c r="AF171" s="9"/>
      <c r="AG171" s="9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43"/>
      <c r="B172" s="7"/>
      <c r="D172" s="49"/>
      <c r="E172" s="9"/>
      <c r="F172" s="9"/>
      <c r="G172" s="9"/>
      <c r="H172" s="9"/>
      <c r="I172" s="9"/>
      <c r="J172" s="9"/>
      <c r="K172" s="9"/>
      <c r="Z172" s="9"/>
      <c r="AA172" s="9"/>
      <c r="AB172" s="9"/>
      <c r="AC172" s="9"/>
      <c r="AD172" s="9"/>
      <c r="AE172" s="9"/>
      <c r="AF172" s="9"/>
      <c r="AG172" s="9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>
      <c r="A173" s="127"/>
      <c r="C173" s="8"/>
      <c r="E173" s="9"/>
      <c r="F173" s="9"/>
      <c r="G173" s="9"/>
      <c r="H173" s="9"/>
      <c r="I173" s="9"/>
      <c r="J173" s="9"/>
      <c r="K173" s="9"/>
      <c r="L173" s="8"/>
      <c r="M173" s="8"/>
      <c r="N173" s="8"/>
      <c r="O173" s="8"/>
      <c r="P173" s="8"/>
      <c r="AH173" s="8"/>
      <c r="AI173" s="8"/>
      <c r="AJ173" s="8"/>
    </row>
    <row r="174" spans="1:46">
      <c r="A174" s="67"/>
      <c r="E174" s="9"/>
      <c r="F174" s="9"/>
      <c r="G174" s="9"/>
      <c r="H174" s="9"/>
      <c r="I174" s="9"/>
      <c r="J174" s="9"/>
      <c r="K174" s="9"/>
    </row>
    <row r="175" spans="1:46">
      <c r="A175" s="67"/>
      <c r="B175" s="149"/>
      <c r="C175" s="81"/>
      <c r="D175" s="148"/>
      <c r="E175" s="148"/>
      <c r="F175" s="148"/>
      <c r="G175" s="148"/>
      <c r="H175" s="148"/>
      <c r="I175" s="148"/>
      <c r="J175" s="148"/>
      <c r="K175" s="148"/>
      <c r="AD175" s="9"/>
    </row>
    <row r="176" spans="1:46">
      <c r="A176" s="161"/>
      <c r="B176" s="149"/>
      <c r="C176" s="81"/>
      <c r="D176" s="148"/>
      <c r="E176" s="148"/>
      <c r="F176" s="148"/>
      <c r="G176" s="9"/>
      <c r="H176" s="9"/>
      <c r="I176" s="9"/>
      <c r="J176" s="9"/>
      <c r="K176" s="9"/>
      <c r="Q176" s="9"/>
      <c r="R176" s="9"/>
      <c r="S176" s="9"/>
      <c r="T176" s="9"/>
      <c r="U176" s="9"/>
      <c r="V176" s="9"/>
      <c r="W176" s="67"/>
      <c r="X176"/>
      <c r="Y176"/>
      <c r="Z176" s="9"/>
      <c r="AA176" s="9"/>
      <c r="AB176" s="9"/>
    </row>
    <row r="177" spans="1:46">
      <c r="A177" s="67"/>
      <c r="E177" s="9"/>
      <c r="F177" s="9"/>
      <c r="G177" s="9"/>
      <c r="H177" s="9"/>
      <c r="I177" s="9"/>
      <c r="J177" s="9"/>
      <c r="K177" s="9"/>
      <c r="L177" s="67"/>
      <c r="M177"/>
      <c r="N177"/>
      <c r="O177" s="9"/>
      <c r="P177" s="9"/>
      <c r="AD177" s="9"/>
    </row>
    <row r="178" spans="1:46">
      <c r="A178" s="81"/>
      <c r="B178" s="149"/>
      <c r="C178" s="81"/>
      <c r="D178" s="148"/>
      <c r="E178" s="148"/>
      <c r="F178" s="148"/>
      <c r="G178" s="9"/>
      <c r="H178" s="49"/>
      <c r="I178" s="9"/>
      <c r="J178" s="9"/>
      <c r="K178" s="9"/>
      <c r="W178" s="67"/>
      <c r="X178"/>
      <c r="Y178"/>
      <c r="Z178" s="9"/>
      <c r="AA178" s="9"/>
      <c r="AB178" s="9"/>
    </row>
    <row r="179" spans="1:46">
      <c r="A179" s="43"/>
      <c r="C179" s="8"/>
      <c r="D179" s="49"/>
      <c r="E179" s="9"/>
      <c r="F179" s="9"/>
      <c r="G179" s="9"/>
      <c r="H179" s="9"/>
      <c r="I179" s="9"/>
      <c r="J179" s="9"/>
      <c r="K179" s="9"/>
      <c r="Q179" s="9"/>
      <c r="R179" s="9"/>
      <c r="S179" s="9"/>
      <c r="T179" s="9"/>
      <c r="U179" s="9"/>
      <c r="V179" s="9"/>
      <c r="W179" s="67"/>
      <c r="X179"/>
      <c r="Y179"/>
      <c r="Z179" s="9"/>
      <c r="AA179" s="9"/>
      <c r="AB179" s="9"/>
    </row>
    <row r="180" spans="1:46">
      <c r="A180" s="81"/>
      <c r="B180" s="149"/>
      <c r="C180" s="81"/>
      <c r="D180" s="148"/>
      <c r="E180" s="148"/>
      <c r="F180" s="148"/>
      <c r="G180" s="9"/>
      <c r="H180" s="49"/>
      <c r="I180" s="9"/>
      <c r="J180" s="9"/>
      <c r="K180" s="9"/>
      <c r="L180" s="67"/>
      <c r="M180"/>
      <c r="N180" s="128"/>
      <c r="O180" s="9"/>
      <c r="P180" s="9"/>
    </row>
    <row r="181" spans="1:46">
      <c r="A181" s="67"/>
      <c r="E181" s="9"/>
      <c r="F181" s="9"/>
      <c r="G181" s="9"/>
      <c r="H181" s="9"/>
      <c r="I181" s="9"/>
      <c r="J181" s="9"/>
      <c r="K181" s="9"/>
    </row>
    <row r="182" spans="1:46">
      <c r="A182" s="64"/>
      <c r="C182" s="8"/>
      <c r="E182" s="9"/>
      <c r="F182" s="9"/>
      <c r="G182" s="9"/>
      <c r="H182" s="9"/>
      <c r="I182" s="9"/>
      <c r="J182" s="9"/>
      <c r="K182" s="9"/>
      <c r="AD182" s="148"/>
      <c r="AE182" s="148"/>
      <c r="AG182" s="49"/>
    </row>
    <row r="183" spans="1:46">
      <c r="A183" s="62"/>
      <c r="E183" s="9"/>
      <c r="F183" s="9"/>
      <c r="G183" s="9"/>
      <c r="H183" s="9"/>
      <c r="I183" s="9"/>
      <c r="J183" s="9"/>
      <c r="K183" s="9"/>
      <c r="W183" s="67"/>
      <c r="X183"/>
      <c r="Y183"/>
      <c r="Z183" s="9"/>
      <c r="AA183" s="9"/>
      <c r="AB183" s="9"/>
      <c r="AD183" s="148"/>
      <c r="AE183" s="148"/>
      <c r="AG183" s="49"/>
    </row>
    <row r="184" spans="1:46">
      <c r="A184" s="62"/>
      <c r="B184" s="149"/>
      <c r="C184" s="81"/>
      <c r="D184" s="148"/>
      <c r="E184" s="148"/>
      <c r="F184" s="148"/>
      <c r="G184" s="148"/>
      <c r="H184" s="148"/>
      <c r="I184" s="148"/>
      <c r="J184" s="148"/>
      <c r="K184" s="148"/>
      <c r="W184" s="67"/>
      <c r="X184"/>
      <c r="Y184"/>
      <c r="Z184" s="9"/>
      <c r="AA184" s="9"/>
      <c r="AB184" s="9"/>
    </row>
    <row r="185" spans="1:46">
      <c r="A185" s="89"/>
      <c r="B185" s="149"/>
      <c r="C185" s="81"/>
      <c r="D185" s="148"/>
      <c r="E185" s="148"/>
      <c r="F185" s="148"/>
      <c r="G185" s="9"/>
      <c r="H185" s="49"/>
      <c r="I185" s="9"/>
      <c r="J185" s="9"/>
      <c r="K185" s="9"/>
      <c r="W185" s="67"/>
      <c r="X185"/>
      <c r="Y185"/>
      <c r="Z185" s="9"/>
      <c r="AA185" s="9"/>
      <c r="AB185" s="9"/>
      <c r="AD185" s="9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>
      <c r="A186" s="64"/>
      <c r="C186" s="8"/>
      <c r="E186" s="9"/>
      <c r="F186" s="9"/>
      <c r="G186" s="9"/>
      <c r="H186" s="9"/>
      <c r="I186" s="9"/>
      <c r="J186" s="9"/>
      <c r="K186" s="9"/>
      <c r="AD186" s="9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>
      <c r="A187" s="64"/>
      <c r="C187" s="8"/>
      <c r="E187" s="9"/>
      <c r="F187" s="9"/>
      <c r="G187" s="9"/>
      <c r="H187" s="9"/>
      <c r="I187" s="9"/>
      <c r="J187" s="9"/>
      <c r="K187" s="9"/>
      <c r="AD187" s="9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>
      <c r="A188" s="62"/>
      <c r="E188" s="9"/>
      <c r="F188" s="9"/>
      <c r="G188" s="9"/>
      <c r="H188" s="9"/>
      <c r="I188" s="9"/>
      <c r="J188" s="9"/>
      <c r="K188" s="9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>
      <c r="A189" s="129"/>
      <c r="C189" s="8"/>
      <c r="D189" s="49"/>
      <c r="E189" s="9"/>
      <c r="F189" s="9"/>
      <c r="G189" s="9"/>
      <c r="H189" s="9"/>
      <c r="I189" s="9"/>
      <c r="J189" s="9"/>
      <c r="K189" s="9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>
      <c r="A190" s="64"/>
      <c r="C190" s="8"/>
      <c r="E190" s="9"/>
      <c r="F190" s="9"/>
      <c r="G190" s="9"/>
      <c r="H190" s="9"/>
      <c r="I190" s="9"/>
      <c r="J190" s="9"/>
      <c r="K190" s="9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>
      <c r="A191" s="64"/>
      <c r="C191" s="8"/>
      <c r="E191" s="9"/>
      <c r="F191" s="9"/>
      <c r="G191" s="9"/>
      <c r="H191" s="9"/>
      <c r="I191" s="9"/>
      <c r="J191" s="9"/>
      <c r="K191" s="9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16.8" customHeight="1">
      <c r="A192" s="129"/>
      <c r="C192" s="8"/>
      <c r="D192" s="49"/>
      <c r="E192" s="9"/>
      <c r="F192" s="9"/>
      <c r="G192" s="9"/>
      <c r="H192" s="9"/>
      <c r="I192" s="9"/>
      <c r="J192" s="9"/>
      <c r="K192" s="9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>
      <c r="A193" s="89"/>
      <c r="B193" s="149"/>
      <c r="C193" s="81"/>
      <c r="D193" s="148"/>
      <c r="E193" s="148"/>
      <c r="F193" s="148"/>
      <c r="G193" s="9"/>
      <c r="H193" s="49"/>
      <c r="I193" s="9"/>
      <c r="J193" s="9"/>
      <c r="K193" s="9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>
      <c r="A194" s="64"/>
      <c r="C194" s="8"/>
      <c r="E194" s="9"/>
      <c r="F194" s="9"/>
      <c r="G194" s="9"/>
      <c r="H194" s="9"/>
      <c r="I194" s="9"/>
      <c r="J194" s="9"/>
      <c r="K194" s="9"/>
    </row>
    <row r="195" spans="1:46">
      <c r="A195" s="62"/>
      <c r="E195" s="9"/>
      <c r="F195" s="9"/>
      <c r="G195" s="9"/>
      <c r="H195" s="9"/>
      <c r="I195" s="9"/>
      <c r="J195" s="9"/>
      <c r="K195" s="9"/>
    </row>
    <row r="196" spans="1:46">
      <c r="A196" s="64"/>
      <c r="C196" s="8"/>
      <c r="E196" s="9"/>
      <c r="F196" s="9"/>
      <c r="G196" s="9"/>
      <c r="H196" s="9"/>
      <c r="I196" s="9"/>
      <c r="J196" s="9"/>
      <c r="K196" s="9"/>
    </row>
    <row r="197" spans="1:46">
      <c r="A197" s="81"/>
      <c r="B197" s="149"/>
      <c r="C197" s="81"/>
      <c r="D197" s="148"/>
      <c r="E197" s="148"/>
      <c r="F197" s="148"/>
      <c r="G197" s="9"/>
      <c r="H197" s="49"/>
      <c r="I197" s="9"/>
      <c r="J197" s="9"/>
      <c r="K197" s="9"/>
      <c r="W197" s="89"/>
    </row>
    <row r="198" spans="1:46">
      <c r="A198" s="127"/>
      <c r="C198" s="8"/>
      <c r="E198" s="9"/>
      <c r="F198" s="9"/>
      <c r="G198" s="9"/>
      <c r="H198" s="9"/>
      <c r="I198" s="9"/>
      <c r="J198" s="9"/>
      <c r="K198" s="9"/>
      <c r="W198" s="62"/>
      <c r="X198"/>
      <c r="Y198"/>
      <c r="Z198" s="9"/>
      <c r="AA198" s="9"/>
      <c r="AB198" s="9"/>
      <c r="AC198" s="148"/>
    </row>
    <row r="199" spans="1:46">
      <c r="A199" s="127"/>
      <c r="C199" s="8"/>
      <c r="E199" s="9"/>
      <c r="F199" s="9"/>
      <c r="G199" s="9"/>
      <c r="H199" s="9"/>
      <c r="I199" s="9"/>
      <c r="J199" s="9"/>
      <c r="K199" s="9"/>
      <c r="W199" s="89"/>
      <c r="AC199" s="148"/>
    </row>
    <row r="200" spans="1:46">
      <c r="A200" s="127"/>
      <c r="C200" s="8"/>
      <c r="E200" s="9"/>
      <c r="F200" s="9"/>
      <c r="G200" s="9"/>
      <c r="H200" s="9"/>
      <c r="I200" s="9"/>
      <c r="J200" s="9"/>
      <c r="K200" s="9"/>
    </row>
    <row r="201" spans="1:46">
      <c r="A201" s="43"/>
      <c r="C201" s="8"/>
      <c r="D201" s="49"/>
      <c r="E201" s="9"/>
      <c r="F201" s="9"/>
      <c r="G201" s="9"/>
      <c r="H201" s="9"/>
      <c r="I201" s="9"/>
      <c r="J201" s="9"/>
      <c r="K201" s="9"/>
    </row>
    <row r="202" spans="1:46">
      <c r="A202" s="67"/>
      <c r="B202" s="149"/>
      <c r="C202" s="81"/>
      <c r="D202" s="148"/>
      <c r="E202" s="148"/>
      <c r="F202" s="148"/>
      <c r="G202" s="148"/>
      <c r="H202" s="148"/>
      <c r="I202" s="148"/>
      <c r="J202" s="148"/>
      <c r="K202" s="148"/>
    </row>
    <row r="203" spans="1:46">
      <c r="A203" s="43"/>
      <c r="C203" s="8"/>
      <c r="D203" s="49"/>
      <c r="E203" s="9"/>
      <c r="F203" s="9"/>
      <c r="G203" s="9"/>
      <c r="H203" s="9"/>
      <c r="I203" s="9"/>
      <c r="J203" s="9"/>
      <c r="K203" s="9"/>
    </row>
    <row r="204" spans="1:46">
      <c r="A204" s="43"/>
      <c r="C204" s="8"/>
      <c r="D204" s="49"/>
      <c r="E204" s="9"/>
      <c r="F204" s="9"/>
      <c r="G204" s="9"/>
      <c r="H204" s="9"/>
      <c r="I204" s="9"/>
      <c r="J204" s="9"/>
      <c r="K204" s="9"/>
    </row>
    <row r="205" spans="1:46">
      <c r="A205" s="161"/>
      <c r="B205" s="149"/>
      <c r="C205" s="81"/>
      <c r="D205" s="148"/>
      <c r="E205" s="148"/>
      <c r="F205" s="148"/>
      <c r="G205" s="9"/>
      <c r="H205" s="49"/>
      <c r="I205" s="9"/>
      <c r="J205" s="9"/>
      <c r="K205" s="9"/>
    </row>
    <row r="206" spans="1:46">
      <c r="A206" s="81"/>
      <c r="B206" s="149"/>
      <c r="C206" s="81"/>
      <c r="D206" s="148"/>
      <c r="E206" s="148"/>
      <c r="F206" s="148"/>
      <c r="G206" s="9"/>
      <c r="H206" s="49"/>
      <c r="I206" s="9"/>
      <c r="J206" s="9"/>
      <c r="K206" s="9"/>
    </row>
    <row r="207" spans="1:46" s="8" customFormat="1" ht="16.8" customHeight="1">
      <c r="A207" s="81"/>
      <c r="B207" s="149"/>
      <c r="C207" s="81"/>
      <c r="D207" s="148"/>
      <c r="E207" s="148"/>
      <c r="F207" s="148"/>
      <c r="G207" s="9"/>
      <c r="H207" s="49"/>
      <c r="I207" s="9"/>
      <c r="J207" s="9"/>
      <c r="K207" s="9"/>
      <c r="L207"/>
      <c r="M207" s="81"/>
      <c r="N207" s="81"/>
      <c r="O207" s="148"/>
      <c r="P207" s="148"/>
      <c r="Q207" s="9"/>
      <c r="R207" s="9"/>
      <c r="S207" s="9"/>
      <c r="T207" s="9"/>
      <c r="U207" s="9"/>
      <c r="V207" s="9"/>
      <c r="Z207" s="9"/>
      <c r="AA207" s="9"/>
      <c r="AB207" s="9"/>
      <c r="AC207" s="9"/>
      <c r="AD207" s="49"/>
      <c r="AE207" s="9"/>
      <c r="AF207" s="9"/>
      <c r="AG207" s="9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8" customFormat="1">
      <c r="A208" s="161"/>
      <c r="B208" s="149"/>
      <c r="C208" s="81"/>
      <c r="D208" s="148"/>
      <c r="E208" s="148"/>
      <c r="F208" s="148"/>
      <c r="G208" s="9"/>
      <c r="H208" s="49"/>
      <c r="I208" s="9"/>
      <c r="J208" s="9"/>
      <c r="K208" s="9"/>
      <c r="O208" s="9"/>
      <c r="P208" s="9"/>
      <c r="Q208" s="9"/>
      <c r="R208" s="9"/>
      <c r="S208" s="9"/>
      <c r="T208" s="9"/>
      <c r="U208" s="9"/>
      <c r="V208" s="9"/>
      <c r="Z208" s="9"/>
      <c r="AA208" s="9"/>
      <c r="AB208" s="9"/>
      <c r="AC208" s="9"/>
      <c r="AD208" s="49"/>
      <c r="AE208" s="9"/>
      <c r="AF208" s="9"/>
      <c r="AG208" s="9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8" customFormat="1">
      <c r="A209" s="127"/>
      <c r="B209" s="7"/>
      <c r="D209" s="9"/>
      <c r="E209" s="9"/>
      <c r="F209" s="9"/>
      <c r="G209" s="9"/>
      <c r="H209" s="9"/>
      <c r="I209" s="9"/>
      <c r="J209" s="9"/>
      <c r="K209" s="9"/>
      <c r="O209" s="9"/>
      <c r="P209" s="9"/>
      <c r="Q209" s="9"/>
      <c r="R209" s="9"/>
      <c r="S209" s="9"/>
      <c r="T209" s="9"/>
      <c r="U209" s="9"/>
      <c r="V209" s="9"/>
      <c r="Z209" s="9"/>
      <c r="AA209" s="9"/>
      <c r="AB209" s="9"/>
      <c r="AC209" s="9"/>
      <c r="AD209" s="49"/>
      <c r="AE209" s="9"/>
      <c r="AF209" s="9"/>
      <c r="AG209" s="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8" customFormat="1">
      <c r="A210" s="64"/>
      <c r="B210" s="7"/>
      <c r="D210" s="9"/>
      <c r="E210" s="9"/>
      <c r="F210" s="9"/>
      <c r="G210" s="9"/>
      <c r="H210" s="9"/>
      <c r="I210" s="9"/>
      <c r="J210" s="9"/>
      <c r="K210" s="9"/>
      <c r="O210" s="9"/>
      <c r="P210" s="9"/>
      <c r="Q210" s="9"/>
      <c r="R210" s="9"/>
      <c r="S210" s="9"/>
      <c r="T210" s="9"/>
      <c r="U210" s="9"/>
      <c r="V210" s="9"/>
      <c r="Z210" s="9"/>
      <c r="AA210" s="9"/>
      <c r="AB210" s="9"/>
      <c r="AC210" s="9"/>
      <c r="AD210" s="49"/>
      <c r="AE210" s="9"/>
      <c r="AF210" s="9"/>
      <c r="AG210" s="9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8" customFormat="1">
      <c r="A211" s="129"/>
      <c r="B211" s="7"/>
      <c r="D211" s="49"/>
      <c r="E211" s="9"/>
      <c r="F211" s="9"/>
      <c r="G211" s="9"/>
      <c r="H211" s="9"/>
      <c r="I211" s="9"/>
      <c r="J211" s="9"/>
      <c r="K211" s="9"/>
      <c r="O211" s="9"/>
      <c r="P211" s="9"/>
      <c r="Q211" s="9"/>
      <c r="R211" s="9"/>
      <c r="S211" s="9"/>
      <c r="T211" s="9"/>
      <c r="U211" s="9"/>
      <c r="V211" s="9"/>
      <c r="Z211" s="9"/>
      <c r="AA211" s="9"/>
      <c r="AB211" s="9"/>
      <c r="AC211" s="9"/>
      <c r="AD211" s="49"/>
      <c r="AE211" s="9"/>
      <c r="AF211" s="9"/>
      <c r="AG211" s="9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8" customFormat="1">
      <c r="A212" s="129"/>
      <c r="B212" s="7"/>
      <c r="D212" s="49"/>
      <c r="E212" s="9"/>
      <c r="F212" s="9"/>
      <c r="G212" s="9"/>
      <c r="H212" s="9"/>
      <c r="I212" s="9"/>
      <c r="J212" s="9"/>
      <c r="K212" s="9"/>
      <c r="O212" s="9"/>
      <c r="P212" s="9"/>
      <c r="Q212" s="9"/>
      <c r="R212" s="9"/>
      <c r="S212" s="9"/>
      <c r="T212" s="9"/>
      <c r="U212" s="9"/>
      <c r="V212" s="9"/>
      <c r="Z212" s="9"/>
      <c r="AA212" s="9"/>
      <c r="AB212" s="9"/>
      <c r="AC212" s="9"/>
      <c r="AD212" s="49"/>
      <c r="AE212" s="9"/>
      <c r="AF212" s="9"/>
      <c r="AG212" s="9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8" customFormat="1">
      <c r="A213" s="64"/>
      <c r="B213" s="7"/>
      <c r="D213" s="9"/>
      <c r="E213" s="9"/>
      <c r="F213" s="9"/>
      <c r="G213" s="9"/>
      <c r="H213" s="9"/>
      <c r="I213" s="9"/>
      <c r="J213" s="9"/>
      <c r="K213" s="9"/>
      <c r="O213" s="9"/>
      <c r="P213" s="9"/>
      <c r="Q213" s="9"/>
      <c r="R213" s="9"/>
      <c r="S213" s="9"/>
      <c r="T213" s="9"/>
      <c r="U213" s="9"/>
      <c r="V213" s="9"/>
      <c r="Z213" s="9"/>
      <c r="AA213" s="9"/>
      <c r="AB213" s="9"/>
      <c r="AC213" s="9"/>
      <c r="AD213" s="49"/>
      <c r="AE213" s="9"/>
      <c r="AF213" s="9"/>
      <c r="AG213" s="9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8" customFormat="1">
      <c r="A214" s="62"/>
      <c r="B214" s="7"/>
      <c r="C214"/>
      <c r="D214" s="9"/>
      <c r="E214" s="9"/>
      <c r="F214" s="9"/>
      <c r="G214" s="9"/>
      <c r="H214" s="9"/>
      <c r="I214" s="9"/>
      <c r="J214" s="9"/>
      <c r="K214" s="9"/>
      <c r="O214" s="9"/>
      <c r="P214" s="9"/>
      <c r="Q214" s="9"/>
      <c r="R214" s="9"/>
      <c r="S214" s="9"/>
      <c r="T214" s="9"/>
      <c r="U214" s="9"/>
      <c r="V214" s="9"/>
      <c r="Z214" s="9"/>
      <c r="AA214" s="9"/>
      <c r="AB214" s="9"/>
      <c r="AC214" s="9"/>
      <c r="AD214" s="49"/>
      <c r="AE214" s="9"/>
      <c r="AF214" s="9"/>
      <c r="AG214" s="9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>
      <c r="A215" s="67"/>
      <c r="E215" s="9"/>
      <c r="F215" s="9"/>
      <c r="G215" s="9"/>
      <c r="H215" s="9"/>
      <c r="I215" s="9"/>
      <c r="J215" s="9"/>
      <c r="K215" s="9"/>
      <c r="L215" s="8"/>
      <c r="M215" s="8"/>
      <c r="N215" s="8"/>
      <c r="O215" s="9"/>
      <c r="P215" s="9"/>
    </row>
    <row r="216" spans="1:46">
      <c r="A216" s="127"/>
      <c r="C216" s="8"/>
      <c r="E216" s="9"/>
      <c r="F216" s="9"/>
      <c r="G216" s="9"/>
      <c r="H216" s="9"/>
      <c r="I216" s="9"/>
      <c r="J216" s="9"/>
      <c r="K216" s="9"/>
    </row>
    <row r="217" spans="1:46">
      <c r="A217" s="127"/>
      <c r="C217" s="8"/>
      <c r="E217" s="9"/>
      <c r="F217" s="9"/>
      <c r="G217" s="9"/>
      <c r="H217" s="9"/>
      <c r="I217" s="9"/>
      <c r="J217" s="9"/>
      <c r="K217" s="9"/>
    </row>
    <row r="218" spans="1:46">
      <c r="A218" s="43"/>
      <c r="C218" s="8"/>
      <c r="D218" s="49"/>
      <c r="E218" s="9"/>
      <c r="F218" s="9"/>
      <c r="G218" s="9"/>
      <c r="H218" s="9"/>
      <c r="I218" s="9"/>
      <c r="J218" s="9"/>
      <c r="K218" s="9"/>
    </row>
    <row r="219" spans="1:46">
      <c r="E219" s="9"/>
      <c r="F219" s="9"/>
      <c r="G219" s="9"/>
      <c r="H219" s="9"/>
      <c r="I219" s="9"/>
      <c r="J219" s="9"/>
      <c r="K219" s="9"/>
    </row>
    <row r="220" spans="1:46">
      <c r="A220" s="43"/>
      <c r="C220" s="8"/>
      <c r="D220" s="49"/>
      <c r="E220" s="9"/>
      <c r="F220" s="9"/>
      <c r="G220" s="9"/>
      <c r="H220" s="9"/>
      <c r="I220" s="9"/>
      <c r="J220" s="9"/>
      <c r="K220" s="9"/>
    </row>
    <row r="221" spans="1:46">
      <c r="A221" s="83"/>
      <c r="D221" s="49"/>
      <c r="E221" s="9"/>
      <c r="F221" s="9"/>
      <c r="G221" s="9"/>
      <c r="H221" s="9"/>
      <c r="I221" s="9"/>
      <c r="J221" s="9"/>
      <c r="K221" s="9"/>
    </row>
    <row r="222" spans="1:46">
      <c r="A222" s="127"/>
      <c r="C222" s="8"/>
      <c r="E222" s="9"/>
      <c r="F222" s="9"/>
      <c r="G222" s="9"/>
      <c r="H222" s="9"/>
      <c r="I222" s="9"/>
      <c r="J222" s="9"/>
      <c r="K222" s="9"/>
    </row>
    <row r="223" spans="1:46">
      <c r="A223" s="83"/>
      <c r="D223" s="49"/>
      <c r="E223" s="9"/>
      <c r="F223" s="9"/>
      <c r="G223" s="9"/>
      <c r="H223" s="9"/>
      <c r="I223" s="9"/>
      <c r="J223" s="9"/>
      <c r="K223" s="9"/>
    </row>
    <row r="224" spans="1:46">
      <c r="A224" s="161"/>
      <c r="B224" s="149"/>
      <c r="C224" s="81"/>
      <c r="D224" s="148"/>
      <c r="E224" s="148"/>
      <c r="F224" s="148"/>
      <c r="G224" s="9"/>
      <c r="H224" s="49"/>
      <c r="I224" s="9"/>
      <c r="J224" s="9"/>
      <c r="K224" s="9"/>
    </row>
    <row r="225" spans="1:16">
      <c r="A225" s="127"/>
      <c r="C225" s="8"/>
      <c r="E225" s="9"/>
      <c r="F225" s="9"/>
      <c r="G225" s="9"/>
      <c r="H225" s="9"/>
      <c r="I225" s="9"/>
      <c r="J225" s="9"/>
      <c r="K225" s="9"/>
    </row>
    <row r="226" spans="1:16" ht="16.8" customHeight="1">
      <c r="A226" s="67"/>
      <c r="E226" s="9"/>
      <c r="F226" s="9"/>
      <c r="G226" s="9"/>
      <c r="H226" s="9"/>
      <c r="I226" s="9"/>
      <c r="J226" s="9"/>
      <c r="K226" s="9"/>
    </row>
    <row r="227" spans="1:16">
      <c r="A227" s="67"/>
      <c r="B227" s="149"/>
      <c r="C227" s="81"/>
      <c r="D227" s="148"/>
      <c r="E227" s="148"/>
      <c r="F227" s="148"/>
      <c r="G227" s="148"/>
      <c r="H227" s="148"/>
      <c r="I227" s="148"/>
      <c r="J227" s="148"/>
      <c r="K227" s="148"/>
    </row>
    <row r="228" spans="1:16">
      <c r="A228" s="83"/>
      <c r="D228" s="49"/>
      <c r="E228" s="9"/>
      <c r="F228" s="9"/>
      <c r="G228" s="9"/>
      <c r="H228" s="9"/>
      <c r="I228" s="9"/>
      <c r="J228" s="9"/>
      <c r="K228" s="9"/>
    </row>
    <row r="229" spans="1:16">
      <c r="A229" s="67"/>
      <c r="E229" s="9"/>
      <c r="F229" s="9"/>
      <c r="G229" s="9"/>
      <c r="H229" s="9"/>
      <c r="I229" s="9"/>
      <c r="J229" s="9"/>
      <c r="K229" s="9"/>
    </row>
    <row r="230" spans="1:16" ht="16.8" customHeight="1">
      <c r="A230" s="67"/>
      <c r="B230" s="149"/>
      <c r="C230" s="81"/>
      <c r="D230" s="148"/>
      <c r="E230" s="148"/>
      <c r="F230" s="148"/>
      <c r="G230" s="148"/>
      <c r="H230" s="148"/>
      <c r="I230" s="148"/>
      <c r="J230" s="148"/>
      <c r="K230" s="148"/>
    </row>
    <row r="231" spans="1:16">
      <c r="A231" s="3"/>
      <c r="D231" s="49"/>
      <c r="E231" s="9"/>
      <c r="F231" s="9"/>
      <c r="G231" s="9"/>
      <c r="H231" s="9"/>
      <c r="I231" s="9"/>
      <c r="J231" s="9"/>
      <c r="K231" s="9"/>
    </row>
    <row r="232" spans="1:16" s="8" customFormat="1" ht="16.8" customHeight="1">
      <c r="B232" s="7"/>
      <c r="D232" s="9"/>
      <c r="E232" s="9"/>
      <c r="F232" s="9"/>
      <c r="G232" s="9"/>
      <c r="H232" s="9"/>
      <c r="I232" s="9"/>
      <c r="J232" s="9"/>
      <c r="K232" s="9"/>
      <c r="L232"/>
      <c r="M232" s="81"/>
      <c r="N232" s="81"/>
      <c r="O232" s="148"/>
      <c r="P232" s="148"/>
    </row>
    <row r="233" spans="1:16" s="8" customFormat="1">
      <c r="B233" s="7"/>
      <c r="D233" s="9"/>
      <c r="E233" s="9"/>
      <c r="F233" s="9"/>
      <c r="G233" s="9"/>
      <c r="H233" s="9"/>
      <c r="I233" s="9"/>
      <c r="J233" s="9"/>
      <c r="K233" s="9"/>
    </row>
    <row r="234" spans="1:16" s="8" customFormat="1">
      <c r="A234" s="3"/>
      <c r="B234" s="7"/>
      <c r="C234"/>
      <c r="D234" s="49"/>
      <c r="E234" s="9"/>
      <c r="F234" s="9"/>
      <c r="G234" s="9"/>
      <c r="H234" s="9"/>
      <c r="I234" s="9"/>
      <c r="J234" s="9"/>
      <c r="K234" s="9"/>
    </row>
    <row r="235" spans="1:16" s="8" customFormat="1">
      <c r="A235" s="67"/>
      <c r="B235" s="7"/>
      <c r="C235"/>
      <c r="D235" s="9"/>
      <c r="E235" s="9"/>
      <c r="F235" s="9"/>
      <c r="G235" s="9"/>
      <c r="H235" s="9"/>
      <c r="I235" s="9"/>
      <c r="J235" s="9"/>
      <c r="K235" s="9"/>
    </row>
    <row r="236" spans="1:16" s="8" customFormat="1">
      <c r="A236" s="3"/>
      <c r="B236" s="7"/>
      <c r="C236"/>
      <c r="D236" s="49"/>
      <c r="E236" s="9"/>
      <c r="F236" s="9"/>
      <c r="G236" s="9"/>
      <c r="H236" s="9"/>
      <c r="I236" s="9"/>
      <c r="J236" s="9"/>
      <c r="K236" s="9"/>
    </row>
    <row r="237" spans="1:16" s="8" customFormat="1">
      <c r="A237" s="67"/>
      <c r="B237" s="7"/>
      <c r="C237"/>
      <c r="D237" s="9"/>
      <c r="E237" s="9"/>
      <c r="F237" s="9"/>
      <c r="G237" s="9"/>
      <c r="H237" s="9"/>
      <c r="I237" s="9"/>
      <c r="J237" s="9"/>
      <c r="K237" s="9"/>
    </row>
    <row r="238" spans="1:16" s="8" customFormat="1">
      <c r="A238" s="83"/>
      <c r="B238" s="7"/>
      <c r="C238"/>
      <c r="D238" s="49"/>
      <c r="E238" s="9"/>
      <c r="F238" s="9"/>
      <c r="G238" s="9"/>
      <c r="H238" s="9"/>
      <c r="I238" s="9"/>
      <c r="J238" s="9"/>
      <c r="K238" s="9"/>
    </row>
    <row r="239" spans="1:16" s="8" customFormat="1">
      <c r="A239" s="161"/>
      <c r="B239" s="149"/>
      <c r="C239" s="81"/>
      <c r="D239" s="148"/>
      <c r="E239" s="148"/>
      <c r="F239" s="148"/>
      <c r="G239" s="9"/>
      <c r="H239" s="9"/>
      <c r="I239" s="9"/>
      <c r="J239" s="9"/>
      <c r="K239" s="9"/>
    </row>
    <row r="240" spans="1:16" s="8" customFormat="1">
      <c r="A240" s="81"/>
      <c r="B240" s="149"/>
      <c r="C240" s="81"/>
      <c r="D240" s="148"/>
      <c r="E240" s="148"/>
      <c r="F240" s="148"/>
      <c r="G240" s="9"/>
      <c r="H240" s="49"/>
      <c r="I240" s="9"/>
      <c r="J240" s="9"/>
      <c r="K240" s="9"/>
    </row>
    <row r="241" spans="1:46">
      <c r="A241" s="129"/>
      <c r="C241" s="8"/>
      <c r="D241" s="49"/>
      <c r="E241" s="9"/>
      <c r="F241" s="9"/>
      <c r="G241" s="9"/>
      <c r="H241" s="9"/>
      <c r="I241" s="9"/>
      <c r="J241" s="9"/>
      <c r="K241" s="9"/>
      <c r="L241" s="8"/>
      <c r="M241" s="8"/>
      <c r="N241" s="8"/>
      <c r="O241" s="8"/>
      <c r="P241" s="8"/>
      <c r="AD241" s="9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spans="1:46">
      <c r="A242" s="68"/>
      <c r="D242" s="49"/>
      <c r="E242" s="9"/>
      <c r="F242" s="9"/>
      <c r="G242" s="9"/>
      <c r="H242" s="9"/>
      <c r="I242" s="9"/>
      <c r="J242" s="9"/>
      <c r="K242" s="9"/>
      <c r="AD242" s="9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spans="1:46">
      <c r="A243" s="62"/>
      <c r="E243" s="9"/>
      <c r="F243" s="9"/>
      <c r="G243" s="9"/>
      <c r="H243" s="9"/>
      <c r="I243" s="9"/>
      <c r="J243" s="9"/>
      <c r="K243" s="9"/>
      <c r="AD243" s="9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spans="1:46">
      <c r="A244" s="62"/>
      <c r="E244" s="9"/>
      <c r="F244" s="9"/>
      <c r="G244" s="9"/>
      <c r="H244" s="9"/>
      <c r="I244" s="9"/>
      <c r="J244" s="9"/>
      <c r="K244" s="9"/>
    </row>
    <row r="245" spans="1:46">
      <c r="A245" s="62"/>
      <c r="B245" s="149"/>
      <c r="C245" s="81"/>
      <c r="D245" s="148"/>
      <c r="E245" s="148"/>
      <c r="F245" s="148"/>
      <c r="G245" s="148"/>
      <c r="H245" s="148"/>
      <c r="I245" s="148"/>
      <c r="J245" s="148"/>
      <c r="K245" s="148"/>
    </row>
    <row r="246" spans="1:46">
      <c r="A246" s="89"/>
      <c r="B246" s="149"/>
      <c r="C246" s="81"/>
      <c r="D246" s="148"/>
      <c r="E246" s="148"/>
      <c r="F246" s="148"/>
      <c r="G246" s="9"/>
      <c r="H246" s="9"/>
      <c r="I246" s="9"/>
      <c r="J246" s="9"/>
      <c r="K246" s="9"/>
    </row>
    <row r="247" spans="1:46">
      <c r="A247" s="68"/>
      <c r="D247" s="49"/>
      <c r="E247" s="9"/>
      <c r="F247" s="9"/>
      <c r="G247" s="9"/>
      <c r="H247" s="9"/>
      <c r="I247" s="9"/>
      <c r="J247" s="9"/>
      <c r="K247" s="9"/>
    </row>
    <row r="248" spans="1:46">
      <c r="A248" s="68"/>
      <c r="D248" s="49"/>
      <c r="E248" s="9"/>
      <c r="F248" s="9"/>
      <c r="G248" s="9"/>
      <c r="H248" s="9"/>
      <c r="I248" s="9"/>
      <c r="J248" s="9"/>
      <c r="K248" s="9"/>
    </row>
    <row r="249" spans="1:46">
      <c r="A249" s="68"/>
      <c r="D249" s="49"/>
      <c r="E249" s="9"/>
      <c r="F249" s="9"/>
      <c r="G249" s="9"/>
      <c r="H249" s="9"/>
      <c r="I249" s="9"/>
      <c r="J249" s="9"/>
      <c r="K249" s="9"/>
    </row>
    <row r="250" spans="1:46">
      <c r="A250" s="64"/>
      <c r="C250" s="8"/>
      <c r="E250" s="9"/>
      <c r="F250" s="9"/>
      <c r="G250" s="9"/>
      <c r="H250" s="9"/>
      <c r="I250" s="9"/>
      <c r="J250" s="9"/>
      <c r="K250" s="9"/>
    </row>
    <row r="251" spans="1:46" s="8" customFormat="1" ht="16.8" customHeight="1">
      <c r="A251" s="62"/>
      <c r="B251" s="7"/>
      <c r="C251"/>
      <c r="D251" s="9"/>
      <c r="E251" s="9"/>
      <c r="F251" s="9"/>
      <c r="G251" s="9"/>
      <c r="H251" s="9"/>
      <c r="I251" s="9"/>
      <c r="J251" s="9"/>
      <c r="K251" s="9"/>
      <c r="L251"/>
      <c r="M251" s="81"/>
      <c r="N251" s="81"/>
      <c r="O251" s="148"/>
      <c r="P251" s="148"/>
      <c r="Q251" s="9"/>
      <c r="R251" s="9"/>
      <c r="S251" s="9"/>
      <c r="T251" s="9"/>
      <c r="U251" s="9"/>
      <c r="V251" s="9"/>
      <c r="Z251" s="9"/>
      <c r="AA251" s="9"/>
      <c r="AB251" s="9"/>
      <c r="AC251" s="9"/>
      <c r="AD251" s="49"/>
      <c r="AE251" s="9"/>
      <c r="AF251" s="9"/>
      <c r="AG251" s="9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1:46" s="8" customFormat="1">
      <c r="A252" s="64"/>
      <c r="B252" s="7"/>
      <c r="D252" s="9"/>
      <c r="E252" s="9"/>
      <c r="F252" s="9"/>
      <c r="G252" s="9"/>
      <c r="H252" s="9"/>
      <c r="I252" s="9"/>
      <c r="J252" s="9"/>
      <c r="K252" s="9"/>
      <c r="O252" s="9"/>
      <c r="P252" s="9"/>
      <c r="Q252" s="9"/>
      <c r="R252" s="9"/>
      <c r="S252" s="9"/>
      <c r="T252" s="9"/>
      <c r="U252" s="9"/>
      <c r="V252" s="9"/>
      <c r="Z252" s="9"/>
      <c r="AA252" s="9"/>
      <c r="AB252" s="9"/>
      <c r="AC252" s="9"/>
      <c r="AD252" s="49"/>
      <c r="AE252" s="9"/>
      <c r="AF252" s="9"/>
      <c r="AG252" s="9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</row>
    <row r="253" spans="1:46" s="8" customFormat="1">
      <c r="A253" s="129"/>
      <c r="B253" s="7"/>
      <c r="D253" s="49"/>
      <c r="E253" s="9"/>
      <c r="F253" s="9"/>
      <c r="G253" s="9"/>
      <c r="H253" s="9"/>
      <c r="I253" s="9"/>
      <c r="J253" s="9"/>
      <c r="K253" s="9"/>
      <c r="O253" s="9"/>
      <c r="P253" s="9"/>
      <c r="Q253" s="9"/>
      <c r="R253" s="9"/>
      <c r="S253" s="9"/>
      <c r="T253" s="9"/>
      <c r="U253" s="9"/>
      <c r="V253" s="9"/>
      <c r="Z253" s="9"/>
      <c r="AA253" s="9"/>
      <c r="AB253" s="9"/>
      <c r="AC253" s="9"/>
      <c r="AD253" s="49"/>
      <c r="AE253" s="9"/>
      <c r="AF253" s="9"/>
      <c r="AG253" s="9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</row>
    <row r="254" spans="1:46" s="8" customFormat="1">
      <c r="A254" s="62"/>
      <c r="B254" s="7"/>
      <c r="C254"/>
      <c r="D254" s="9"/>
      <c r="E254" s="9"/>
      <c r="F254" s="9"/>
      <c r="G254" s="9"/>
      <c r="H254" s="9"/>
      <c r="I254" s="9"/>
      <c r="J254" s="9"/>
      <c r="K254" s="9"/>
      <c r="O254" s="9"/>
      <c r="P254" s="9"/>
      <c r="Q254" s="9"/>
      <c r="R254" s="9"/>
      <c r="S254" s="9"/>
      <c r="T254" s="9"/>
      <c r="U254" s="9"/>
      <c r="V254" s="9"/>
      <c r="Z254" s="9"/>
      <c r="AA254" s="9"/>
      <c r="AB254" s="9"/>
      <c r="AC254" s="9"/>
      <c r="AD254" s="49"/>
      <c r="AE254" s="9"/>
      <c r="AF254" s="9"/>
      <c r="AG254" s="9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</row>
    <row r="255" spans="1:46" s="8" customFormat="1">
      <c r="A255" s="62"/>
      <c r="B255" s="7"/>
      <c r="C255"/>
      <c r="D255" s="9"/>
      <c r="E255" s="9"/>
      <c r="F255" s="9"/>
      <c r="G255" s="9"/>
      <c r="H255" s="9"/>
      <c r="I255" s="9"/>
      <c r="J255" s="9"/>
      <c r="K255" s="9"/>
      <c r="O255" s="9"/>
      <c r="P255" s="9"/>
      <c r="Q255" s="9"/>
      <c r="R255" s="9"/>
      <c r="S255" s="9"/>
      <c r="T255" s="9"/>
      <c r="U255" s="9"/>
      <c r="V255" s="9"/>
      <c r="Z255" s="9"/>
      <c r="AA255" s="9"/>
      <c r="AB255" s="9"/>
      <c r="AC255" s="9"/>
      <c r="AD255" s="49"/>
      <c r="AE255" s="9"/>
      <c r="AF255" s="9"/>
      <c r="AG255" s="9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</row>
    <row r="256" spans="1:46" s="8" customFormat="1">
      <c r="A256" s="64"/>
      <c r="B256" s="7"/>
      <c r="D256" s="9"/>
      <c r="E256" s="9"/>
      <c r="F256" s="9"/>
      <c r="G256" s="9"/>
      <c r="H256" s="9"/>
      <c r="I256" s="9"/>
      <c r="J256" s="9"/>
      <c r="K256" s="9"/>
      <c r="O256" s="9"/>
      <c r="P256" s="9"/>
      <c r="Q256" s="9"/>
      <c r="R256" s="9"/>
      <c r="S256" s="9"/>
      <c r="T256" s="9"/>
      <c r="U256" s="9"/>
      <c r="V256" s="9"/>
      <c r="Z256" s="9"/>
      <c r="AA256" s="9"/>
      <c r="AB256" s="9"/>
      <c r="AC256" s="9"/>
      <c r="AD256" s="49"/>
      <c r="AE256" s="9"/>
      <c r="AF256" s="9"/>
      <c r="AG256" s="9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</row>
    <row r="257" spans="1:46" s="8" customFormat="1">
      <c r="A257" s="62"/>
      <c r="B257" s="7"/>
      <c r="C257"/>
      <c r="D257" s="9"/>
      <c r="E257" s="9"/>
      <c r="F257" s="9"/>
      <c r="G257" s="9"/>
      <c r="H257" s="9"/>
      <c r="I257" s="9"/>
      <c r="J257" s="9"/>
      <c r="K257" s="9"/>
      <c r="O257" s="9"/>
      <c r="P257" s="9"/>
      <c r="Q257" s="9"/>
      <c r="R257" s="9"/>
      <c r="S257" s="9"/>
      <c r="T257" s="9"/>
      <c r="U257" s="9"/>
      <c r="V257" s="9"/>
      <c r="Z257" s="9"/>
      <c r="AA257" s="9"/>
      <c r="AB257" s="9"/>
      <c r="AC257" s="9"/>
      <c r="AD257" s="49"/>
      <c r="AE257" s="9"/>
      <c r="AF257" s="9"/>
      <c r="AG257" s="9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</row>
    <row r="258" spans="1:46" s="8" customFormat="1">
      <c r="A258" s="62"/>
      <c r="B258" s="149"/>
      <c r="C258" s="81"/>
      <c r="D258" s="148"/>
      <c r="E258" s="148"/>
      <c r="F258" s="148"/>
      <c r="G258" s="148"/>
      <c r="H258" s="148"/>
      <c r="I258" s="148"/>
      <c r="J258" s="148"/>
      <c r="K258" s="148"/>
      <c r="O258" s="9"/>
      <c r="P258" s="9"/>
      <c r="Q258" s="9"/>
      <c r="R258" s="9"/>
      <c r="S258" s="9"/>
      <c r="T258" s="9"/>
      <c r="U258" s="9"/>
      <c r="V258" s="9"/>
      <c r="Z258" s="9"/>
      <c r="AA258" s="9"/>
      <c r="AB258" s="9"/>
      <c r="AC258" s="9"/>
      <c r="AD258" s="49"/>
      <c r="AE258" s="9"/>
      <c r="AF258" s="9"/>
      <c r="AG258" s="9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</row>
    <row r="259" spans="1:46" s="8" customFormat="1">
      <c r="A259" s="81"/>
      <c r="B259" s="149"/>
      <c r="C259" s="81"/>
      <c r="D259" s="148"/>
      <c r="E259" s="148"/>
      <c r="F259" s="148"/>
      <c r="G259" s="9"/>
      <c r="H259" s="49"/>
      <c r="I259" s="9"/>
      <c r="J259" s="9"/>
      <c r="K259" s="9"/>
      <c r="O259" s="9"/>
      <c r="P259" s="9"/>
      <c r="Z259" s="9"/>
      <c r="AA259" s="9"/>
      <c r="AB259" s="9"/>
      <c r="AC259" s="9"/>
      <c r="AD259" s="49"/>
      <c r="AE259" s="9"/>
      <c r="AF259" s="9"/>
      <c r="AG259" s="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</row>
    <row r="260" spans="1:46">
      <c r="A260" s="127"/>
      <c r="C260" s="8"/>
      <c r="E260" s="9"/>
      <c r="F260" s="9"/>
      <c r="G260" s="9"/>
      <c r="H260" s="9"/>
      <c r="I260" s="9"/>
      <c r="J260" s="9"/>
      <c r="K260" s="9"/>
      <c r="L260" s="8"/>
      <c r="M260" s="8"/>
      <c r="N260" s="8"/>
      <c r="O260" s="8"/>
      <c r="P260" s="8"/>
    </row>
    <row r="261" spans="1:46">
      <c r="A261" s="138"/>
      <c r="C261" s="8"/>
      <c r="D261" s="49"/>
      <c r="E261" s="9"/>
      <c r="F261" s="9"/>
      <c r="G261" s="9"/>
      <c r="H261" s="9"/>
      <c r="I261" s="9"/>
      <c r="J261" s="9"/>
      <c r="K261" s="9"/>
    </row>
    <row r="262" spans="1:46">
      <c r="A262" s="67"/>
      <c r="E262" s="9"/>
      <c r="F262" s="9"/>
      <c r="G262" s="9"/>
      <c r="H262" s="9"/>
      <c r="I262" s="9"/>
      <c r="J262" s="9"/>
      <c r="K262" s="9"/>
    </row>
    <row r="263" spans="1:46">
      <c r="A263" s="161"/>
      <c r="B263" s="149"/>
      <c r="C263" s="81"/>
      <c r="D263" s="148"/>
      <c r="E263" s="148"/>
      <c r="F263" s="148"/>
      <c r="G263" s="9"/>
      <c r="H263" s="9"/>
      <c r="I263" s="9"/>
      <c r="J263" s="9"/>
      <c r="K263" s="9"/>
    </row>
    <row r="264" spans="1:46">
      <c r="A264" s="161"/>
      <c r="B264" s="149"/>
      <c r="C264" s="81"/>
      <c r="D264" s="148"/>
      <c r="E264" s="148"/>
      <c r="F264" s="148"/>
      <c r="G264" s="9"/>
      <c r="H264" s="49"/>
      <c r="I264" s="9"/>
      <c r="J264" s="9"/>
      <c r="K264" s="9"/>
    </row>
    <row r="265" spans="1:46">
      <c r="A265" s="161"/>
      <c r="B265" s="149"/>
      <c r="C265" s="81"/>
      <c r="D265" s="148"/>
      <c r="E265" s="148"/>
      <c r="F265" s="148"/>
      <c r="G265" s="9"/>
      <c r="H265" s="49"/>
      <c r="I265" s="9"/>
      <c r="J265" s="9"/>
      <c r="K265" s="9"/>
      <c r="AD265" s="9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spans="1:46">
      <c r="A266" s="8"/>
      <c r="C266" s="8"/>
      <c r="E266" s="9"/>
      <c r="F266" s="9"/>
      <c r="G266" s="9"/>
      <c r="H266" s="9"/>
      <c r="I266" s="9"/>
      <c r="J266" s="9"/>
      <c r="K266" s="9"/>
      <c r="AD266" s="9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</row>
    <row r="267" spans="1:46">
      <c r="B267" s="149"/>
      <c r="C267" s="81"/>
      <c r="D267" s="148"/>
      <c r="E267" s="148"/>
      <c r="F267" s="148"/>
      <c r="G267" s="148"/>
      <c r="H267" s="148"/>
      <c r="I267" s="148"/>
      <c r="J267" s="148"/>
      <c r="K267" s="148"/>
      <c r="AD267" s="9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</row>
    <row r="268" spans="1:46">
      <c r="A268" s="62"/>
      <c r="E268" s="9"/>
      <c r="F268" s="9"/>
      <c r="G268" s="9"/>
      <c r="H268" s="9"/>
      <c r="I268" s="9"/>
      <c r="J268" s="9"/>
      <c r="K268" s="9"/>
      <c r="AD268" s="9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</row>
    <row r="269" spans="1:46">
      <c r="A269" s="64"/>
      <c r="C269" s="8"/>
      <c r="E269" s="9"/>
      <c r="F269" s="9"/>
      <c r="G269" s="9"/>
      <c r="H269" s="9"/>
      <c r="I269" s="9"/>
      <c r="J269" s="9"/>
      <c r="K269" s="9"/>
      <c r="AD269" s="9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</row>
    <row r="270" spans="1:46">
      <c r="A270" s="89"/>
      <c r="B270" s="149"/>
      <c r="C270" s="81"/>
      <c r="D270" s="148"/>
      <c r="E270" s="148"/>
      <c r="F270" s="148"/>
      <c r="G270" s="9"/>
      <c r="H270" s="49"/>
      <c r="I270" s="9"/>
      <c r="J270" s="9"/>
      <c r="K270" s="9"/>
      <c r="AD270" s="9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</row>
    <row r="271" spans="1:46">
      <c r="A271" s="62"/>
      <c r="E271" s="9"/>
      <c r="F271" s="9"/>
      <c r="G271" s="9"/>
      <c r="H271" s="9"/>
      <c r="I271" s="9"/>
      <c r="J271" s="9"/>
      <c r="K271" s="9"/>
      <c r="AD271" s="9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</row>
    <row r="272" spans="1:46">
      <c r="A272" s="62"/>
      <c r="E272" s="9"/>
      <c r="F272" s="9"/>
      <c r="G272" s="9"/>
      <c r="H272" s="9"/>
      <c r="I272" s="9"/>
      <c r="J272" s="9"/>
      <c r="K272" s="9"/>
      <c r="AD272" s="9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</row>
    <row r="273" spans="1:46">
      <c r="A273" s="68"/>
      <c r="D273" s="49"/>
      <c r="E273" s="9"/>
      <c r="F273" s="9"/>
      <c r="G273" s="9"/>
      <c r="H273" s="9"/>
      <c r="I273" s="9"/>
      <c r="J273" s="9"/>
      <c r="K273" s="9"/>
      <c r="AD273" s="9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</row>
    <row r="274" spans="1:46">
      <c r="A274" s="67"/>
      <c r="E274" s="9"/>
      <c r="F274" s="9"/>
      <c r="G274" s="9"/>
      <c r="H274" s="9"/>
      <c r="I274" s="9"/>
      <c r="J274" s="9"/>
      <c r="K274" s="9"/>
      <c r="W274"/>
      <c r="X274"/>
      <c r="Y274"/>
      <c r="Z274"/>
      <c r="AA274"/>
      <c r="AB274"/>
      <c r="AC274"/>
      <c r="AD274"/>
      <c r="AE274"/>
      <c r="AF274"/>
      <c r="AG274"/>
    </row>
    <row r="275" spans="1:46">
      <c r="A275" s="138"/>
      <c r="C275" s="8"/>
      <c r="D275" s="49"/>
      <c r="E275" s="9"/>
      <c r="F275" s="9"/>
      <c r="G275" s="9"/>
      <c r="H275" s="9"/>
      <c r="I275" s="9"/>
      <c r="J275" s="9"/>
      <c r="K275" s="9"/>
      <c r="W275"/>
      <c r="X275"/>
      <c r="Y275"/>
      <c r="Z275"/>
      <c r="AA275"/>
      <c r="AB275"/>
      <c r="AC275"/>
      <c r="AD275"/>
      <c r="AE275"/>
      <c r="AF275"/>
      <c r="AG275"/>
    </row>
    <row r="276" spans="1:46">
      <c r="A276" s="127"/>
      <c r="C276" s="8"/>
      <c r="E276" s="9"/>
      <c r="F276" s="9"/>
      <c r="G276" s="9"/>
      <c r="H276" s="9"/>
      <c r="I276" s="9"/>
      <c r="J276" s="9"/>
      <c r="K276" s="9"/>
      <c r="W276"/>
      <c r="X276"/>
      <c r="Y276"/>
      <c r="Z276"/>
      <c r="AA276"/>
      <c r="AB276"/>
      <c r="AC276"/>
      <c r="AD276"/>
      <c r="AE276"/>
      <c r="AF276"/>
      <c r="AG276"/>
    </row>
    <row r="277" spans="1:46">
      <c r="A277" s="161"/>
      <c r="B277" s="149"/>
      <c r="C277" s="81"/>
      <c r="D277" s="148"/>
      <c r="E277" s="148"/>
      <c r="F277" s="148"/>
      <c r="G277" s="9"/>
      <c r="H277" s="49"/>
      <c r="I277" s="9"/>
      <c r="J277" s="9"/>
      <c r="K277" s="9"/>
    </row>
    <row r="278" spans="1:46">
      <c r="B278" s="149"/>
      <c r="C278" s="81"/>
      <c r="D278" s="148"/>
      <c r="E278" s="148"/>
      <c r="F278" s="148"/>
      <c r="G278" s="148"/>
      <c r="H278" s="148"/>
      <c r="I278" s="148"/>
      <c r="J278" s="148"/>
      <c r="K278" s="148"/>
    </row>
    <row r="279" spans="1:46">
      <c r="A279" s="67"/>
      <c r="B279" s="149"/>
      <c r="C279" s="81"/>
      <c r="D279" s="148"/>
      <c r="E279" s="148"/>
      <c r="F279" s="148"/>
      <c r="G279" s="148"/>
      <c r="H279" s="148"/>
      <c r="I279" s="148"/>
      <c r="J279" s="148"/>
      <c r="K279" s="148"/>
    </row>
    <row r="280" spans="1:46">
      <c r="A280" s="67"/>
      <c r="B280" s="149"/>
      <c r="C280" s="81"/>
      <c r="D280" s="148"/>
      <c r="E280" s="148"/>
      <c r="F280" s="148"/>
      <c r="G280" s="148"/>
      <c r="H280" s="148"/>
      <c r="I280" s="148"/>
      <c r="J280" s="148"/>
      <c r="K280" s="148"/>
    </row>
    <row r="281" spans="1:46" s="8" customFormat="1" ht="16.8" customHeight="1">
      <c r="A281"/>
      <c r="B281" s="149"/>
      <c r="C281" s="81"/>
      <c r="D281" s="148"/>
      <c r="E281" s="148"/>
      <c r="F281" s="148"/>
      <c r="G281" s="148"/>
      <c r="H281" s="148"/>
      <c r="I281" s="148"/>
      <c r="J281" s="148"/>
      <c r="K281" s="148"/>
      <c r="L281"/>
      <c r="M281" s="81"/>
      <c r="N281" s="81"/>
      <c r="O281" s="148"/>
      <c r="P281" s="148"/>
      <c r="Z281" s="9"/>
      <c r="AA281" s="9"/>
      <c r="AB281" s="9"/>
      <c r="AC281" s="9"/>
      <c r="AD281" s="49"/>
      <c r="AE281" s="9"/>
      <c r="AF281" s="9"/>
      <c r="AG281" s="9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</row>
    <row r="282" spans="1:46" s="8" customFormat="1">
      <c r="A282" s="83"/>
      <c r="B282" s="7"/>
      <c r="C282"/>
      <c r="D282" s="49"/>
      <c r="E282" s="9"/>
      <c r="F282" s="9"/>
      <c r="G282" s="9"/>
      <c r="H282" s="9"/>
      <c r="I282" s="9"/>
      <c r="J282" s="9"/>
      <c r="K282" s="9"/>
      <c r="Z282" s="9"/>
      <c r="AA282" s="9"/>
      <c r="AB282" s="9"/>
      <c r="AC282" s="9"/>
      <c r="AD282" s="49"/>
      <c r="AE282" s="9"/>
      <c r="AF282" s="9"/>
      <c r="AG282" s="9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</row>
    <row r="283" spans="1:46" s="8" customFormat="1">
      <c r="A283" s="67"/>
      <c r="B283" s="7"/>
      <c r="C283"/>
      <c r="D283" s="9"/>
      <c r="E283" s="9"/>
      <c r="F283" s="9"/>
      <c r="G283" s="9"/>
      <c r="H283" s="9"/>
      <c r="I283" s="9"/>
      <c r="J283" s="9"/>
      <c r="K283" s="9"/>
      <c r="Q283" s="9"/>
      <c r="R283" s="9"/>
      <c r="S283" s="9"/>
      <c r="T283" s="9"/>
      <c r="U283" s="9"/>
      <c r="V283" s="9"/>
      <c r="Z283" s="9"/>
      <c r="AA283" s="9"/>
      <c r="AB283" s="9"/>
      <c r="AC283" s="9"/>
      <c r="AD283" s="49"/>
      <c r="AE283" s="9"/>
      <c r="AF283" s="9"/>
      <c r="AG283" s="9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</row>
    <row r="284" spans="1:46" s="8" customFormat="1">
      <c r="A284"/>
      <c r="B284" s="149"/>
      <c r="C284" s="81"/>
      <c r="D284" s="148"/>
      <c r="E284" s="148"/>
      <c r="F284" s="148"/>
      <c r="G284" s="148"/>
      <c r="H284" s="148"/>
      <c r="I284" s="148"/>
      <c r="J284" s="148"/>
      <c r="K284" s="148"/>
      <c r="O284" s="9"/>
      <c r="P284" s="9"/>
      <c r="Q284" s="9"/>
      <c r="R284" s="9"/>
      <c r="S284" s="9"/>
      <c r="T284" s="9"/>
      <c r="U284" s="9"/>
      <c r="V284" s="9"/>
      <c r="Z284" s="9"/>
      <c r="AA284" s="9"/>
      <c r="AB284" s="9"/>
      <c r="AC284" s="9"/>
      <c r="AD284" s="49"/>
      <c r="AE284" s="9"/>
      <c r="AF284" s="9"/>
      <c r="AG284" s="9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</row>
    <row r="285" spans="1:46" s="8" customFormat="1">
      <c r="A285" s="161"/>
      <c r="B285" s="149"/>
      <c r="C285" s="81"/>
      <c r="D285" s="148"/>
      <c r="E285" s="148"/>
      <c r="F285" s="148"/>
      <c r="G285" s="9"/>
      <c r="H285" s="49"/>
      <c r="I285" s="9"/>
      <c r="J285" s="9"/>
      <c r="K285" s="9"/>
      <c r="O285" s="9"/>
      <c r="P285" s="9"/>
      <c r="Q285" s="9"/>
      <c r="R285" s="9"/>
      <c r="S285" s="9"/>
      <c r="T285" s="9"/>
      <c r="U285" s="9"/>
      <c r="V285" s="9"/>
      <c r="Z285" s="9"/>
      <c r="AA285" s="9"/>
      <c r="AB285" s="9"/>
      <c r="AC285" s="9"/>
      <c r="AD285" s="49"/>
      <c r="AE285" s="9"/>
      <c r="AF285" s="9"/>
      <c r="AG285" s="9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</row>
    <row r="286" spans="1:46" s="8" customFormat="1">
      <c r="A286" s="67"/>
      <c r="B286" s="7"/>
      <c r="C286"/>
      <c r="D286" s="9"/>
      <c r="E286" s="9"/>
      <c r="F286" s="9"/>
      <c r="G286" s="9"/>
      <c r="H286" s="9"/>
      <c r="I286" s="9"/>
      <c r="J286" s="9"/>
      <c r="K286" s="9"/>
      <c r="O286" s="9"/>
      <c r="P286" s="9"/>
      <c r="Q286" s="9"/>
      <c r="R286" s="9"/>
      <c r="S286" s="9"/>
      <c r="T286" s="9"/>
      <c r="U286" s="9"/>
      <c r="V286" s="9"/>
      <c r="Z286" s="9"/>
      <c r="AA286" s="9"/>
      <c r="AB286" s="9"/>
      <c r="AC286" s="9"/>
      <c r="AD286" s="49"/>
      <c r="AE286" s="9"/>
      <c r="AF286" s="9"/>
      <c r="AG286" s="9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</row>
    <row r="287" spans="1:46" s="8" customFormat="1">
      <c r="A287" s="127"/>
      <c r="B287" s="7"/>
      <c r="D287" s="9"/>
      <c r="E287" s="9"/>
      <c r="F287" s="9"/>
      <c r="G287" s="9"/>
      <c r="H287" s="9"/>
      <c r="I287" s="9"/>
      <c r="J287" s="9"/>
      <c r="K287" s="9"/>
      <c r="O287" s="9"/>
      <c r="P287" s="9"/>
      <c r="Q287" s="9"/>
      <c r="R287" s="9"/>
      <c r="S287" s="9"/>
      <c r="T287" s="9"/>
      <c r="U287" s="9"/>
      <c r="V287" s="9"/>
      <c r="Z287" s="9"/>
      <c r="AA287" s="9"/>
      <c r="AB287" s="9"/>
      <c r="AC287" s="9"/>
      <c r="AD287" s="49"/>
      <c r="AE287" s="9"/>
      <c r="AF287" s="9"/>
      <c r="AG287" s="9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</row>
    <row r="288" spans="1:46" s="8" customFormat="1">
      <c r="A288" s="67"/>
      <c r="B288" s="7"/>
      <c r="C288"/>
      <c r="D288" s="9"/>
      <c r="E288" s="9"/>
      <c r="F288" s="9"/>
      <c r="G288" s="9"/>
      <c r="H288" s="9"/>
      <c r="I288" s="9"/>
      <c r="J288" s="9"/>
      <c r="K288" s="9"/>
      <c r="O288" s="9"/>
      <c r="P288" s="9"/>
      <c r="Q288" s="9"/>
      <c r="R288" s="9"/>
      <c r="S288" s="9"/>
      <c r="T288" s="9"/>
      <c r="U288" s="9"/>
      <c r="V288" s="9"/>
      <c r="Z288" s="9"/>
      <c r="AA288" s="9"/>
      <c r="AB288" s="9"/>
      <c r="AC288" s="9"/>
      <c r="AD288" s="49"/>
      <c r="AE288" s="9"/>
      <c r="AF288" s="9"/>
      <c r="AG288" s="9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</row>
    <row r="289" spans="1:46" s="8" customFormat="1">
      <c r="A289" s="67"/>
      <c r="B289" s="149"/>
      <c r="C289" s="81"/>
      <c r="D289" s="148"/>
      <c r="E289" s="148"/>
      <c r="F289" s="148"/>
      <c r="G289" s="148"/>
      <c r="H289" s="148"/>
      <c r="I289" s="148"/>
      <c r="J289" s="148"/>
      <c r="K289" s="148"/>
      <c r="O289" s="9"/>
      <c r="P289" s="9"/>
      <c r="Q289" s="9"/>
      <c r="R289" s="9"/>
      <c r="S289" s="9"/>
      <c r="T289" s="9"/>
      <c r="U289" s="9"/>
      <c r="V289" s="9"/>
      <c r="Z289" s="9"/>
      <c r="AA289" s="9"/>
      <c r="AB289" s="9"/>
      <c r="AC289" s="9"/>
      <c r="AD289" s="49"/>
      <c r="AE289" s="9"/>
      <c r="AF289" s="9"/>
      <c r="AG289" s="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</row>
    <row r="290" spans="1:46">
      <c r="A290" s="83"/>
      <c r="D290" s="49"/>
      <c r="E290" s="9"/>
      <c r="F290" s="9"/>
      <c r="G290" s="9"/>
      <c r="H290" s="9"/>
      <c r="I290" s="9"/>
      <c r="J290" s="9"/>
      <c r="K290" s="9"/>
      <c r="L290" s="8"/>
      <c r="M290" s="8"/>
      <c r="N290" s="8"/>
      <c r="O290" s="9"/>
      <c r="P290" s="9"/>
    </row>
    <row r="291" spans="1:46">
      <c r="A291" s="83"/>
      <c r="D291" s="49"/>
      <c r="E291" s="9"/>
      <c r="F291" s="9"/>
      <c r="G291" s="9"/>
      <c r="H291" s="9"/>
      <c r="I291" s="9"/>
      <c r="J291" s="9"/>
      <c r="K291" s="9"/>
    </row>
    <row r="292" spans="1:46">
      <c r="A292" s="62"/>
      <c r="E292" s="9"/>
      <c r="F292" s="9"/>
      <c r="G292" s="9"/>
      <c r="H292" s="9"/>
      <c r="I292" s="9"/>
      <c r="J292" s="9"/>
      <c r="K292" s="9"/>
    </row>
    <row r="293" spans="1:46">
      <c r="A293" s="62"/>
      <c r="E293" s="9"/>
      <c r="F293" s="9"/>
      <c r="G293" s="9"/>
      <c r="H293" s="9"/>
      <c r="I293" s="9"/>
      <c r="J293" s="9"/>
      <c r="K293" s="9"/>
    </row>
    <row r="294" spans="1:46">
      <c r="A294" s="62"/>
      <c r="B294" s="149"/>
      <c r="C294" s="81"/>
      <c r="D294" s="148"/>
      <c r="E294" s="148"/>
      <c r="F294" s="148"/>
      <c r="G294" s="148"/>
      <c r="H294" s="148"/>
      <c r="I294" s="148"/>
      <c r="J294" s="148"/>
      <c r="K294" s="148"/>
    </row>
    <row r="295" spans="1:46">
      <c r="A295" s="62"/>
      <c r="E295" s="9"/>
      <c r="F295" s="9"/>
      <c r="G295" s="9"/>
      <c r="H295" s="9"/>
      <c r="I295" s="9"/>
      <c r="J295" s="9"/>
      <c r="K295" s="9"/>
    </row>
    <row r="296" spans="1:46">
      <c r="A296" s="68"/>
      <c r="D296" s="49"/>
      <c r="E296" s="9"/>
      <c r="F296" s="9"/>
      <c r="G296" s="9"/>
      <c r="H296" s="9"/>
      <c r="I296" s="9"/>
      <c r="J296" s="9"/>
      <c r="K296" s="9"/>
    </row>
    <row r="297" spans="1:46">
      <c r="A297" s="62"/>
      <c r="B297" s="149"/>
      <c r="C297" s="81"/>
      <c r="D297" s="148"/>
      <c r="E297" s="148"/>
      <c r="F297" s="148"/>
      <c r="G297" s="148"/>
      <c r="H297" s="148"/>
      <c r="I297" s="148"/>
      <c r="J297" s="148"/>
      <c r="K297" s="148"/>
    </row>
    <row r="298" spans="1:46" s="8" customFormat="1" ht="16.8" customHeight="1">
      <c r="A298" s="83"/>
      <c r="B298" s="7"/>
      <c r="C298"/>
      <c r="D298" s="49"/>
      <c r="E298" s="9"/>
      <c r="F298" s="9"/>
      <c r="G298" s="9"/>
      <c r="H298" s="9"/>
      <c r="I298" s="9"/>
      <c r="J298" s="9"/>
      <c r="K298" s="9"/>
      <c r="L298"/>
      <c r="M298" s="81"/>
      <c r="N298" s="81"/>
      <c r="O298" s="148"/>
      <c r="P298" s="148"/>
    </row>
    <row r="299" spans="1:46" s="8" customFormat="1">
      <c r="A299" s="67"/>
      <c r="B299" s="7"/>
      <c r="C299"/>
      <c r="D299" s="9"/>
      <c r="E299" s="9"/>
      <c r="F299" s="9"/>
      <c r="G299" s="9"/>
      <c r="H299" s="9"/>
      <c r="I299" s="9"/>
      <c r="J299" s="9"/>
      <c r="K299" s="9"/>
    </row>
    <row r="300" spans="1:46" s="8" customFormat="1">
      <c r="A300" s="67"/>
      <c r="B300" s="149"/>
      <c r="C300" s="81"/>
      <c r="D300" s="148"/>
      <c r="E300" s="148"/>
      <c r="F300" s="148"/>
      <c r="G300" s="148"/>
      <c r="H300" s="148"/>
      <c r="I300" s="148"/>
      <c r="J300" s="148"/>
      <c r="K300" s="148"/>
    </row>
    <row r="301" spans="1:46" s="8" customFormat="1">
      <c r="A301" s="67"/>
      <c r="B301" s="7"/>
      <c r="C301"/>
      <c r="D301" s="9"/>
      <c r="E301" s="9"/>
      <c r="F301" s="9"/>
      <c r="G301" s="9"/>
      <c r="H301" s="9"/>
      <c r="I301" s="9"/>
      <c r="J301" s="9"/>
      <c r="K301" s="9"/>
    </row>
    <row r="302" spans="1:46" s="8" customFormat="1">
      <c r="A302" s="67"/>
      <c r="B302" s="7"/>
      <c r="C302"/>
      <c r="D302" s="9"/>
      <c r="E302" s="9"/>
      <c r="F302" s="9"/>
      <c r="G302" s="9"/>
      <c r="H302" s="9"/>
      <c r="I302" s="9"/>
      <c r="J302" s="9"/>
      <c r="K302" s="9"/>
    </row>
    <row r="303" spans="1:46" s="8" customFormat="1">
      <c r="A303" s="67"/>
      <c r="B303" s="7"/>
      <c r="C303"/>
      <c r="D303" s="9"/>
      <c r="E303" s="9"/>
      <c r="F303" s="9"/>
      <c r="G303" s="9"/>
      <c r="H303" s="9"/>
      <c r="I303" s="9"/>
      <c r="J303" s="9"/>
      <c r="K303" s="9"/>
    </row>
    <row r="304" spans="1:46" s="8" customFormat="1">
      <c r="A304" s="67"/>
      <c r="B304" s="7"/>
      <c r="C304"/>
      <c r="D304" s="9"/>
      <c r="E304" s="9"/>
      <c r="F304" s="9"/>
      <c r="G304" s="9"/>
      <c r="H304" s="9"/>
      <c r="I304" s="9"/>
      <c r="J304" s="9"/>
      <c r="K304" s="9"/>
    </row>
    <row r="305" spans="1:16" s="8" customFormat="1">
      <c r="A305" s="83"/>
      <c r="B305" s="7"/>
      <c r="C305"/>
      <c r="D305" s="49"/>
      <c r="E305" s="9"/>
      <c r="F305" s="9"/>
      <c r="G305" s="9"/>
      <c r="H305" s="9"/>
      <c r="I305" s="9"/>
      <c r="J305" s="9"/>
      <c r="K305" s="9"/>
    </row>
    <row r="306" spans="1:16" s="8" customFormat="1">
      <c r="A306" s="67"/>
      <c r="B306" s="149"/>
      <c r="C306" s="81"/>
      <c r="D306" s="148"/>
      <c r="E306" s="148"/>
      <c r="F306" s="148"/>
      <c r="G306" s="148"/>
      <c r="H306" s="148"/>
      <c r="I306" s="148"/>
      <c r="J306" s="148"/>
      <c r="K306" s="148"/>
    </row>
    <row r="307" spans="1:16">
      <c r="A307" s="62"/>
      <c r="E307" s="9"/>
      <c r="F307" s="9"/>
      <c r="G307" s="9"/>
      <c r="H307" s="9"/>
      <c r="I307" s="9"/>
      <c r="J307" s="9"/>
      <c r="K307" s="9"/>
      <c r="L307" s="8"/>
      <c r="M307" s="8"/>
      <c r="N307" s="8"/>
      <c r="O307" s="8"/>
      <c r="P307" s="8"/>
    </row>
    <row r="308" spans="1:16">
      <c r="A308" s="62"/>
      <c r="E308" s="9"/>
      <c r="F308" s="9"/>
      <c r="G308" s="9"/>
      <c r="H308" s="9"/>
      <c r="I308" s="9"/>
      <c r="J308" s="9"/>
      <c r="K308" s="9"/>
    </row>
    <row r="309" spans="1:16">
      <c r="A309" s="62"/>
      <c r="E309" s="9"/>
      <c r="F309" s="9"/>
      <c r="G309" s="9"/>
      <c r="H309" s="9"/>
      <c r="I309" s="9"/>
      <c r="J309" s="9"/>
      <c r="K309" s="9"/>
    </row>
    <row r="310" spans="1:16">
      <c r="A310" s="62"/>
      <c r="B310" s="149"/>
      <c r="C310" s="81"/>
      <c r="D310" s="148"/>
      <c r="E310" s="148"/>
      <c r="F310" s="148"/>
      <c r="G310" s="148"/>
      <c r="H310" s="148"/>
      <c r="I310" s="148"/>
      <c r="J310" s="148"/>
      <c r="K310" s="148"/>
    </row>
    <row r="311" spans="1:16">
      <c r="A311" s="62"/>
      <c r="E311" s="9"/>
      <c r="F311" s="9"/>
      <c r="G311" s="9"/>
      <c r="H311" s="9"/>
      <c r="I311" s="9"/>
      <c r="J311" s="9"/>
      <c r="K311" s="9"/>
    </row>
    <row r="312" spans="1:16">
      <c r="A312" s="119"/>
      <c r="B312" s="29"/>
      <c r="C312" s="2"/>
      <c r="D312" s="45"/>
      <c r="E312" s="45"/>
      <c r="F312" s="45"/>
      <c r="G312" s="45"/>
      <c r="H312" s="45"/>
      <c r="I312" s="45"/>
      <c r="J312" s="45"/>
      <c r="K312" s="45"/>
    </row>
    <row r="313" spans="1:16">
      <c r="A313" s="68"/>
      <c r="D313" s="49"/>
      <c r="E313" s="9"/>
      <c r="F313" s="9"/>
      <c r="G313" s="9"/>
      <c r="H313" s="9"/>
      <c r="I313" s="9"/>
      <c r="J313" s="9"/>
      <c r="K313" s="9"/>
    </row>
    <row r="314" spans="1:16">
      <c r="A314" s="62"/>
      <c r="E314" s="9"/>
      <c r="F314" s="9"/>
      <c r="G314" s="9"/>
      <c r="H314" s="9"/>
      <c r="I314" s="9"/>
      <c r="J314" s="9"/>
      <c r="K314" s="9"/>
    </row>
    <row r="315" spans="1:16">
      <c r="A315" s="68"/>
      <c r="D315" s="49"/>
      <c r="E315" s="9"/>
      <c r="F315" s="9"/>
      <c r="G315" s="9"/>
      <c r="H315" s="9"/>
      <c r="I315" s="9"/>
      <c r="J315" s="9"/>
      <c r="K315" s="9"/>
    </row>
    <row r="316" spans="1:16">
      <c r="A316" s="68"/>
      <c r="D316" s="49"/>
      <c r="E316" s="9"/>
      <c r="F316" s="9"/>
      <c r="G316" s="9"/>
      <c r="H316" s="9"/>
      <c r="I316" s="9"/>
      <c r="J316" s="9"/>
      <c r="K316" s="9"/>
    </row>
    <row r="317" spans="1:16">
      <c r="A317" s="62"/>
      <c r="B317" s="149"/>
      <c r="C317" s="81"/>
      <c r="D317" s="148"/>
      <c r="E317" s="148"/>
      <c r="F317" s="148"/>
      <c r="G317" s="148"/>
      <c r="H317" s="148"/>
      <c r="I317" s="148"/>
      <c r="J317" s="148"/>
      <c r="K317" s="148"/>
    </row>
    <row r="318" spans="1:16">
      <c r="A318" s="68"/>
      <c r="D318" s="49"/>
      <c r="E318" s="9"/>
      <c r="F318" s="9"/>
      <c r="G318" s="9"/>
      <c r="H318" s="9"/>
      <c r="I318" s="9"/>
      <c r="J318" s="9"/>
      <c r="K318" s="9"/>
    </row>
    <row r="319" spans="1:16">
      <c r="A319" s="68"/>
      <c r="D319" s="49"/>
      <c r="E319" s="9"/>
      <c r="F319" s="9"/>
      <c r="G319" s="9"/>
      <c r="H319" s="9"/>
      <c r="I319" s="9"/>
      <c r="J319" s="9"/>
      <c r="K319" s="9"/>
    </row>
    <row r="320" spans="1:16">
      <c r="A320" s="67"/>
      <c r="B320" s="149"/>
      <c r="C320" s="81"/>
      <c r="D320" s="148"/>
      <c r="E320" s="148"/>
      <c r="F320" s="148"/>
      <c r="G320" s="148"/>
      <c r="H320" s="148"/>
      <c r="I320" s="148"/>
      <c r="J320" s="148"/>
      <c r="K320" s="148"/>
    </row>
    <row r="321" spans="1:11">
      <c r="A321" s="127"/>
      <c r="C321" s="8"/>
      <c r="E321" s="9"/>
      <c r="F321" s="9"/>
      <c r="G321" s="9"/>
      <c r="H321" s="9"/>
      <c r="I321" s="9"/>
      <c r="J321" s="9"/>
      <c r="K321" s="9"/>
    </row>
    <row r="322" spans="1:11">
      <c r="A322" s="67"/>
      <c r="E322" s="9"/>
      <c r="F322" s="9"/>
      <c r="G322" s="9"/>
      <c r="H322" s="9"/>
      <c r="I322" s="9"/>
      <c r="J322" s="9"/>
      <c r="K322" s="9"/>
    </row>
    <row r="323" spans="1:11">
      <c r="A323" s="67"/>
      <c r="B323" s="149"/>
      <c r="C323" s="81"/>
      <c r="D323" s="148"/>
      <c r="E323" s="148"/>
      <c r="F323" s="148"/>
      <c r="G323" s="148"/>
      <c r="H323" s="148"/>
      <c r="I323" s="148"/>
      <c r="J323" s="148"/>
      <c r="K323" s="148"/>
    </row>
    <row r="324" spans="1:11">
      <c r="A324" s="67"/>
      <c r="E324" s="9"/>
      <c r="F324" s="9"/>
      <c r="G324" s="9"/>
      <c r="H324" s="9"/>
      <c r="I324" s="9"/>
      <c r="J324" s="9"/>
      <c r="K324" s="9"/>
    </row>
    <row r="325" spans="1:11">
      <c r="A325" s="67"/>
      <c r="B325" s="149"/>
      <c r="C325" s="81"/>
      <c r="D325" s="148"/>
      <c r="E325" s="148"/>
      <c r="F325" s="148"/>
      <c r="G325" s="148"/>
      <c r="H325" s="148"/>
      <c r="I325" s="148"/>
      <c r="J325" s="148"/>
      <c r="K325" s="148"/>
    </row>
    <row r="326" spans="1:11">
      <c r="A326" s="67"/>
      <c r="E326" s="9"/>
      <c r="F326" s="9"/>
      <c r="G326" s="9"/>
      <c r="H326" s="9"/>
      <c r="I326" s="9"/>
      <c r="J326" s="9"/>
      <c r="K326" s="9"/>
    </row>
    <row r="327" spans="1:11">
      <c r="A327" s="67"/>
      <c r="E327" s="9"/>
      <c r="F327" s="9"/>
      <c r="G327" s="9"/>
      <c r="H327" s="9"/>
      <c r="I327" s="9"/>
      <c r="J327" s="9"/>
      <c r="K327" s="9"/>
    </row>
    <row r="328" spans="1:11">
      <c r="A328" s="83"/>
      <c r="D328" s="49"/>
      <c r="E328" s="9"/>
      <c r="F328" s="9"/>
      <c r="G328" s="9"/>
      <c r="H328" s="9"/>
      <c r="I328" s="9"/>
      <c r="J328" s="9"/>
      <c r="K328" s="9"/>
    </row>
    <row r="329" spans="1:11">
      <c r="A329" s="67"/>
      <c r="E329" s="9"/>
      <c r="F329" s="9"/>
      <c r="G329" s="9"/>
      <c r="H329" s="9"/>
      <c r="I329" s="9"/>
      <c r="J329" s="9"/>
      <c r="K329" s="9"/>
    </row>
    <row r="330" spans="1:11">
      <c r="A330" s="67"/>
      <c r="E330" s="9"/>
      <c r="F330" s="9"/>
      <c r="G330" s="9"/>
      <c r="H330" s="9"/>
      <c r="I330" s="9"/>
      <c r="J330" s="9"/>
      <c r="K330" s="9"/>
    </row>
    <row r="331" spans="1:11">
      <c r="A331" s="83"/>
      <c r="D331" s="49"/>
      <c r="E331" s="9"/>
      <c r="F331" s="9"/>
      <c r="G331" s="9"/>
      <c r="H331" s="9"/>
      <c r="I331" s="9"/>
      <c r="J331" s="9"/>
      <c r="K331" s="9"/>
    </row>
    <row r="332" spans="1:11">
      <c r="A332" s="67"/>
      <c r="E332" s="9"/>
      <c r="F332" s="9"/>
      <c r="G332" s="9"/>
      <c r="H332" s="9"/>
      <c r="I332" s="9"/>
      <c r="J332" s="9"/>
      <c r="K332" s="9"/>
    </row>
    <row r="333" spans="1:11">
      <c r="A333" s="83"/>
      <c r="D333" s="49"/>
      <c r="E333" s="9"/>
      <c r="F333" s="9"/>
      <c r="G333" s="9"/>
      <c r="H333" s="9"/>
      <c r="I333" s="9"/>
      <c r="J333" s="9"/>
      <c r="K333" s="9"/>
    </row>
    <row r="334" spans="1:11">
      <c r="A334" s="127"/>
      <c r="C334" s="8"/>
      <c r="E334" s="9"/>
      <c r="F334" s="9"/>
      <c r="G334" s="9"/>
      <c r="H334" s="9"/>
      <c r="I334" s="9"/>
      <c r="J334" s="9"/>
      <c r="K334" s="9"/>
    </row>
    <row r="335" spans="1:11">
      <c r="A335" s="67"/>
      <c r="E335" s="9"/>
      <c r="F335" s="9"/>
      <c r="G335" s="9"/>
      <c r="H335" s="9"/>
      <c r="I335" s="9"/>
      <c r="J335" s="9"/>
      <c r="K335" s="9"/>
    </row>
    <row r="336" spans="1:11">
      <c r="A336" s="3"/>
      <c r="D336" s="49"/>
      <c r="E336" s="9"/>
      <c r="F336" s="9"/>
      <c r="G336" s="9"/>
      <c r="H336" s="9"/>
      <c r="I336" s="9"/>
      <c r="J336" s="9"/>
      <c r="K336" s="9"/>
    </row>
    <row r="337" spans="1:11">
      <c r="A337" s="3"/>
      <c r="D337" s="49"/>
      <c r="E337" s="9"/>
      <c r="F337" s="9"/>
      <c r="G337" s="9"/>
      <c r="H337" s="9"/>
      <c r="I337" s="9"/>
      <c r="J337" s="9"/>
      <c r="K337" s="9"/>
    </row>
    <row r="338" spans="1:11">
      <c r="A338" s="67"/>
      <c r="E338" s="9"/>
      <c r="F338" s="9"/>
      <c r="G338" s="9"/>
      <c r="H338" s="9"/>
      <c r="I338" s="9"/>
      <c r="J338" s="9"/>
      <c r="K338" s="9"/>
    </row>
    <row r="339" spans="1:11">
      <c r="A339" s="67"/>
      <c r="E339" s="9"/>
      <c r="F339" s="9"/>
      <c r="G339" s="9"/>
      <c r="H339" s="9"/>
      <c r="I339" s="9"/>
      <c r="J339" s="9"/>
      <c r="K339" s="9"/>
    </row>
    <row r="340" spans="1:11">
      <c r="A340" s="3"/>
      <c r="D340" s="49"/>
      <c r="E340" s="9"/>
      <c r="F340" s="9"/>
      <c r="G340" s="9"/>
      <c r="H340" s="9"/>
      <c r="I340" s="9"/>
      <c r="J340" s="9"/>
      <c r="K340" s="9"/>
    </row>
    <row r="341" spans="1:11">
      <c r="A341" s="67"/>
      <c r="E341" s="9"/>
      <c r="F341" s="9"/>
      <c r="G341" s="9"/>
      <c r="H341" s="9"/>
      <c r="I341" s="9"/>
      <c r="J341" s="9"/>
      <c r="K341" s="9"/>
    </row>
    <row r="342" spans="1:11">
      <c r="A342" s="127"/>
      <c r="C342" s="8"/>
      <c r="E342" s="9"/>
      <c r="F342" s="9"/>
      <c r="G342" s="9"/>
      <c r="H342" s="9"/>
      <c r="I342" s="9"/>
      <c r="J342" s="9"/>
      <c r="K342" s="9"/>
    </row>
    <row r="343" spans="1:11">
      <c r="A343" s="127"/>
      <c r="C343" s="8"/>
      <c r="E343" s="9"/>
      <c r="F343" s="9"/>
      <c r="G343" s="9"/>
      <c r="H343" s="9"/>
      <c r="I343" s="9"/>
      <c r="J343" s="9"/>
      <c r="K343" s="9"/>
    </row>
  </sheetData>
  <sortState ref="A2:K343">
    <sortCondition ref="D2:D343"/>
  </sortState>
  <conditionalFormatting sqref="AM13:AN13">
    <cfRule type="cellIs" dxfId="746" priority="38" operator="between">
      <formula>0.5</formula>
      <formula>0.99</formula>
    </cfRule>
    <cfRule type="top10" dxfId="745" priority="39" percent="1" bottom="1" rank="10"/>
  </conditionalFormatting>
  <conditionalFormatting sqref="AL20:AN20 AM19:AN19">
    <cfRule type="cellIs" dxfId="744" priority="40" operator="between">
      <formula>0.5</formula>
      <formula>0.99</formula>
    </cfRule>
    <cfRule type="top10" dxfId="743" priority="41" percent="1" bottom="1" rank="10"/>
  </conditionalFormatting>
  <conditionalFormatting sqref="AH2">
    <cfRule type="cellIs" dxfId="742" priority="37" operator="between">
      <formula>0.5</formula>
      <formula>0.99</formula>
    </cfRule>
  </conditionalFormatting>
  <conditionalFormatting sqref="M242:P251 B286:E289 B257:E258 E120:H121 M1:O1 M27:P47 M61:P63 M73:P87 M99:P100 M144:P144 M181:P185 B96:E97 M207:P207 E118 M269:P274 B269:E273 M291:P298 M308:P320 M330:P1048576 B329:E334 B307:E310 B182:E183 C155:E158 C134:E137 M6:P6 B119:E119">
    <cfRule type="top10" dxfId="741" priority="36" percent="1" rank="25"/>
  </conditionalFormatting>
  <conditionalFormatting sqref="AF8:AH8">
    <cfRule type="top10" dxfId="740" priority="35" percent="1" rank="25"/>
  </conditionalFormatting>
  <conditionalFormatting sqref="M2:AC5">
    <cfRule type="top10" dxfId="739" priority="34" percent="1" rank="10"/>
  </conditionalFormatting>
  <conditionalFormatting sqref="AM25:AN25">
    <cfRule type="cellIs" dxfId="738" priority="42" operator="between">
      <formula>0.5</formula>
      <formula>0.99</formula>
    </cfRule>
    <cfRule type="top10" dxfId="737" priority="43" percent="1" bottom="1" rank="10"/>
  </conditionalFormatting>
  <conditionalFormatting sqref="Q1:S1">
    <cfRule type="top10" dxfId="736" priority="33" percent="1" rank="25"/>
  </conditionalFormatting>
  <conditionalFormatting sqref="U1:W1">
    <cfRule type="top10" dxfId="735" priority="32" percent="1" rank="25"/>
  </conditionalFormatting>
  <conditionalFormatting sqref="Y1:AA1">
    <cfRule type="top10" dxfId="734" priority="31" percent="1" rank="25"/>
  </conditionalFormatting>
  <conditionalFormatting sqref="AE1:AG1">
    <cfRule type="top10" dxfId="733" priority="30" percent="1" rank="25"/>
  </conditionalFormatting>
  <conditionalFormatting sqref="AI1:AK1">
    <cfRule type="top10" dxfId="732" priority="29" percent="1" rank="25"/>
  </conditionalFormatting>
  <conditionalFormatting sqref="AM1:AO1">
    <cfRule type="top10" dxfId="731" priority="28" percent="1" rank="25"/>
  </conditionalFormatting>
  <conditionalFormatting sqref="AQ1:AS1">
    <cfRule type="top10" dxfId="730" priority="27" percent="1" rank="25"/>
  </conditionalFormatting>
  <conditionalFormatting sqref="AE3:AT6">
    <cfRule type="top10" dxfId="729" priority="26" percent="1" rank="10"/>
  </conditionalFormatting>
  <conditionalFormatting sqref="AE4:AT4">
    <cfRule type="top10" dxfId="728" priority="25" rank="1"/>
  </conditionalFormatting>
  <conditionalFormatting sqref="AE9:AT12">
    <cfRule type="top10" dxfId="727" priority="24" percent="1" rank="10"/>
  </conditionalFormatting>
  <conditionalFormatting sqref="AE10:AT10">
    <cfRule type="top10" dxfId="726" priority="23" rank="1"/>
  </conditionalFormatting>
  <conditionalFormatting sqref="AE15:AT18">
    <cfRule type="top10" dxfId="725" priority="22" percent="1" rank="10"/>
  </conditionalFormatting>
  <conditionalFormatting sqref="AE16:AT16">
    <cfRule type="top10" dxfId="724" priority="21" rank="1"/>
  </conditionalFormatting>
  <conditionalFormatting sqref="AE21:AT24">
    <cfRule type="top10" dxfId="723" priority="20" percent="1" rank="10"/>
  </conditionalFormatting>
  <conditionalFormatting sqref="AE22:AT22">
    <cfRule type="top10" dxfId="722" priority="19" rank="1"/>
  </conditionalFormatting>
  <conditionalFormatting sqref="J1">
    <cfRule type="top10" dxfId="721" priority="44" percent="1" rank="10"/>
  </conditionalFormatting>
  <conditionalFormatting sqref="M7:AB10 M11:P11">
    <cfRule type="top10" dxfId="720" priority="16" percent="1" rank="10"/>
  </conditionalFormatting>
  <conditionalFormatting sqref="M8:W10 X8:AB8 X9:X10 Z9:AB10 M11:P11">
    <cfRule type="top10" dxfId="719" priority="15" rank="1"/>
  </conditionalFormatting>
  <conditionalFormatting sqref="AE27:AT30">
    <cfRule type="top10" dxfId="718" priority="14" percent="1" rank="10"/>
  </conditionalFormatting>
  <conditionalFormatting sqref="AE28:AO30 AP28:AT28 AP29:AP30 AR29:AT30">
    <cfRule type="top10" dxfId="717" priority="13" rank="1"/>
  </conditionalFormatting>
  <conditionalFormatting sqref="M3:X3 P4:X5">
    <cfRule type="top10" dxfId="716" priority="12" rank="1"/>
  </conditionalFormatting>
  <conditionalFormatting sqref="G1:J282 G292:J306 G320:J328 G344:J1381">
    <cfRule type="cellIs" dxfId="715" priority="17" operator="equal">
      <formula>1</formula>
    </cfRule>
    <cfRule type="cellIs" dxfId="714" priority="18" operator="equal">
      <formula>0</formula>
    </cfRule>
  </conditionalFormatting>
  <conditionalFormatting sqref="AE33:AG33">
    <cfRule type="top10" dxfId="713" priority="11" percent="1" rank="25"/>
  </conditionalFormatting>
  <conditionalFormatting sqref="AE34:AT37">
    <cfRule type="top10" dxfId="712" priority="10" percent="1" rank="10"/>
  </conditionalFormatting>
  <conditionalFormatting sqref="AI33:AK33">
    <cfRule type="top10" dxfId="711" priority="9" percent="1" rank="25"/>
  </conditionalFormatting>
  <conditionalFormatting sqref="AM33:AO33">
    <cfRule type="top10" dxfId="710" priority="8" percent="1" rank="25"/>
  </conditionalFormatting>
  <conditionalFormatting sqref="AQ33:AS33">
    <cfRule type="top10" dxfId="709" priority="7" percent="1" rank="25"/>
  </conditionalFormatting>
  <conditionalFormatting sqref="AE35:AP35 AH36:AP37">
    <cfRule type="top10" dxfId="708" priority="6" rank="1"/>
  </conditionalFormatting>
  <conditionalFormatting sqref="AE39:AT42">
    <cfRule type="top10" dxfId="707" priority="5" percent="1" rank="10"/>
  </conditionalFormatting>
  <conditionalFormatting sqref="AE40:AP40 AH41:AP42">
    <cfRule type="top10" dxfId="706" priority="4" rank="1"/>
  </conditionalFormatting>
  <conditionalFormatting sqref="P12">
    <cfRule type="top10" dxfId="705" priority="3" percent="1" rank="10"/>
  </conditionalFormatting>
  <conditionalFormatting sqref="M12:P12">
    <cfRule type="cellIs" dxfId="704" priority="1" operator="equal">
      <formula>1</formula>
    </cfRule>
    <cfRule type="cellIs" dxfId="703" priority="2" operator="equal">
      <formula>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compare</vt:lpstr>
      <vt:lpstr>template</vt:lpstr>
      <vt:lpstr>comp82dog</vt:lpstr>
      <vt:lpstr>comp227 (2)</vt:lpstr>
      <vt:lpstr>comp47dog</vt:lpstr>
      <vt:lpstr>comp227</vt:lpstr>
      <vt:lpstr>Lane OR</vt:lpstr>
      <vt:lpstr>comp108</vt:lpstr>
      <vt:lpstr>comp116</vt:lpstr>
      <vt:lpstr>Crook</vt:lpstr>
      <vt:lpstr>Deschutes</vt:lpstr>
      <vt:lpstr>Monroe TN</vt:lpstr>
      <vt:lpstr>Jackson</vt:lpstr>
      <vt:lpstr>Haywood</vt:lpstr>
      <vt:lpstr>Fresno</vt:lpstr>
      <vt:lpstr>Utah</vt:lpstr>
      <vt:lpstr>Santa Clara</vt:lpstr>
      <vt:lpstr>Dane</vt:lpstr>
      <vt:lpstr>Marion Polk</vt:lpstr>
      <vt:lpstr>Hattiesburg MS</vt:lpstr>
      <vt:lpstr>Madison</vt:lpstr>
      <vt:lpstr>Maricopa</vt:lpstr>
      <vt:lpstr>Duval zips</vt:lpstr>
      <vt:lpstr>Loudon</vt:lpstr>
      <vt:lpstr>Portland OR</vt:lpstr>
      <vt:lpstr>Duval</vt:lpstr>
      <vt:lpstr>Cumberland</vt:lpstr>
      <vt:lpstr>Kern</vt:lpstr>
      <vt:lpstr>Erie</vt:lpstr>
      <vt:lpstr>Duvalnew</vt:lpstr>
      <vt:lpstr>NYC</vt:lpstr>
      <vt:lpstr>template6</vt:lpstr>
      <vt:lpstr>TN</vt:lpstr>
      <vt:lpstr>template4</vt:lpstr>
      <vt:lpstr>compare4</vt:lpstr>
      <vt:lpstr>template3</vt:lpstr>
      <vt:lpstr>compare3</vt:lpstr>
      <vt:lpstr>compare4 freeze</vt:lpstr>
      <vt:lpstr>compare4 cat</vt:lpstr>
      <vt:lpstr>new compare</vt:lpstr>
      <vt:lpstr>compare5sn</vt:lpstr>
      <vt:lpstr>compare55</vt:lpstr>
      <vt:lpstr>compare525</vt:lpstr>
      <vt:lpstr>Transylvania</vt:lpstr>
      <vt:lpstr>comp419 freeze</vt:lpstr>
      <vt:lpstr>comp107freeze</vt:lpstr>
      <vt:lpstr>comp401</vt:lpstr>
      <vt:lpstr>NOTES</vt:lpstr>
      <vt:lpstr>comp2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2013-03-09T20:28:33Z</cp:lastPrinted>
  <dcterms:created xsi:type="dcterms:W3CDTF">2013-02-11T17:30:15Z</dcterms:created>
  <dcterms:modified xsi:type="dcterms:W3CDTF">2013-03-11T23:14:22Z</dcterms:modified>
</cp:coreProperties>
</file>